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217E4AB8-71F6-44F1-93CD-19EA899CB70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0101" sheetId="1" r:id="rId1"/>
    <sheet name="0201" sheetId="2" r:id="rId2"/>
    <sheet name="0301" sheetId="3" r:id="rId3"/>
    <sheet name="0401" sheetId="4" r:id="rId4"/>
    <sheet name="0501" sheetId="5" r:id="rId5"/>
    <sheet name="0601" sheetId="6" r:id="rId6"/>
    <sheet name="0701" sheetId="7" r:id="rId7"/>
    <sheet name="0801" sheetId="8" r:id="rId8"/>
    <sheet name="0901" sheetId="9" r:id="rId9"/>
    <sheet name="1001" sheetId="10" r:id="rId10"/>
    <sheet name="1101" sheetId="11" r:id="rId11"/>
    <sheet name="1201" sheetId="12" r:id="rId12"/>
    <sheet name="1301" sheetId="13" r:id="rId13"/>
    <sheet name="1401" sheetId="14" r:id="rId14"/>
    <sheet name="1501" sheetId="15" r:id="rId15"/>
    <sheet name="1601" sheetId="16" r:id="rId16"/>
    <sheet name="1701" sheetId="17" r:id="rId17"/>
    <sheet name="1801" sheetId="18" r:id="rId18"/>
    <sheet name="1901" sheetId="19" r:id="rId19"/>
    <sheet name="2001" sheetId="20" r:id="rId20"/>
    <sheet name="2101" sheetId="21" r:id="rId21"/>
    <sheet name="2201" sheetId="22" r:id="rId22"/>
    <sheet name="2301" sheetId="23" r:id="rId23"/>
    <sheet name="2401" sheetId="24" r:id="rId24"/>
    <sheet name="2501" sheetId="25" r:id="rId25"/>
    <sheet name="2601" sheetId="26" r:id="rId26"/>
    <sheet name="2701" sheetId="27" r:id="rId27"/>
    <sheet name="2801" sheetId="28" r:id="rId28"/>
    <sheet name="2901" sheetId="29" r:id="rId29"/>
    <sheet name="3001" sheetId="30" r:id="rId30"/>
    <sheet name="3101" sheetId="31" r:id="rId31"/>
    <sheet name="ROLLOS" sheetId="32" r:id="rId32"/>
    <sheet name="VTA MATU" sheetId="33" r:id="rId33"/>
    <sheet name="VTA VESP" sheetId="34" r:id="rId34"/>
    <sheet name="VTA SIES" sheetId="35" r:id="rId35"/>
    <sheet name="VTA TARD" sheetId="36" r:id="rId36"/>
    <sheet name="VTA NOCT" sheetId="37" r:id="rId37"/>
    <sheet name="PLANILLA DE PAGO" sheetId="38" r:id="rId38"/>
    <sheet name="promedio ventas" sheetId="39" r:id="rId39"/>
    <sheet name="Hoja 7" sheetId="40" r:id="rId40"/>
    <sheet name="COMO JUGA" sheetId="41" r:id="rId4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37" i="41" l="1"/>
  <c r="F37" i="41"/>
  <c r="L35" i="41"/>
  <c r="F35" i="41"/>
  <c r="L33" i="41"/>
  <c r="L40" i="41" s="1"/>
  <c r="F33" i="41"/>
  <c r="F40" i="41" s="1"/>
  <c r="L28" i="41"/>
  <c r="L31" i="41" s="1"/>
  <c r="F28" i="41"/>
  <c r="F31" i="41" s="1"/>
  <c r="L21" i="41"/>
  <c r="L24" i="41" s="1"/>
  <c r="F21" i="41"/>
  <c r="F24" i="41" s="1"/>
  <c r="L15" i="41"/>
  <c r="F15" i="41"/>
  <c r="L14" i="41"/>
  <c r="F14" i="41"/>
  <c r="L13" i="41"/>
  <c r="L17" i="41" s="1"/>
  <c r="F13" i="41"/>
  <c r="F17" i="41" s="1"/>
  <c r="L8" i="41"/>
  <c r="F8" i="41"/>
  <c r="L7" i="41"/>
  <c r="F7" i="41"/>
  <c r="L6" i="41"/>
  <c r="L10" i="41" s="1"/>
  <c r="F6" i="41"/>
  <c r="F10" i="41" s="1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V37" i="37" s="1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V36" i="37" s="1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V35" i="37" s="1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V34" i="37" s="1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V33" i="37" s="1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C32" i="37"/>
  <c r="V32" i="37" s="1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V31" i="37" s="1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V30" i="37" s="1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V29" i="37" s="1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V28" i="37" s="1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V27" i="37" s="1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V26" i="37" s="1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V25" i="37" s="1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V24" i="37" s="1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V23" i="37" s="1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V22" i="37" s="1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V21" i="37" s="1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V20" i="37" s="1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V19" i="37" s="1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V18" i="37" s="1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V17" i="37" s="1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V16" i="37" s="1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V15" i="37" s="1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V14" i="37" s="1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V13" i="37" s="1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V12" i="37" s="1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V11" i="37" s="1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V10" i="37" s="1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V9" i="37" s="1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C39" i="37" s="1"/>
  <c r="K28" i="38" s="1"/>
  <c r="T7" i="37"/>
  <c r="T39" i="37" s="1"/>
  <c r="K23" i="38" s="1"/>
  <c r="S7" i="37"/>
  <c r="S39" i="37" s="1"/>
  <c r="K22" i="38" s="1"/>
  <c r="R7" i="37"/>
  <c r="R39" i="37" s="1"/>
  <c r="K21" i="38" s="1"/>
  <c r="Q7" i="37"/>
  <c r="Q39" i="37" s="1"/>
  <c r="K20" i="38" s="1"/>
  <c r="P7" i="37"/>
  <c r="P39" i="37" s="1"/>
  <c r="K19" i="38" s="1"/>
  <c r="O7" i="37"/>
  <c r="O39" i="37" s="1"/>
  <c r="K18" i="38" s="1"/>
  <c r="N7" i="37"/>
  <c r="N39" i="37" s="1"/>
  <c r="K17" i="38" s="1"/>
  <c r="M7" i="37"/>
  <c r="M39" i="37" s="1"/>
  <c r="K16" i="38" s="1"/>
  <c r="L7" i="37"/>
  <c r="L39" i="37" s="1"/>
  <c r="K15" i="38" s="1"/>
  <c r="K7" i="37"/>
  <c r="K39" i="37" s="1"/>
  <c r="K14" i="38" s="1"/>
  <c r="J7" i="37"/>
  <c r="J39" i="37" s="1"/>
  <c r="K13" i="38" s="1"/>
  <c r="I7" i="37"/>
  <c r="I39" i="37" s="1"/>
  <c r="K12" i="38" s="1"/>
  <c r="H7" i="37"/>
  <c r="H39" i="37" s="1"/>
  <c r="K11" i="38" s="1"/>
  <c r="G7" i="37"/>
  <c r="G39" i="37" s="1"/>
  <c r="K10" i="38" s="1"/>
  <c r="F7" i="37"/>
  <c r="F39" i="37" s="1"/>
  <c r="K9" i="38" s="1"/>
  <c r="E7" i="37"/>
  <c r="V7" i="37" s="1"/>
  <c r="D7" i="37"/>
  <c r="D39" i="37" s="1"/>
  <c r="K7" i="38" s="1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V37" i="36" s="1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V36" i="36" s="1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V35" i="36" s="1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V34" i="36" s="1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V33" i="36" s="1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V32" i="36" s="1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V31" i="36" s="1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V30" i="36" s="1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V29" i="36" s="1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V28" i="36" s="1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V27" i="36" s="1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V26" i="36" s="1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V25" i="36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V24" i="36" s="1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V23" i="36" s="1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V22" i="36" s="1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V21" i="36" s="1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V20" i="36" s="1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V19" i="36" s="1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V18" i="36" s="1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V17" i="36" s="1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V16" i="36" s="1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V15" i="36" s="1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V14" i="36" s="1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V13" i="36" s="1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V12" i="36" s="1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V11" i="36" s="1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V10" i="36" s="1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V9" i="36" s="1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V8" i="36" s="1"/>
  <c r="T7" i="36"/>
  <c r="T39" i="36" s="1"/>
  <c r="J23" i="38" s="1"/>
  <c r="S7" i="36"/>
  <c r="S39" i="36" s="1"/>
  <c r="J22" i="38" s="1"/>
  <c r="R7" i="36"/>
  <c r="R39" i="36" s="1"/>
  <c r="J21" i="38" s="1"/>
  <c r="Q7" i="36"/>
  <c r="Q39" i="36" s="1"/>
  <c r="J20" i="38" s="1"/>
  <c r="P7" i="36"/>
  <c r="P39" i="36" s="1"/>
  <c r="J19" i="38" s="1"/>
  <c r="O7" i="36"/>
  <c r="O39" i="36" s="1"/>
  <c r="J18" i="38" s="1"/>
  <c r="N7" i="36"/>
  <c r="N39" i="36" s="1"/>
  <c r="J17" i="38" s="1"/>
  <c r="M7" i="36"/>
  <c r="M39" i="36" s="1"/>
  <c r="J16" i="38" s="1"/>
  <c r="L7" i="36"/>
  <c r="L39" i="36" s="1"/>
  <c r="J15" i="38" s="1"/>
  <c r="K7" i="36"/>
  <c r="K39" i="36" s="1"/>
  <c r="J14" i="38" s="1"/>
  <c r="J7" i="36"/>
  <c r="J39" i="36" s="1"/>
  <c r="J13" i="38" s="1"/>
  <c r="I7" i="36"/>
  <c r="I39" i="36" s="1"/>
  <c r="J12" i="38" s="1"/>
  <c r="H7" i="36"/>
  <c r="H39" i="36" s="1"/>
  <c r="J11" i="38" s="1"/>
  <c r="G7" i="36"/>
  <c r="G39" i="36" s="1"/>
  <c r="J10" i="38" s="1"/>
  <c r="F7" i="36"/>
  <c r="F39" i="36" s="1"/>
  <c r="J9" i="38" s="1"/>
  <c r="E7" i="36"/>
  <c r="E39" i="36" s="1"/>
  <c r="J8" i="38" s="1"/>
  <c r="D7" i="36"/>
  <c r="D39" i="36" s="1"/>
  <c r="J7" i="38" s="1"/>
  <c r="J24" i="38" s="1"/>
  <c r="J27" i="38" s="1"/>
  <c r="C7" i="36"/>
  <c r="V7" i="36" s="1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E37" i="35"/>
  <c r="D37" i="35"/>
  <c r="C37" i="35"/>
  <c r="V37" i="35" s="1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V36" i="35" s="1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V35" i="35" s="1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V34" i="35" s="1"/>
  <c r="T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V33" i="35" s="1"/>
  <c r="T32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V32" i="35" s="1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V31" i="35" s="1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V30" i="35" s="1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V29" i="35" s="1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V28" i="35" s="1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V27" i="35" s="1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V26" i="35" s="1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V25" i="35" s="1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V24" i="35" s="1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V23" i="35" s="1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V22" i="35" s="1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V21" i="35" s="1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V20" i="35" s="1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V19" i="35" s="1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V18" i="35" s="1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V17" i="35" s="1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V16" i="35" s="1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V15" i="35" s="1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V14" i="35" s="1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V13" i="35" s="1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V12" i="35" s="1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V11" i="35" s="1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V10" i="35" s="1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V9" i="35" s="1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V8" i="35" s="1"/>
  <c r="T7" i="35"/>
  <c r="T39" i="35" s="1"/>
  <c r="I23" i="38" s="1"/>
  <c r="S7" i="35"/>
  <c r="S39" i="35" s="1"/>
  <c r="I22" i="38" s="1"/>
  <c r="R7" i="35"/>
  <c r="R39" i="35" s="1"/>
  <c r="I21" i="38" s="1"/>
  <c r="Q7" i="35"/>
  <c r="Q39" i="35" s="1"/>
  <c r="I20" i="38" s="1"/>
  <c r="P7" i="35"/>
  <c r="P39" i="35" s="1"/>
  <c r="I19" i="38" s="1"/>
  <c r="O7" i="35"/>
  <c r="O39" i="35" s="1"/>
  <c r="I18" i="38" s="1"/>
  <c r="N7" i="35"/>
  <c r="N39" i="35" s="1"/>
  <c r="I17" i="38" s="1"/>
  <c r="M7" i="35"/>
  <c r="M39" i="35" s="1"/>
  <c r="I16" i="38" s="1"/>
  <c r="L7" i="35"/>
  <c r="L39" i="35" s="1"/>
  <c r="I15" i="38" s="1"/>
  <c r="K7" i="35"/>
  <c r="K39" i="35" s="1"/>
  <c r="I14" i="38" s="1"/>
  <c r="J7" i="35"/>
  <c r="J39" i="35" s="1"/>
  <c r="I13" i="38" s="1"/>
  <c r="I7" i="35"/>
  <c r="I39" i="35" s="1"/>
  <c r="I12" i="38" s="1"/>
  <c r="H7" i="35"/>
  <c r="H39" i="35" s="1"/>
  <c r="I11" i="38" s="1"/>
  <c r="G7" i="35"/>
  <c r="G39" i="35" s="1"/>
  <c r="I10" i="38" s="1"/>
  <c r="F7" i="35"/>
  <c r="F39" i="35" s="1"/>
  <c r="I9" i="38" s="1"/>
  <c r="E7" i="35"/>
  <c r="E39" i="35" s="1"/>
  <c r="I8" i="38" s="1"/>
  <c r="D7" i="35"/>
  <c r="D39" i="35" s="1"/>
  <c r="I7" i="38" s="1"/>
  <c r="I24" i="38" s="1"/>
  <c r="I27" i="38" s="1"/>
  <c r="I29" i="38" s="1"/>
  <c r="C7" i="35"/>
  <c r="C39" i="35" s="1"/>
  <c r="I28" i="38" s="1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V37" i="34" s="1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V36" i="34" s="1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V35" i="34" s="1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V34" i="34" s="1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V33" i="34" s="1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V32" i="34" s="1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V31" i="34" s="1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V30" i="34" s="1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V29" i="34" s="1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V28" i="34" s="1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V27" i="34" s="1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V26" i="34" s="1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V25" i="34" s="1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V24" i="34" s="1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V23" i="34" s="1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V22" i="34" s="1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V21" i="34" s="1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V20" i="34" s="1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V19" i="34" s="1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V18" i="34" s="1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V17" i="34" s="1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V16" i="34" s="1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V15" i="34" s="1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V14" i="34" s="1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V13" i="34" s="1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V12" i="34" s="1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V11" i="34" s="1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V10" i="34" s="1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V9" i="34" s="1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V8" i="34" s="1"/>
  <c r="T7" i="34"/>
  <c r="T39" i="34" s="1"/>
  <c r="H23" i="38" s="1"/>
  <c r="S7" i="34"/>
  <c r="S39" i="34" s="1"/>
  <c r="H22" i="38" s="1"/>
  <c r="R7" i="34"/>
  <c r="R39" i="34" s="1"/>
  <c r="H21" i="38" s="1"/>
  <c r="Q7" i="34"/>
  <c r="Q39" i="34" s="1"/>
  <c r="H20" i="38" s="1"/>
  <c r="P7" i="34"/>
  <c r="P39" i="34" s="1"/>
  <c r="H19" i="38" s="1"/>
  <c r="O7" i="34"/>
  <c r="O39" i="34" s="1"/>
  <c r="H18" i="38" s="1"/>
  <c r="N7" i="34"/>
  <c r="N39" i="34" s="1"/>
  <c r="H17" i="38" s="1"/>
  <c r="M7" i="34"/>
  <c r="M39" i="34" s="1"/>
  <c r="H16" i="38" s="1"/>
  <c r="L7" i="34"/>
  <c r="L39" i="34" s="1"/>
  <c r="H15" i="38" s="1"/>
  <c r="K7" i="34"/>
  <c r="K39" i="34" s="1"/>
  <c r="H14" i="38" s="1"/>
  <c r="J7" i="34"/>
  <c r="J39" i="34" s="1"/>
  <c r="H13" i="38" s="1"/>
  <c r="I7" i="34"/>
  <c r="I39" i="34" s="1"/>
  <c r="H12" i="38" s="1"/>
  <c r="A1" i="34" s="1"/>
  <c r="H7" i="34"/>
  <c r="H39" i="34" s="1"/>
  <c r="H11" i="38" s="1"/>
  <c r="G7" i="34"/>
  <c r="G39" i="34" s="1"/>
  <c r="H10" i="38" s="1"/>
  <c r="F7" i="34"/>
  <c r="F39" i="34" s="1"/>
  <c r="H9" i="38" s="1"/>
  <c r="E7" i="34"/>
  <c r="E39" i="34" s="1"/>
  <c r="H8" i="38" s="1"/>
  <c r="D7" i="34"/>
  <c r="D39" i="34" s="1"/>
  <c r="H7" i="38" s="1"/>
  <c r="C7" i="34"/>
  <c r="V7" i="34" s="1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V37" i="33" s="1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V36" i="33" s="1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V35" i="33" s="1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V34" i="33" s="1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C33" i="33"/>
  <c r="V33" i="33" s="1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V32" i="33" s="1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V31" i="33" s="1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V30" i="33" s="1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V29" i="33" s="1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V28" i="33" s="1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V27" i="33" s="1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V26" i="33" s="1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V25" i="33" s="1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V24" i="33" s="1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V23" i="33" s="1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V22" i="33" s="1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V21" i="33" s="1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V20" i="33" s="1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V19" i="33" s="1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V18" i="33" s="1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V17" i="33" s="1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V16" i="33" s="1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V15" i="33" s="1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V14" i="33" s="1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V13" i="33" s="1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V12" i="33" s="1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V11" i="33" s="1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V10" i="33" s="1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V9" i="33" s="1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V8" i="33" s="1"/>
  <c r="T7" i="33"/>
  <c r="T39" i="33" s="1"/>
  <c r="G23" i="38" s="1"/>
  <c r="S7" i="33"/>
  <c r="S39" i="33" s="1"/>
  <c r="G22" i="38" s="1"/>
  <c r="R7" i="33"/>
  <c r="R39" i="33" s="1"/>
  <c r="G21" i="38" s="1"/>
  <c r="Q7" i="33"/>
  <c r="Q39" i="33" s="1"/>
  <c r="G20" i="38" s="1"/>
  <c r="P7" i="33"/>
  <c r="P39" i="33" s="1"/>
  <c r="G19" i="38" s="1"/>
  <c r="O7" i="33"/>
  <c r="O39" i="33" s="1"/>
  <c r="G18" i="38" s="1"/>
  <c r="N7" i="33"/>
  <c r="N39" i="33" s="1"/>
  <c r="G17" i="38" s="1"/>
  <c r="M7" i="33"/>
  <c r="M39" i="33" s="1"/>
  <c r="G16" i="38" s="1"/>
  <c r="L7" i="33"/>
  <c r="L39" i="33" s="1"/>
  <c r="G15" i="38" s="1"/>
  <c r="K7" i="33"/>
  <c r="K39" i="33" s="1"/>
  <c r="G14" i="38" s="1"/>
  <c r="J7" i="33"/>
  <c r="J39" i="33" s="1"/>
  <c r="G13" i="38" s="1"/>
  <c r="I7" i="33"/>
  <c r="I39" i="33" s="1"/>
  <c r="G12" i="38" s="1"/>
  <c r="H7" i="33"/>
  <c r="H39" i="33" s="1"/>
  <c r="G11" i="38" s="1"/>
  <c r="G7" i="33"/>
  <c r="G39" i="33" s="1"/>
  <c r="G10" i="38" s="1"/>
  <c r="F7" i="33"/>
  <c r="F39" i="33" s="1"/>
  <c r="G9" i="38" s="1"/>
  <c r="E7" i="33"/>
  <c r="E39" i="33" s="1"/>
  <c r="G8" i="38" s="1"/>
  <c r="D7" i="33"/>
  <c r="D39" i="33" s="1"/>
  <c r="G7" i="38" s="1"/>
  <c r="C7" i="33"/>
  <c r="V7" i="33" s="1"/>
  <c r="H74" i="31"/>
  <c r="K72" i="31"/>
  <c r="N71" i="31"/>
  <c r="N77" i="31" s="1"/>
  <c r="K66" i="31"/>
  <c r="N64" i="31"/>
  <c r="E64" i="31"/>
  <c r="N63" i="31"/>
  <c r="E63" i="31"/>
  <c r="N62" i="31"/>
  <c r="E62" i="31"/>
  <c r="N61" i="31"/>
  <c r="K61" i="31"/>
  <c r="E61" i="31"/>
  <c r="N60" i="31"/>
  <c r="E60" i="31"/>
  <c r="N59" i="31"/>
  <c r="E59" i="31"/>
  <c r="N58" i="31"/>
  <c r="E58" i="31"/>
  <c r="N57" i="31"/>
  <c r="E57" i="31"/>
  <c r="N56" i="31"/>
  <c r="K56" i="31"/>
  <c r="E56" i="31"/>
  <c r="N55" i="31"/>
  <c r="E55" i="31"/>
  <c r="N54" i="31"/>
  <c r="E54" i="31"/>
  <c r="N53" i="31"/>
  <c r="E53" i="31"/>
  <c r="N52" i="31"/>
  <c r="N65" i="31" s="1"/>
  <c r="E52" i="31"/>
  <c r="E65" i="31" s="1"/>
  <c r="N48" i="31"/>
  <c r="D42" i="31"/>
  <c r="H41" i="31" s="1"/>
  <c r="AS37" i="31"/>
  <c r="AI37" i="31"/>
  <c r="X37" i="31"/>
  <c r="L37" i="31"/>
  <c r="K37" i="31"/>
  <c r="J37" i="31"/>
  <c r="G37" i="31"/>
  <c r="F37" i="31"/>
  <c r="E37" i="31"/>
  <c r="D37" i="31"/>
  <c r="C37" i="31"/>
  <c r="AT35" i="31"/>
  <c r="AQ35" i="31"/>
  <c r="AJ35" i="31"/>
  <c r="AG35" i="31"/>
  <c r="Y35" i="31"/>
  <c r="V35" i="31"/>
  <c r="M35" i="31"/>
  <c r="H35" i="31"/>
  <c r="N35" i="31" s="1"/>
  <c r="AQ34" i="31"/>
  <c r="AT34" i="31" s="1"/>
  <c r="AG34" i="31"/>
  <c r="AJ34" i="31" s="1"/>
  <c r="V34" i="31"/>
  <c r="Y34" i="31" s="1"/>
  <c r="M34" i="31"/>
  <c r="H34" i="31"/>
  <c r="N34" i="31" s="1"/>
  <c r="AT33" i="31"/>
  <c r="AQ33" i="31"/>
  <c r="AH52" i="32" s="1"/>
  <c r="AJ33" i="31"/>
  <c r="AG33" i="31"/>
  <c r="AH54" i="32" s="1"/>
  <c r="Y33" i="31"/>
  <c r="V33" i="31"/>
  <c r="AH53" i="32" s="1"/>
  <c r="M33" i="31"/>
  <c r="H33" i="31"/>
  <c r="X36" i="39" s="1"/>
  <c r="AQ32" i="31"/>
  <c r="AH49" i="32" s="1"/>
  <c r="AG32" i="31"/>
  <c r="AH51" i="32" s="1"/>
  <c r="V32" i="31"/>
  <c r="AH50" i="32" s="1"/>
  <c r="M32" i="31"/>
  <c r="H32" i="31"/>
  <c r="W36" i="39" s="1"/>
  <c r="AT31" i="31"/>
  <c r="AQ31" i="31"/>
  <c r="AH46" i="32" s="1"/>
  <c r="AJ31" i="31"/>
  <c r="AG31" i="31"/>
  <c r="AH48" i="32" s="1"/>
  <c r="Y31" i="31"/>
  <c r="V31" i="31"/>
  <c r="AH47" i="32" s="1"/>
  <c r="M31" i="31"/>
  <c r="H31" i="31"/>
  <c r="V36" i="39" s="1"/>
  <c r="AQ30" i="31"/>
  <c r="AH43" i="32" s="1"/>
  <c r="AG30" i="31"/>
  <c r="AH45" i="32" s="1"/>
  <c r="V30" i="31"/>
  <c r="AH44" i="32" s="1"/>
  <c r="M30" i="31"/>
  <c r="H30" i="31"/>
  <c r="U36" i="39" s="1"/>
  <c r="AT29" i="31"/>
  <c r="AQ29" i="31"/>
  <c r="AH40" i="32" s="1"/>
  <c r="AJ29" i="31"/>
  <c r="AG29" i="31"/>
  <c r="AH42" i="32" s="1"/>
  <c r="Y29" i="31"/>
  <c r="V29" i="31"/>
  <c r="AH41" i="32" s="1"/>
  <c r="M29" i="31"/>
  <c r="H29" i="31"/>
  <c r="T36" i="39" s="1"/>
  <c r="AQ28" i="31"/>
  <c r="AH37" i="32" s="1"/>
  <c r="AG28" i="31"/>
  <c r="AH39" i="32" s="1"/>
  <c r="V28" i="31"/>
  <c r="AH38" i="32" s="1"/>
  <c r="M28" i="31"/>
  <c r="H28" i="31"/>
  <c r="S36" i="39" s="1"/>
  <c r="AT27" i="31"/>
  <c r="AQ27" i="31"/>
  <c r="AH34" i="32" s="1"/>
  <c r="AJ27" i="31"/>
  <c r="AG27" i="31"/>
  <c r="AH36" i="32" s="1"/>
  <c r="Y27" i="31"/>
  <c r="V27" i="31"/>
  <c r="AH35" i="32" s="1"/>
  <c r="M27" i="31"/>
  <c r="H27" i="31"/>
  <c r="R36" i="39" s="1"/>
  <c r="AQ26" i="31"/>
  <c r="AH31" i="32" s="1"/>
  <c r="AG26" i="31"/>
  <c r="AH33" i="32" s="1"/>
  <c r="V26" i="31"/>
  <c r="AH32" i="32" s="1"/>
  <c r="M26" i="31"/>
  <c r="H26" i="31"/>
  <c r="Q36" i="39" s="1"/>
  <c r="AT25" i="31"/>
  <c r="AQ25" i="31"/>
  <c r="AH28" i="32" s="1"/>
  <c r="AJ25" i="31"/>
  <c r="AG25" i="31"/>
  <c r="AH30" i="32" s="1"/>
  <c r="Y25" i="31"/>
  <c r="V25" i="31"/>
  <c r="AH29" i="32" s="1"/>
  <c r="M25" i="31"/>
  <c r="H25" i="31"/>
  <c r="P36" i="39" s="1"/>
  <c r="AQ24" i="31"/>
  <c r="AH25" i="32" s="1"/>
  <c r="AG24" i="31"/>
  <c r="AH27" i="32" s="1"/>
  <c r="V24" i="31"/>
  <c r="AH26" i="32" s="1"/>
  <c r="M24" i="31"/>
  <c r="H24" i="31"/>
  <c r="O36" i="39" s="1"/>
  <c r="AT23" i="31"/>
  <c r="AQ23" i="31"/>
  <c r="AH22" i="32" s="1"/>
  <c r="AJ23" i="31"/>
  <c r="AG23" i="31"/>
  <c r="AH24" i="32" s="1"/>
  <c r="Y23" i="31"/>
  <c r="V23" i="31"/>
  <c r="AH23" i="32" s="1"/>
  <c r="M23" i="31"/>
  <c r="H23" i="31"/>
  <c r="N36" i="39" s="1"/>
  <c r="AQ22" i="31"/>
  <c r="AH19" i="32" s="1"/>
  <c r="AG22" i="31"/>
  <c r="AH21" i="32" s="1"/>
  <c r="V22" i="31"/>
  <c r="AH20" i="32" s="1"/>
  <c r="M22" i="31"/>
  <c r="H22" i="31"/>
  <c r="M36" i="39" s="1"/>
  <c r="AT21" i="31"/>
  <c r="AQ21" i="31"/>
  <c r="AH16" i="32" s="1"/>
  <c r="AJ21" i="31"/>
  <c r="AG21" i="31"/>
  <c r="AH18" i="32" s="1"/>
  <c r="Y21" i="31"/>
  <c r="V21" i="31"/>
  <c r="AH17" i="32" s="1"/>
  <c r="M21" i="31"/>
  <c r="H21" i="31"/>
  <c r="L36" i="39" s="1"/>
  <c r="AQ20" i="31"/>
  <c r="AH13" i="32" s="1"/>
  <c r="AG20" i="31"/>
  <c r="AH15" i="32" s="1"/>
  <c r="V20" i="31"/>
  <c r="AH14" i="32" s="1"/>
  <c r="M20" i="31"/>
  <c r="H20" i="31"/>
  <c r="K36" i="39" s="1"/>
  <c r="AT19" i="31"/>
  <c r="AQ19" i="31"/>
  <c r="AH10" i="32" s="1"/>
  <c r="AJ19" i="31"/>
  <c r="AG19" i="31"/>
  <c r="AH12" i="32" s="1"/>
  <c r="Y19" i="31"/>
  <c r="V19" i="31"/>
  <c r="AH11" i="32" s="1"/>
  <c r="M19" i="31"/>
  <c r="H19" i="31"/>
  <c r="J36" i="39" s="1"/>
  <c r="AQ18" i="31"/>
  <c r="AH7" i="32" s="1"/>
  <c r="AG18" i="31"/>
  <c r="AH9" i="32" s="1"/>
  <c r="V18" i="31"/>
  <c r="AH8" i="32" s="1"/>
  <c r="M18" i="31"/>
  <c r="H18" i="31"/>
  <c r="I36" i="39" s="1"/>
  <c r="AT17" i="31"/>
  <c r="AQ17" i="31"/>
  <c r="AH4" i="32" s="1"/>
  <c r="AJ17" i="31"/>
  <c r="AG17" i="31"/>
  <c r="AH6" i="32" s="1"/>
  <c r="Y17" i="31"/>
  <c r="V17" i="31"/>
  <c r="AH5" i="32" s="1"/>
  <c r="M17" i="31"/>
  <c r="H17" i="31"/>
  <c r="N17" i="31" s="1"/>
  <c r="AQ16" i="31"/>
  <c r="AT16" i="31" s="1"/>
  <c r="AG16" i="31"/>
  <c r="AJ16" i="31" s="1"/>
  <c r="V16" i="31"/>
  <c r="Y16" i="31" s="1"/>
  <c r="M16" i="31"/>
  <c r="H16" i="31"/>
  <c r="AT15" i="31"/>
  <c r="AQ15" i="31"/>
  <c r="AJ15" i="31"/>
  <c r="AG15" i="31"/>
  <c r="Y15" i="31"/>
  <c r="V15" i="31"/>
  <c r="M15" i="31"/>
  <c r="H15" i="31"/>
  <c r="F36" i="39" s="1"/>
  <c r="AQ14" i="31"/>
  <c r="AT14" i="31" s="1"/>
  <c r="AG14" i="31"/>
  <c r="AJ14" i="31" s="1"/>
  <c r="V14" i="31"/>
  <c r="Y14" i="31" s="1"/>
  <c r="M14" i="31"/>
  <c r="H14" i="31"/>
  <c r="E36" i="39" s="1"/>
  <c r="AT13" i="31"/>
  <c r="AQ13" i="31"/>
  <c r="AP37" i="31" s="1"/>
  <c r="AJ13" i="31"/>
  <c r="AG13" i="31"/>
  <c r="AF37" i="31" s="1"/>
  <c r="Y13" i="31"/>
  <c r="V13" i="31"/>
  <c r="U37" i="31" s="1"/>
  <c r="M13" i="31"/>
  <c r="M37" i="31" s="1"/>
  <c r="H13" i="31"/>
  <c r="D36" i="39" s="1"/>
  <c r="M3" i="31"/>
  <c r="H74" i="30"/>
  <c r="K72" i="30"/>
  <c r="N71" i="30"/>
  <c r="N77" i="30" s="1"/>
  <c r="H7" i="31" s="1"/>
  <c r="K66" i="30"/>
  <c r="N64" i="30"/>
  <c r="E64" i="30"/>
  <c r="N63" i="30"/>
  <c r="E63" i="30"/>
  <c r="N62" i="30"/>
  <c r="E62" i="30"/>
  <c r="N61" i="30"/>
  <c r="K61" i="30"/>
  <c r="E61" i="30"/>
  <c r="N60" i="30"/>
  <c r="E60" i="30"/>
  <c r="N59" i="30"/>
  <c r="E59" i="30"/>
  <c r="N58" i="30"/>
  <c r="E58" i="30"/>
  <c r="N57" i="30"/>
  <c r="E57" i="30"/>
  <c r="N56" i="30"/>
  <c r="K56" i="30"/>
  <c r="E56" i="30"/>
  <c r="N55" i="30"/>
  <c r="E55" i="30"/>
  <c r="N54" i="30"/>
  <c r="E54" i="30"/>
  <c r="N53" i="30"/>
  <c r="E53" i="30"/>
  <c r="N52" i="30"/>
  <c r="N65" i="30" s="1"/>
  <c r="E52" i="30"/>
  <c r="E65" i="30" s="1"/>
  <c r="N48" i="30"/>
  <c r="D42" i="30"/>
  <c r="H41" i="30" s="1"/>
  <c r="AS37" i="30"/>
  <c r="AI37" i="30"/>
  <c r="X37" i="30"/>
  <c r="L37" i="30"/>
  <c r="K37" i="30"/>
  <c r="J37" i="30"/>
  <c r="G37" i="30"/>
  <c r="F37" i="30"/>
  <c r="E37" i="30"/>
  <c r="D37" i="30"/>
  <c r="C37" i="30"/>
  <c r="AT35" i="30"/>
  <c r="AQ35" i="30"/>
  <c r="AJ35" i="30"/>
  <c r="AG35" i="30"/>
  <c r="Y35" i="30"/>
  <c r="V35" i="30"/>
  <c r="M35" i="30"/>
  <c r="H35" i="30"/>
  <c r="N35" i="30" s="1"/>
  <c r="AQ34" i="30"/>
  <c r="AT34" i="30" s="1"/>
  <c r="AG34" i="30"/>
  <c r="AJ34" i="30" s="1"/>
  <c r="V34" i="30"/>
  <c r="Y34" i="30" s="1"/>
  <c r="M34" i="30"/>
  <c r="H34" i="30"/>
  <c r="N34" i="30" s="1"/>
  <c r="AT33" i="30"/>
  <c r="AQ33" i="30"/>
  <c r="AG52" i="32" s="1"/>
  <c r="AJ33" i="30"/>
  <c r="AG33" i="30"/>
  <c r="AG54" i="32" s="1"/>
  <c r="Y33" i="30"/>
  <c r="V33" i="30"/>
  <c r="AG53" i="32" s="1"/>
  <c r="M33" i="30"/>
  <c r="H33" i="30"/>
  <c r="X35" i="39" s="1"/>
  <c r="AQ32" i="30"/>
  <c r="AG49" i="32" s="1"/>
  <c r="AG32" i="30"/>
  <c r="AG51" i="32" s="1"/>
  <c r="V32" i="30"/>
  <c r="AG50" i="32" s="1"/>
  <c r="M32" i="30"/>
  <c r="H32" i="30"/>
  <c r="W35" i="39" s="1"/>
  <c r="AT31" i="30"/>
  <c r="AQ31" i="30"/>
  <c r="AG46" i="32" s="1"/>
  <c r="AJ31" i="30"/>
  <c r="AG31" i="30"/>
  <c r="AG48" i="32" s="1"/>
  <c r="Y31" i="30"/>
  <c r="V31" i="30"/>
  <c r="AG47" i="32" s="1"/>
  <c r="M31" i="30"/>
  <c r="H31" i="30"/>
  <c r="V35" i="39" s="1"/>
  <c r="AQ30" i="30"/>
  <c r="AG43" i="32" s="1"/>
  <c r="AG30" i="30"/>
  <c r="AG45" i="32" s="1"/>
  <c r="V30" i="30"/>
  <c r="AG44" i="32" s="1"/>
  <c r="M30" i="30"/>
  <c r="H30" i="30"/>
  <c r="U35" i="39" s="1"/>
  <c r="AT29" i="30"/>
  <c r="AQ29" i="30"/>
  <c r="AG40" i="32" s="1"/>
  <c r="AJ29" i="30"/>
  <c r="AG29" i="30"/>
  <c r="AG42" i="32" s="1"/>
  <c r="Y29" i="30"/>
  <c r="V29" i="30"/>
  <c r="AG41" i="32" s="1"/>
  <c r="M29" i="30"/>
  <c r="H29" i="30"/>
  <c r="T35" i="39" s="1"/>
  <c r="AQ28" i="30"/>
  <c r="AG37" i="32" s="1"/>
  <c r="AG28" i="30"/>
  <c r="AG39" i="32" s="1"/>
  <c r="V28" i="30"/>
  <c r="AG38" i="32" s="1"/>
  <c r="M28" i="30"/>
  <c r="H28" i="30"/>
  <c r="S35" i="39" s="1"/>
  <c r="AT27" i="30"/>
  <c r="AQ27" i="30"/>
  <c r="AG34" i="32" s="1"/>
  <c r="AJ27" i="30"/>
  <c r="AG27" i="30"/>
  <c r="AG36" i="32" s="1"/>
  <c r="Y27" i="30"/>
  <c r="V27" i="30"/>
  <c r="AG35" i="32" s="1"/>
  <c r="M27" i="30"/>
  <c r="H27" i="30"/>
  <c r="R35" i="39" s="1"/>
  <c r="AQ26" i="30"/>
  <c r="AG31" i="32" s="1"/>
  <c r="AG26" i="30"/>
  <c r="AG33" i="32" s="1"/>
  <c r="V26" i="30"/>
  <c r="AG32" i="32" s="1"/>
  <c r="M26" i="30"/>
  <c r="H26" i="30"/>
  <c r="Q35" i="39" s="1"/>
  <c r="AT25" i="30"/>
  <c r="AQ25" i="30"/>
  <c r="AG28" i="32" s="1"/>
  <c r="AJ25" i="30"/>
  <c r="AG25" i="30"/>
  <c r="AG30" i="32" s="1"/>
  <c r="Y25" i="30"/>
  <c r="V25" i="30"/>
  <c r="AG29" i="32" s="1"/>
  <c r="M25" i="30"/>
  <c r="H25" i="30"/>
  <c r="P35" i="39" s="1"/>
  <c r="AQ24" i="30"/>
  <c r="AG25" i="32" s="1"/>
  <c r="AG24" i="30"/>
  <c r="AG27" i="32" s="1"/>
  <c r="V24" i="30"/>
  <c r="AG26" i="32" s="1"/>
  <c r="M24" i="30"/>
  <c r="H24" i="30"/>
  <c r="O35" i="39" s="1"/>
  <c r="AT23" i="30"/>
  <c r="AQ23" i="30"/>
  <c r="AG22" i="32" s="1"/>
  <c r="AJ23" i="30"/>
  <c r="AG23" i="30"/>
  <c r="AG24" i="32" s="1"/>
  <c r="Y23" i="30"/>
  <c r="V23" i="30"/>
  <c r="AG23" i="32" s="1"/>
  <c r="M23" i="30"/>
  <c r="H23" i="30"/>
  <c r="N35" i="39" s="1"/>
  <c r="AQ22" i="30"/>
  <c r="AT22" i="30" s="1"/>
  <c r="AG22" i="30"/>
  <c r="AJ22" i="30" s="1"/>
  <c r="V22" i="30"/>
  <c r="Y22" i="30" s="1"/>
  <c r="M22" i="30"/>
  <c r="H22" i="30"/>
  <c r="M35" i="39" s="1"/>
  <c r="AT21" i="30"/>
  <c r="AQ21" i="30"/>
  <c r="AG16" i="32" s="1"/>
  <c r="AJ21" i="30"/>
  <c r="AG21" i="30"/>
  <c r="AG18" i="32" s="1"/>
  <c r="Y21" i="30"/>
  <c r="V21" i="30"/>
  <c r="AG17" i="32" s="1"/>
  <c r="M21" i="30"/>
  <c r="H21" i="30"/>
  <c r="L35" i="39" s="1"/>
  <c r="AQ20" i="30"/>
  <c r="AT20" i="30" s="1"/>
  <c r="AG20" i="30"/>
  <c r="AJ20" i="30" s="1"/>
  <c r="V20" i="30"/>
  <c r="Y20" i="30" s="1"/>
  <c r="M20" i="30"/>
  <c r="H20" i="30"/>
  <c r="K35" i="39" s="1"/>
  <c r="AT19" i="30"/>
  <c r="AQ19" i="30"/>
  <c r="AG10" i="32" s="1"/>
  <c r="AJ19" i="30"/>
  <c r="AG19" i="30"/>
  <c r="AG12" i="32" s="1"/>
  <c r="Y19" i="30"/>
  <c r="V19" i="30"/>
  <c r="AG11" i="32" s="1"/>
  <c r="M19" i="30"/>
  <c r="H19" i="30"/>
  <c r="J35" i="39" s="1"/>
  <c r="AQ18" i="30"/>
  <c r="AT18" i="30" s="1"/>
  <c r="AG18" i="30"/>
  <c r="AJ18" i="30" s="1"/>
  <c r="V18" i="30"/>
  <c r="Y18" i="30" s="1"/>
  <c r="M18" i="30"/>
  <c r="H18" i="30"/>
  <c r="I35" i="39" s="1"/>
  <c r="AT17" i="30"/>
  <c r="AQ17" i="30"/>
  <c r="AG4" i="32" s="1"/>
  <c r="AJ17" i="30"/>
  <c r="AG17" i="30"/>
  <c r="AG6" i="32" s="1"/>
  <c r="Y17" i="30"/>
  <c r="V17" i="30"/>
  <c r="AG5" i="32" s="1"/>
  <c r="M17" i="30"/>
  <c r="H17" i="30"/>
  <c r="H35" i="39" s="1"/>
  <c r="AQ16" i="30"/>
  <c r="AT16" i="30" s="1"/>
  <c r="AG16" i="30"/>
  <c r="AJ16" i="30" s="1"/>
  <c r="V16" i="30"/>
  <c r="Y16" i="30" s="1"/>
  <c r="M16" i="30"/>
  <c r="H16" i="30"/>
  <c r="G35" i="39" s="1"/>
  <c r="AT15" i="30"/>
  <c r="AQ15" i="30"/>
  <c r="AJ15" i="30"/>
  <c r="AG15" i="30"/>
  <c r="Y15" i="30"/>
  <c r="V15" i="30"/>
  <c r="M15" i="30"/>
  <c r="H15" i="30"/>
  <c r="F35" i="39" s="1"/>
  <c r="AQ14" i="30"/>
  <c r="AT14" i="30" s="1"/>
  <c r="AG14" i="30"/>
  <c r="AJ14" i="30" s="1"/>
  <c r="V14" i="30"/>
  <c r="Y14" i="30" s="1"/>
  <c r="M14" i="30"/>
  <c r="H14" i="30"/>
  <c r="E35" i="39" s="1"/>
  <c r="AT13" i="30"/>
  <c r="AQ13" i="30"/>
  <c r="AP37" i="30" s="1"/>
  <c r="AJ13" i="30"/>
  <c r="AG13" i="30"/>
  <c r="AF37" i="30" s="1"/>
  <c r="Y13" i="30"/>
  <c r="V13" i="30"/>
  <c r="U37" i="30" s="1"/>
  <c r="M13" i="30"/>
  <c r="M37" i="30" s="1"/>
  <c r="H13" i="30"/>
  <c r="D35" i="39" s="1"/>
  <c r="Z35" i="39" s="1"/>
  <c r="M3" i="30"/>
  <c r="H74" i="29"/>
  <c r="K72" i="29"/>
  <c r="N71" i="29"/>
  <c r="N77" i="29" s="1"/>
  <c r="H7" i="30" s="1"/>
  <c r="K66" i="29"/>
  <c r="N64" i="29"/>
  <c r="E64" i="29"/>
  <c r="N63" i="29"/>
  <c r="E63" i="29"/>
  <c r="N62" i="29"/>
  <c r="E62" i="29"/>
  <c r="N61" i="29"/>
  <c r="K61" i="29"/>
  <c r="E61" i="29"/>
  <c r="N60" i="29"/>
  <c r="E60" i="29"/>
  <c r="N59" i="29"/>
  <c r="E59" i="29"/>
  <c r="N58" i="29"/>
  <c r="E58" i="29"/>
  <c r="M57" i="29"/>
  <c r="N57" i="29" s="1"/>
  <c r="E57" i="29"/>
  <c r="N56" i="29"/>
  <c r="K56" i="29"/>
  <c r="E56" i="29"/>
  <c r="N55" i="29"/>
  <c r="E55" i="29"/>
  <c r="M54" i="29"/>
  <c r="N54" i="29" s="1"/>
  <c r="E54" i="29"/>
  <c r="N53" i="29"/>
  <c r="E53" i="29"/>
  <c r="N52" i="29"/>
  <c r="N65" i="29" s="1"/>
  <c r="E52" i="29"/>
  <c r="E65" i="29" s="1"/>
  <c r="N48" i="29"/>
  <c r="D42" i="29"/>
  <c r="H41" i="29" s="1"/>
  <c r="AS37" i="29"/>
  <c r="AI37" i="29"/>
  <c r="X37" i="29"/>
  <c r="L37" i="29"/>
  <c r="K37" i="29"/>
  <c r="J37" i="29"/>
  <c r="G37" i="29"/>
  <c r="F37" i="29"/>
  <c r="E37" i="29"/>
  <c r="D37" i="29"/>
  <c r="C37" i="29"/>
  <c r="AT35" i="29"/>
  <c r="AQ35" i="29"/>
  <c r="AJ35" i="29"/>
  <c r="AG35" i="29"/>
  <c r="Y35" i="29"/>
  <c r="V35" i="29"/>
  <c r="M35" i="29"/>
  <c r="H35" i="29"/>
  <c r="N35" i="29" s="1"/>
  <c r="AQ34" i="29"/>
  <c r="AT34" i="29" s="1"/>
  <c r="AG34" i="29"/>
  <c r="AJ34" i="29" s="1"/>
  <c r="V34" i="29"/>
  <c r="Y34" i="29" s="1"/>
  <c r="M34" i="29"/>
  <c r="H34" i="29"/>
  <c r="N34" i="29" s="1"/>
  <c r="AT33" i="29"/>
  <c r="AQ33" i="29"/>
  <c r="AF52" i="32" s="1"/>
  <c r="AJ33" i="29"/>
  <c r="AG33" i="29"/>
  <c r="AF54" i="32" s="1"/>
  <c r="Y33" i="29"/>
  <c r="V33" i="29"/>
  <c r="AF53" i="32" s="1"/>
  <c r="M33" i="29"/>
  <c r="H33" i="29"/>
  <c r="X34" i="39" s="1"/>
  <c r="AQ32" i="29"/>
  <c r="AF49" i="32" s="1"/>
  <c r="AG32" i="29"/>
  <c r="AF51" i="32" s="1"/>
  <c r="V32" i="29"/>
  <c r="AF50" i="32" s="1"/>
  <c r="M32" i="29"/>
  <c r="H32" i="29"/>
  <c r="W34" i="39" s="1"/>
  <c r="AT31" i="29"/>
  <c r="AQ31" i="29"/>
  <c r="AF46" i="32" s="1"/>
  <c r="AJ31" i="29"/>
  <c r="AG31" i="29"/>
  <c r="AF48" i="32" s="1"/>
  <c r="Y31" i="29"/>
  <c r="V31" i="29"/>
  <c r="AF47" i="32" s="1"/>
  <c r="M31" i="29"/>
  <c r="H31" i="29"/>
  <c r="V34" i="39" s="1"/>
  <c r="AQ30" i="29"/>
  <c r="AF43" i="32" s="1"/>
  <c r="AG30" i="29"/>
  <c r="AF45" i="32" s="1"/>
  <c r="V30" i="29"/>
  <c r="AF44" i="32" s="1"/>
  <c r="M30" i="29"/>
  <c r="H30" i="29"/>
  <c r="U34" i="39" s="1"/>
  <c r="AT29" i="29"/>
  <c r="AQ29" i="29"/>
  <c r="AF40" i="32" s="1"/>
  <c r="AJ29" i="29"/>
  <c r="AG29" i="29"/>
  <c r="AF42" i="32" s="1"/>
  <c r="Y29" i="29"/>
  <c r="V29" i="29"/>
  <c r="AF41" i="32" s="1"/>
  <c r="M29" i="29"/>
  <c r="H29" i="29"/>
  <c r="T34" i="39" s="1"/>
  <c r="AQ28" i="29"/>
  <c r="AF37" i="32" s="1"/>
  <c r="AG28" i="29"/>
  <c r="AF39" i="32" s="1"/>
  <c r="V28" i="29"/>
  <c r="AF38" i="32" s="1"/>
  <c r="M28" i="29"/>
  <c r="H28" i="29"/>
  <c r="S34" i="39" s="1"/>
  <c r="AT27" i="29"/>
  <c r="AQ27" i="29"/>
  <c r="AF34" i="32" s="1"/>
  <c r="AJ27" i="29"/>
  <c r="AG27" i="29"/>
  <c r="AF36" i="32" s="1"/>
  <c r="Y27" i="29"/>
  <c r="V27" i="29"/>
  <c r="AF35" i="32" s="1"/>
  <c r="M27" i="29"/>
  <c r="H27" i="29"/>
  <c r="R34" i="39" s="1"/>
  <c r="AQ26" i="29"/>
  <c r="AF31" i="32" s="1"/>
  <c r="AG26" i="29"/>
  <c r="AF33" i="32" s="1"/>
  <c r="V26" i="29"/>
  <c r="AF32" i="32" s="1"/>
  <c r="M26" i="29"/>
  <c r="H26" i="29"/>
  <c r="Q34" i="39" s="1"/>
  <c r="AT25" i="29"/>
  <c r="AQ25" i="29"/>
  <c r="AF28" i="32" s="1"/>
  <c r="AJ25" i="29"/>
  <c r="AG25" i="29"/>
  <c r="AF30" i="32" s="1"/>
  <c r="Y25" i="29"/>
  <c r="V25" i="29"/>
  <c r="AF29" i="32" s="1"/>
  <c r="M25" i="29"/>
  <c r="H25" i="29"/>
  <c r="P34" i="39" s="1"/>
  <c r="AQ24" i="29"/>
  <c r="AF25" i="32" s="1"/>
  <c r="AG24" i="29"/>
  <c r="AF27" i="32" s="1"/>
  <c r="V24" i="29"/>
  <c r="AF26" i="32" s="1"/>
  <c r="M24" i="29"/>
  <c r="H24" i="29"/>
  <c r="O34" i="39" s="1"/>
  <c r="AT23" i="29"/>
  <c r="AQ23" i="29"/>
  <c r="AF22" i="32" s="1"/>
  <c r="AJ23" i="29"/>
  <c r="AG23" i="29"/>
  <c r="AF24" i="32" s="1"/>
  <c r="Y23" i="29"/>
  <c r="V23" i="29"/>
  <c r="AF23" i="32" s="1"/>
  <c r="M23" i="29"/>
  <c r="H23" i="29"/>
  <c r="N34" i="39" s="1"/>
  <c r="AQ22" i="29"/>
  <c r="AF19" i="32" s="1"/>
  <c r="AG22" i="29"/>
  <c r="AF21" i="32" s="1"/>
  <c r="V22" i="29"/>
  <c r="AF20" i="32" s="1"/>
  <c r="M22" i="29"/>
  <c r="H22" i="29"/>
  <c r="M34" i="39" s="1"/>
  <c r="AT21" i="29"/>
  <c r="AQ21" i="29"/>
  <c r="AF16" i="32" s="1"/>
  <c r="AJ21" i="29"/>
  <c r="AG21" i="29"/>
  <c r="AF18" i="32" s="1"/>
  <c r="Y21" i="29"/>
  <c r="V21" i="29"/>
  <c r="AF17" i="32" s="1"/>
  <c r="M21" i="29"/>
  <c r="H21" i="29"/>
  <c r="L34" i="39" s="1"/>
  <c r="AQ20" i="29"/>
  <c r="AF13" i="32" s="1"/>
  <c r="AG20" i="29"/>
  <c r="AF15" i="32" s="1"/>
  <c r="V20" i="29"/>
  <c r="AF14" i="32" s="1"/>
  <c r="M20" i="29"/>
  <c r="H20" i="29"/>
  <c r="K34" i="39" s="1"/>
  <c r="AT19" i="29"/>
  <c r="AQ19" i="29"/>
  <c r="AF10" i="32" s="1"/>
  <c r="AJ19" i="29"/>
  <c r="AG19" i="29"/>
  <c r="AF12" i="32" s="1"/>
  <c r="Y19" i="29"/>
  <c r="V19" i="29"/>
  <c r="AF11" i="32" s="1"/>
  <c r="M19" i="29"/>
  <c r="H19" i="29"/>
  <c r="J34" i="39" s="1"/>
  <c r="AQ18" i="29"/>
  <c r="AF7" i="32" s="1"/>
  <c r="AG18" i="29"/>
  <c r="AF9" i="32" s="1"/>
  <c r="V18" i="29"/>
  <c r="AF8" i="32" s="1"/>
  <c r="M18" i="29"/>
  <c r="H18" i="29"/>
  <c r="I34" i="39" s="1"/>
  <c r="AT17" i="29"/>
  <c r="AQ17" i="29"/>
  <c r="AF4" i="32" s="1"/>
  <c r="AJ17" i="29"/>
  <c r="AG17" i="29"/>
  <c r="AF6" i="32" s="1"/>
  <c r="Y17" i="29"/>
  <c r="V17" i="29"/>
  <c r="AF5" i="32" s="1"/>
  <c r="M17" i="29"/>
  <c r="H17" i="29"/>
  <c r="H34" i="39" s="1"/>
  <c r="AQ16" i="29"/>
  <c r="AT16" i="29" s="1"/>
  <c r="AG16" i="29"/>
  <c r="AJ16" i="29" s="1"/>
  <c r="V16" i="29"/>
  <c r="Y16" i="29" s="1"/>
  <c r="M16" i="29"/>
  <c r="H16" i="29"/>
  <c r="G34" i="39" s="1"/>
  <c r="AT15" i="29"/>
  <c r="AQ15" i="29"/>
  <c r="AJ15" i="29"/>
  <c r="AG15" i="29"/>
  <c r="Y15" i="29"/>
  <c r="V15" i="29"/>
  <c r="M15" i="29"/>
  <c r="H15" i="29"/>
  <c r="F34" i="39" s="1"/>
  <c r="AQ14" i="29"/>
  <c r="AT14" i="29" s="1"/>
  <c r="AG14" i="29"/>
  <c r="AJ14" i="29" s="1"/>
  <c r="V14" i="29"/>
  <c r="Y14" i="29" s="1"/>
  <c r="M14" i="29"/>
  <c r="H14" i="29"/>
  <c r="E34" i="39" s="1"/>
  <c r="AT13" i="29"/>
  <c r="AQ13" i="29"/>
  <c r="AP37" i="29" s="1"/>
  <c r="AJ13" i="29"/>
  <c r="AG13" i="29"/>
  <c r="AF37" i="29" s="1"/>
  <c r="Y13" i="29"/>
  <c r="V13" i="29"/>
  <c r="U37" i="29" s="1"/>
  <c r="M13" i="29"/>
  <c r="M37" i="29" s="1"/>
  <c r="H13" i="29"/>
  <c r="D34" i="39" s="1"/>
  <c r="Z34" i="39" s="1"/>
  <c r="M3" i="29"/>
  <c r="H74" i="28"/>
  <c r="K72" i="28"/>
  <c r="N71" i="28"/>
  <c r="N77" i="28" s="1"/>
  <c r="K66" i="28"/>
  <c r="N64" i="28"/>
  <c r="E64" i="28"/>
  <c r="N63" i="28"/>
  <c r="E63" i="28"/>
  <c r="N62" i="28"/>
  <c r="E62" i="28"/>
  <c r="N61" i="28"/>
  <c r="K61" i="28"/>
  <c r="E61" i="28"/>
  <c r="N60" i="28"/>
  <c r="E60" i="28"/>
  <c r="N59" i="28"/>
  <c r="E59" i="28"/>
  <c r="N58" i="28"/>
  <c r="E58" i="28"/>
  <c r="N57" i="28"/>
  <c r="E57" i="28"/>
  <c r="N56" i="28"/>
  <c r="K56" i="28"/>
  <c r="E56" i="28"/>
  <c r="N55" i="28"/>
  <c r="E55" i="28"/>
  <c r="N54" i="28"/>
  <c r="E54" i="28"/>
  <c r="N53" i="28"/>
  <c r="E53" i="28"/>
  <c r="N52" i="28"/>
  <c r="N65" i="28" s="1"/>
  <c r="E52" i="28"/>
  <c r="E65" i="28" s="1"/>
  <c r="N48" i="28"/>
  <c r="D42" i="28"/>
  <c r="H41" i="28" s="1"/>
  <c r="AS37" i="28"/>
  <c r="AI37" i="28"/>
  <c r="X37" i="28"/>
  <c r="L37" i="28"/>
  <c r="K37" i="28"/>
  <c r="J37" i="28"/>
  <c r="G37" i="28"/>
  <c r="F37" i="28"/>
  <c r="E37" i="28"/>
  <c r="D37" i="28"/>
  <c r="C37" i="28"/>
  <c r="AT35" i="28"/>
  <c r="AQ35" i="28"/>
  <c r="AJ35" i="28"/>
  <c r="AG35" i="28"/>
  <c r="Y35" i="28"/>
  <c r="V35" i="28"/>
  <c r="M35" i="28"/>
  <c r="H35" i="28"/>
  <c r="N35" i="28" s="1"/>
  <c r="AQ34" i="28"/>
  <c r="AT34" i="28" s="1"/>
  <c r="AG34" i="28"/>
  <c r="AJ34" i="28" s="1"/>
  <c r="V34" i="28"/>
  <c r="Y34" i="28" s="1"/>
  <c r="M34" i="28"/>
  <c r="H34" i="28"/>
  <c r="N34" i="28" s="1"/>
  <c r="AT33" i="28"/>
  <c r="AQ33" i="28"/>
  <c r="AE52" i="32" s="1"/>
  <c r="AJ33" i="28"/>
  <c r="AG33" i="28"/>
  <c r="AE54" i="32" s="1"/>
  <c r="Y33" i="28"/>
  <c r="V33" i="28"/>
  <c r="AE53" i="32" s="1"/>
  <c r="M33" i="28"/>
  <c r="H33" i="28"/>
  <c r="X33" i="39" s="1"/>
  <c r="AQ32" i="28"/>
  <c r="AE49" i="32" s="1"/>
  <c r="AG32" i="28"/>
  <c r="AE51" i="32" s="1"/>
  <c r="V32" i="28"/>
  <c r="AE50" i="32" s="1"/>
  <c r="M32" i="28"/>
  <c r="H32" i="28"/>
  <c r="W33" i="39" s="1"/>
  <c r="AT31" i="28"/>
  <c r="AQ31" i="28"/>
  <c r="AE46" i="32" s="1"/>
  <c r="AJ31" i="28"/>
  <c r="AG31" i="28"/>
  <c r="AE48" i="32" s="1"/>
  <c r="Y31" i="28"/>
  <c r="V31" i="28"/>
  <c r="M31" i="28"/>
  <c r="H31" i="28"/>
  <c r="V33" i="39" s="1"/>
  <c r="AQ30" i="28"/>
  <c r="AE43" i="32" s="1"/>
  <c r="AG30" i="28"/>
  <c r="AE45" i="32" s="1"/>
  <c r="V30" i="28"/>
  <c r="M30" i="28"/>
  <c r="H30" i="28"/>
  <c r="U33" i="39" s="1"/>
  <c r="AT29" i="28"/>
  <c r="AQ29" i="28"/>
  <c r="AE40" i="32" s="1"/>
  <c r="AJ29" i="28"/>
  <c r="AG29" i="28"/>
  <c r="AE42" i="32" s="1"/>
  <c r="Y29" i="28"/>
  <c r="V29" i="28"/>
  <c r="AE41" i="32" s="1"/>
  <c r="M29" i="28"/>
  <c r="H29" i="28"/>
  <c r="T33" i="39" s="1"/>
  <c r="AQ28" i="28"/>
  <c r="AE37" i="32" s="1"/>
  <c r="AG28" i="28"/>
  <c r="AE39" i="32" s="1"/>
  <c r="V28" i="28"/>
  <c r="AE38" i="32" s="1"/>
  <c r="M28" i="28"/>
  <c r="H28" i="28"/>
  <c r="S33" i="39" s="1"/>
  <c r="AT27" i="28"/>
  <c r="AQ27" i="28"/>
  <c r="AE34" i="32" s="1"/>
  <c r="AJ27" i="28"/>
  <c r="AG27" i="28"/>
  <c r="AE36" i="32" s="1"/>
  <c r="Y27" i="28"/>
  <c r="V27" i="28"/>
  <c r="AE35" i="32" s="1"/>
  <c r="M27" i="28"/>
  <c r="H27" i="28"/>
  <c r="R33" i="39" s="1"/>
  <c r="AQ26" i="28"/>
  <c r="AE31" i="32" s="1"/>
  <c r="AG26" i="28"/>
  <c r="AE33" i="32" s="1"/>
  <c r="V26" i="28"/>
  <c r="AE32" i="32" s="1"/>
  <c r="M26" i="28"/>
  <c r="H26" i="28"/>
  <c r="Q33" i="39" s="1"/>
  <c r="AT25" i="28"/>
  <c r="AQ25" i="28"/>
  <c r="AE28" i="32" s="1"/>
  <c r="AJ25" i="28"/>
  <c r="AG25" i="28"/>
  <c r="AE30" i="32" s="1"/>
  <c r="Y25" i="28"/>
  <c r="V25" i="28"/>
  <c r="AE29" i="32" s="1"/>
  <c r="M25" i="28"/>
  <c r="H25" i="28"/>
  <c r="P33" i="39" s="1"/>
  <c r="AQ24" i="28"/>
  <c r="AE25" i="32" s="1"/>
  <c r="AG24" i="28"/>
  <c r="AE27" i="32" s="1"/>
  <c r="V24" i="28"/>
  <c r="AE26" i="32" s="1"/>
  <c r="M24" i="28"/>
  <c r="H24" i="28"/>
  <c r="O33" i="39" s="1"/>
  <c r="AT23" i="28"/>
  <c r="AQ23" i="28"/>
  <c r="AE22" i="32" s="1"/>
  <c r="AJ23" i="28"/>
  <c r="AG23" i="28"/>
  <c r="AE24" i="32" s="1"/>
  <c r="Y23" i="28"/>
  <c r="V23" i="28"/>
  <c r="AE23" i="32" s="1"/>
  <c r="M23" i="28"/>
  <c r="H23" i="28"/>
  <c r="N33" i="39" s="1"/>
  <c r="AQ22" i="28"/>
  <c r="AT22" i="28" s="1"/>
  <c r="AG22" i="28"/>
  <c r="AJ22" i="28" s="1"/>
  <c r="V22" i="28"/>
  <c r="Y22" i="28" s="1"/>
  <c r="M22" i="28"/>
  <c r="H22" i="28"/>
  <c r="M33" i="39" s="1"/>
  <c r="AT21" i="28"/>
  <c r="AQ21" i="28"/>
  <c r="AE16" i="32" s="1"/>
  <c r="AJ21" i="28"/>
  <c r="AG21" i="28"/>
  <c r="AE18" i="32" s="1"/>
  <c r="Y21" i="28"/>
  <c r="V21" i="28"/>
  <c r="AE17" i="32" s="1"/>
  <c r="M21" i="28"/>
  <c r="H21" i="28"/>
  <c r="L33" i="39" s="1"/>
  <c r="AQ20" i="28"/>
  <c r="AT20" i="28" s="1"/>
  <c r="AG20" i="28"/>
  <c r="AJ20" i="28" s="1"/>
  <c r="V20" i="28"/>
  <c r="Y20" i="28" s="1"/>
  <c r="M20" i="28"/>
  <c r="H20" i="28"/>
  <c r="K33" i="39" s="1"/>
  <c r="AT19" i="28"/>
  <c r="AQ19" i="28"/>
  <c r="AE10" i="32" s="1"/>
  <c r="AJ19" i="28"/>
  <c r="AG19" i="28"/>
  <c r="AE12" i="32" s="1"/>
  <c r="Y19" i="28"/>
  <c r="V19" i="28"/>
  <c r="AE11" i="32" s="1"/>
  <c r="M19" i="28"/>
  <c r="H19" i="28"/>
  <c r="J33" i="39" s="1"/>
  <c r="AQ18" i="28"/>
  <c r="AT18" i="28" s="1"/>
  <c r="AG18" i="28"/>
  <c r="AJ18" i="28" s="1"/>
  <c r="V18" i="28"/>
  <c r="Y18" i="28" s="1"/>
  <c r="M18" i="28"/>
  <c r="H18" i="28"/>
  <c r="I33" i="39" s="1"/>
  <c r="AT17" i="28"/>
  <c r="AQ17" i="28"/>
  <c r="AE4" i="32" s="1"/>
  <c r="AJ17" i="28"/>
  <c r="AG17" i="28"/>
  <c r="AE6" i="32" s="1"/>
  <c r="Y17" i="28"/>
  <c r="V17" i="28"/>
  <c r="AE5" i="32" s="1"/>
  <c r="M17" i="28"/>
  <c r="H17" i="28"/>
  <c r="H33" i="39" s="1"/>
  <c r="AQ16" i="28"/>
  <c r="AT16" i="28" s="1"/>
  <c r="AG16" i="28"/>
  <c r="AJ16" i="28" s="1"/>
  <c r="V16" i="28"/>
  <c r="Y16" i="28" s="1"/>
  <c r="M16" i="28"/>
  <c r="H16" i="28"/>
  <c r="G33" i="39" s="1"/>
  <c r="AT15" i="28"/>
  <c r="AQ15" i="28"/>
  <c r="AJ15" i="28"/>
  <c r="AG15" i="28"/>
  <c r="Y15" i="28"/>
  <c r="V15" i="28"/>
  <c r="M15" i="28"/>
  <c r="H15" i="28"/>
  <c r="F33" i="39" s="1"/>
  <c r="AQ14" i="28"/>
  <c r="AT14" i="28" s="1"/>
  <c r="AG14" i="28"/>
  <c r="AJ14" i="28" s="1"/>
  <c r="V14" i="28"/>
  <c r="Y14" i="28" s="1"/>
  <c r="M14" i="28"/>
  <c r="M37" i="28" s="1"/>
  <c r="H14" i="28"/>
  <c r="E33" i="39" s="1"/>
  <c r="AT13" i="28"/>
  <c r="AQ13" i="28"/>
  <c r="AP37" i="28" s="1"/>
  <c r="AJ13" i="28"/>
  <c r="AG13" i="28"/>
  <c r="AF37" i="28" s="1"/>
  <c r="Y13" i="28"/>
  <c r="V13" i="28"/>
  <c r="U37" i="28" s="1"/>
  <c r="M13" i="28"/>
  <c r="H13" i="28"/>
  <c r="D33" i="39" s="1"/>
  <c r="Z33" i="39" s="1"/>
  <c r="M3" i="28"/>
  <c r="H74" i="27"/>
  <c r="K72" i="27"/>
  <c r="N71" i="27"/>
  <c r="N77" i="27" s="1"/>
  <c r="K66" i="27"/>
  <c r="N64" i="27"/>
  <c r="E64" i="27"/>
  <c r="N63" i="27"/>
  <c r="E63" i="27"/>
  <c r="N62" i="27"/>
  <c r="E62" i="27"/>
  <c r="N61" i="27"/>
  <c r="K61" i="27"/>
  <c r="E61" i="27"/>
  <c r="N60" i="27"/>
  <c r="E60" i="27"/>
  <c r="N59" i="27"/>
  <c r="E59" i="27"/>
  <c r="N58" i="27"/>
  <c r="E58" i="27"/>
  <c r="N57" i="27"/>
  <c r="E57" i="27"/>
  <c r="N56" i="27"/>
  <c r="K56" i="27"/>
  <c r="E56" i="27"/>
  <c r="N55" i="27"/>
  <c r="E55" i="27"/>
  <c r="N54" i="27"/>
  <c r="E54" i="27"/>
  <c r="N53" i="27"/>
  <c r="E53" i="27"/>
  <c r="N52" i="27"/>
  <c r="N65" i="27" s="1"/>
  <c r="E52" i="27"/>
  <c r="E65" i="27" s="1"/>
  <c r="N48" i="27"/>
  <c r="D42" i="27"/>
  <c r="H41" i="27" s="1"/>
  <c r="AS37" i="27"/>
  <c r="AI37" i="27"/>
  <c r="X37" i="27"/>
  <c r="L37" i="27"/>
  <c r="K37" i="27"/>
  <c r="J37" i="27"/>
  <c r="G37" i="27"/>
  <c r="F37" i="27"/>
  <c r="E37" i="27"/>
  <c r="D37" i="27"/>
  <c r="C37" i="27"/>
  <c r="AT35" i="27"/>
  <c r="AQ35" i="27"/>
  <c r="AJ35" i="27"/>
  <c r="AG35" i="27"/>
  <c r="Y35" i="27"/>
  <c r="V35" i="27"/>
  <c r="M35" i="27"/>
  <c r="H35" i="27"/>
  <c r="N35" i="27" s="1"/>
  <c r="AQ34" i="27"/>
  <c r="AT34" i="27" s="1"/>
  <c r="AG34" i="27"/>
  <c r="AJ34" i="27" s="1"/>
  <c r="V34" i="27"/>
  <c r="Y34" i="27" s="1"/>
  <c r="M34" i="27"/>
  <c r="H34" i="27"/>
  <c r="N34" i="27" s="1"/>
  <c r="AT33" i="27"/>
  <c r="AQ33" i="27"/>
  <c r="AD52" i="32" s="1"/>
  <c r="AJ33" i="27"/>
  <c r="AG33" i="27"/>
  <c r="AD54" i="32" s="1"/>
  <c r="Y33" i="27"/>
  <c r="V33" i="27"/>
  <c r="AD53" i="32" s="1"/>
  <c r="M33" i="27"/>
  <c r="H33" i="27"/>
  <c r="X32" i="39" s="1"/>
  <c r="AQ32" i="27"/>
  <c r="AD49" i="32" s="1"/>
  <c r="AG32" i="27"/>
  <c r="AD51" i="32" s="1"/>
  <c r="V32" i="27"/>
  <c r="AD50" i="32" s="1"/>
  <c r="M32" i="27"/>
  <c r="H32" i="27"/>
  <c r="W32" i="39" s="1"/>
  <c r="AT31" i="27"/>
  <c r="AQ31" i="27"/>
  <c r="AD46" i="32" s="1"/>
  <c r="AJ31" i="27"/>
  <c r="AG31" i="27"/>
  <c r="AD48" i="32" s="1"/>
  <c r="Y31" i="27"/>
  <c r="V31" i="27"/>
  <c r="AD47" i="32" s="1"/>
  <c r="M31" i="27"/>
  <c r="H31" i="27"/>
  <c r="V32" i="39" s="1"/>
  <c r="AQ30" i="27"/>
  <c r="AD43" i="32" s="1"/>
  <c r="AG30" i="27"/>
  <c r="AD45" i="32" s="1"/>
  <c r="V30" i="27"/>
  <c r="M30" i="27"/>
  <c r="H30" i="27"/>
  <c r="U32" i="39" s="1"/>
  <c r="AT29" i="27"/>
  <c r="AQ29" i="27"/>
  <c r="AD40" i="32" s="1"/>
  <c r="AJ29" i="27"/>
  <c r="AG29" i="27"/>
  <c r="AD42" i="32" s="1"/>
  <c r="Y29" i="27"/>
  <c r="V29" i="27"/>
  <c r="AD41" i="32" s="1"/>
  <c r="M29" i="27"/>
  <c r="H29" i="27"/>
  <c r="T32" i="39" s="1"/>
  <c r="AQ28" i="27"/>
  <c r="AG28" i="27"/>
  <c r="V28" i="27"/>
  <c r="M28" i="27"/>
  <c r="H28" i="27"/>
  <c r="S32" i="39" s="1"/>
  <c r="AT27" i="27"/>
  <c r="AQ27" i="27"/>
  <c r="AD34" i="32" s="1"/>
  <c r="AJ27" i="27"/>
  <c r="AG27" i="27"/>
  <c r="AD36" i="32" s="1"/>
  <c r="Y27" i="27"/>
  <c r="V27" i="27"/>
  <c r="AD35" i="32" s="1"/>
  <c r="M27" i="27"/>
  <c r="H27" i="27"/>
  <c r="R32" i="39" s="1"/>
  <c r="AQ26" i="27"/>
  <c r="AG26" i="27"/>
  <c r="V26" i="27"/>
  <c r="M26" i="27"/>
  <c r="H26" i="27"/>
  <c r="Q32" i="39" s="1"/>
  <c r="AT25" i="27"/>
  <c r="AQ25" i="27"/>
  <c r="AD28" i="32" s="1"/>
  <c r="AJ25" i="27"/>
  <c r="AG25" i="27"/>
  <c r="AD30" i="32" s="1"/>
  <c r="Y25" i="27"/>
  <c r="V25" i="27"/>
  <c r="AD29" i="32" s="1"/>
  <c r="M25" i="27"/>
  <c r="H25" i="27"/>
  <c r="P32" i="39" s="1"/>
  <c r="AQ24" i="27"/>
  <c r="AG24" i="27"/>
  <c r="V24" i="27"/>
  <c r="M24" i="27"/>
  <c r="H24" i="27"/>
  <c r="O32" i="39" s="1"/>
  <c r="AT23" i="27"/>
  <c r="AQ23" i="27"/>
  <c r="AD22" i="32" s="1"/>
  <c r="AJ23" i="27"/>
  <c r="AG23" i="27"/>
  <c r="AD24" i="32" s="1"/>
  <c r="Y23" i="27"/>
  <c r="V23" i="27"/>
  <c r="AD23" i="32" s="1"/>
  <c r="M23" i="27"/>
  <c r="H23" i="27"/>
  <c r="N32" i="39" s="1"/>
  <c r="AQ22" i="27"/>
  <c r="AG22" i="27"/>
  <c r="AJ22" i="27" s="1"/>
  <c r="V22" i="27"/>
  <c r="M22" i="27"/>
  <c r="H22" i="27"/>
  <c r="M32" i="39" s="1"/>
  <c r="AT21" i="27"/>
  <c r="AQ21" i="27"/>
  <c r="AD16" i="32" s="1"/>
  <c r="AJ21" i="27"/>
  <c r="AG21" i="27"/>
  <c r="AD21" i="32" s="1"/>
  <c r="Y21" i="27"/>
  <c r="V21" i="27"/>
  <c r="AD17" i="32" s="1"/>
  <c r="M21" i="27"/>
  <c r="H21" i="27"/>
  <c r="L32" i="39" s="1"/>
  <c r="AQ20" i="27"/>
  <c r="AG20" i="27"/>
  <c r="V20" i="27"/>
  <c r="M20" i="27"/>
  <c r="H20" i="27"/>
  <c r="K32" i="39" s="1"/>
  <c r="AT19" i="27"/>
  <c r="AQ19" i="27"/>
  <c r="AD10" i="32" s="1"/>
  <c r="AJ19" i="27"/>
  <c r="AG19" i="27"/>
  <c r="AD12" i="32" s="1"/>
  <c r="Y19" i="27"/>
  <c r="V19" i="27"/>
  <c r="AD11" i="32" s="1"/>
  <c r="M19" i="27"/>
  <c r="H19" i="27"/>
  <c r="J32" i="39" s="1"/>
  <c r="AQ18" i="27"/>
  <c r="AG18" i="27"/>
  <c r="V18" i="27"/>
  <c r="M18" i="27"/>
  <c r="H18" i="27"/>
  <c r="I32" i="39" s="1"/>
  <c r="AT17" i="27"/>
  <c r="AQ17" i="27"/>
  <c r="AD4" i="32" s="1"/>
  <c r="AJ17" i="27"/>
  <c r="AG17" i="27"/>
  <c r="AD6" i="32" s="1"/>
  <c r="Y17" i="27"/>
  <c r="V17" i="27"/>
  <c r="AD5" i="32" s="1"/>
  <c r="M17" i="27"/>
  <c r="H17" i="27"/>
  <c r="H32" i="39" s="1"/>
  <c r="AQ16" i="27"/>
  <c r="AT16" i="27" s="1"/>
  <c r="AG16" i="27"/>
  <c r="AJ16" i="27" s="1"/>
  <c r="V16" i="27"/>
  <c r="Y16" i="27" s="1"/>
  <c r="M16" i="27"/>
  <c r="H16" i="27"/>
  <c r="G32" i="39" s="1"/>
  <c r="AT15" i="27"/>
  <c r="AQ15" i="27"/>
  <c r="AJ15" i="27"/>
  <c r="AG15" i="27"/>
  <c r="Y15" i="27"/>
  <c r="V15" i="27"/>
  <c r="M15" i="27"/>
  <c r="H15" i="27"/>
  <c r="F32" i="39" s="1"/>
  <c r="AQ14" i="27"/>
  <c r="AT14" i="27" s="1"/>
  <c r="AG14" i="27"/>
  <c r="AJ14" i="27" s="1"/>
  <c r="V14" i="27"/>
  <c r="Y14" i="27" s="1"/>
  <c r="M14" i="27"/>
  <c r="M37" i="27" s="1"/>
  <c r="H14" i="27"/>
  <c r="E32" i="39" s="1"/>
  <c r="AT13" i="27"/>
  <c r="AQ13" i="27"/>
  <c r="AP37" i="27" s="1"/>
  <c r="AJ13" i="27"/>
  <c r="AG13" i="27"/>
  <c r="Y13" i="27"/>
  <c r="V13" i="27"/>
  <c r="U37" i="27" s="1"/>
  <c r="M13" i="27"/>
  <c r="H13" i="27"/>
  <c r="M3" i="27"/>
  <c r="H74" i="26"/>
  <c r="K72" i="26"/>
  <c r="N71" i="26"/>
  <c r="N77" i="26" s="1"/>
  <c r="H7" i="27" s="1"/>
  <c r="K66" i="26"/>
  <c r="N64" i="26"/>
  <c r="E64" i="26"/>
  <c r="N63" i="26"/>
  <c r="E63" i="26"/>
  <c r="N62" i="26"/>
  <c r="E62" i="26"/>
  <c r="N61" i="26"/>
  <c r="K61" i="26"/>
  <c r="E61" i="26"/>
  <c r="N60" i="26"/>
  <c r="E60" i="26"/>
  <c r="N59" i="26"/>
  <c r="E59" i="26"/>
  <c r="N58" i="26"/>
  <c r="E58" i="26"/>
  <c r="N57" i="26"/>
  <c r="E57" i="26"/>
  <c r="M56" i="26"/>
  <c r="N56" i="26" s="1"/>
  <c r="K56" i="26"/>
  <c r="E56" i="26"/>
  <c r="M55" i="26"/>
  <c r="N55" i="26" s="1"/>
  <c r="E55" i="26"/>
  <c r="N54" i="26"/>
  <c r="E54" i="26"/>
  <c r="N53" i="26"/>
  <c r="E53" i="26"/>
  <c r="N52" i="26"/>
  <c r="N65" i="26" s="1"/>
  <c r="E52" i="26"/>
  <c r="N48" i="26"/>
  <c r="D42" i="26"/>
  <c r="H41" i="26" s="1"/>
  <c r="AS37" i="26"/>
  <c r="AI37" i="26"/>
  <c r="X37" i="26"/>
  <c r="L37" i="26"/>
  <c r="K37" i="26"/>
  <c r="J37" i="26"/>
  <c r="G37" i="26"/>
  <c r="F37" i="26"/>
  <c r="E37" i="26"/>
  <c r="D37" i="26"/>
  <c r="C37" i="26"/>
  <c r="AT35" i="26"/>
  <c r="AQ35" i="26"/>
  <c r="AJ35" i="26"/>
  <c r="AG35" i="26"/>
  <c r="Y35" i="26"/>
  <c r="V35" i="26"/>
  <c r="M35" i="26"/>
  <c r="H35" i="26"/>
  <c r="N35" i="26" s="1"/>
  <c r="AQ34" i="26"/>
  <c r="AT34" i="26" s="1"/>
  <c r="AG34" i="26"/>
  <c r="AJ34" i="26" s="1"/>
  <c r="V34" i="26"/>
  <c r="Y34" i="26" s="1"/>
  <c r="M34" i="26"/>
  <c r="H34" i="26"/>
  <c r="AT33" i="26"/>
  <c r="AQ33" i="26"/>
  <c r="AC52" i="32" s="1"/>
  <c r="AJ33" i="26"/>
  <c r="AG33" i="26"/>
  <c r="AC54" i="32" s="1"/>
  <c r="Y33" i="26"/>
  <c r="V33" i="26"/>
  <c r="AC53" i="32" s="1"/>
  <c r="M33" i="26"/>
  <c r="H33" i="26"/>
  <c r="X31" i="39" s="1"/>
  <c r="AQ32" i="26"/>
  <c r="AG32" i="26"/>
  <c r="V32" i="26"/>
  <c r="M32" i="26"/>
  <c r="H32" i="26"/>
  <c r="W31" i="39" s="1"/>
  <c r="AT31" i="26"/>
  <c r="AQ31" i="26"/>
  <c r="AC46" i="32" s="1"/>
  <c r="AJ31" i="26"/>
  <c r="AG31" i="26"/>
  <c r="AC48" i="32" s="1"/>
  <c r="Y31" i="26"/>
  <c r="V31" i="26"/>
  <c r="AC47" i="32" s="1"/>
  <c r="M31" i="26"/>
  <c r="H31" i="26"/>
  <c r="V31" i="39" s="1"/>
  <c r="AQ30" i="26"/>
  <c r="AG30" i="26"/>
  <c r="V30" i="26"/>
  <c r="M30" i="26"/>
  <c r="H30" i="26"/>
  <c r="U31" i="39" s="1"/>
  <c r="AT29" i="26"/>
  <c r="AQ29" i="26"/>
  <c r="AC40" i="32" s="1"/>
  <c r="AJ29" i="26"/>
  <c r="AG29" i="26"/>
  <c r="AC42" i="32" s="1"/>
  <c r="Y29" i="26"/>
  <c r="V29" i="26"/>
  <c r="AC41" i="32" s="1"/>
  <c r="M29" i="26"/>
  <c r="H29" i="26"/>
  <c r="T31" i="39" s="1"/>
  <c r="AQ28" i="26"/>
  <c r="AJ28" i="26"/>
  <c r="AG28" i="26"/>
  <c r="AC39" i="32" s="1"/>
  <c r="Y28" i="26"/>
  <c r="V28" i="26"/>
  <c r="AC38" i="32" s="1"/>
  <c r="M28" i="26"/>
  <c r="H28" i="26"/>
  <c r="S31" i="39" s="1"/>
  <c r="AQ27" i="26"/>
  <c r="AC34" i="32" s="1"/>
  <c r="AG27" i="26"/>
  <c r="AC36" i="32" s="1"/>
  <c r="V27" i="26"/>
  <c r="AC35" i="32" s="1"/>
  <c r="M27" i="26"/>
  <c r="H27" i="26"/>
  <c r="R31" i="39" s="1"/>
  <c r="AT26" i="26"/>
  <c r="AQ26" i="26"/>
  <c r="AC31" i="32" s="1"/>
  <c r="AJ26" i="26"/>
  <c r="AG26" i="26"/>
  <c r="AC33" i="32" s="1"/>
  <c r="Y26" i="26"/>
  <c r="V26" i="26"/>
  <c r="AC32" i="32" s="1"/>
  <c r="M26" i="26"/>
  <c r="H26" i="26"/>
  <c r="Q31" i="39" s="1"/>
  <c r="AQ25" i="26"/>
  <c r="AC28" i="32" s="1"/>
  <c r="AG25" i="26"/>
  <c r="AC30" i="32" s="1"/>
  <c r="V25" i="26"/>
  <c r="AC29" i="32" s="1"/>
  <c r="M25" i="26"/>
  <c r="H25" i="26"/>
  <c r="P31" i="39" s="1"/>
  <c r="AT24" i="26"/>
  <c r="AQ24" i="26"/>
  <c r="AC25" i="32" s="1"/>
  <c r="AJ24" i="26"/>
  <c r="AG24" i="26"/>
  <c r="AC27" i="32" s="1"/>
  <c r="Y24" i="26"/>
  <c r="V24" i="26"/>
  <c r="AC26" i="32" s="1"/>
  <c r="M24" i="26"/>
  <c r="H24" i="26"/>
  <c r="O31" i="39" s="1"/>
  <c r="AQ23" i="26"/>
  <c r="AC22" i="32" s="1"/>
  <c r="AG23" i="26"/>
  <c r="AC24" i="32" s="1"/>
  <c r="V23" i="26"/>
  <c r="AC23" i="32" s="1"/>
  <c r="M23" i="26"/>
  <c r="H23" i="26"/>
  <c r="N31" i="39" s="1"/>
  <c r="AT22" i="26"/>
  <c r="AQ22" i="26"/>
  <c r="AC19" i="32" s="1"/>
  <c r="AJ22" i="26"/>
  <c r="AG22" i="26"/>
  <c r="AC21" i="32" s="1"/>
  <c r="Y22" i="26"/>
  <c r="V22" i="26"/>
  <c r="AC20" i="32" s="1"/>
  <c r="M22" i="26"/>
  <c r="H22" i="26"/>
  <c r="M31" i="39" s="1"/>
  <c r="AQ21" i="26"/>
  <c r="AC16" i="32" s="1"/>
  <c r="AG21" i="26"/>
  <c r="AC18" i="32" s="1"/>
  <c r="V21" i="26"/>
  <c r="AC17" i="32" s="1"/>
  <c r="M21" i="26"/>
  <c r="H21" i="26"/>
  <c r="L31" i="39" s="1"/>
  <c r="AT20" i="26"/>
  <c r="AQ20" i="26"/>
  <c r="AC13" i="32" s="1"/>
  <c r="AJ20" i="26"/>
  <c r="AG20" i="26"/>
  <c r="AC15" i="32" s="1"/>
  <c r="Y20" i="26"/>
  <c r="V20" i="26"/>
  <c r="AC14" i="32" s="1"/>
  <c r="M20" i="26"/>
  <c r="H20" i="26"/>
  <c r="K31" i="39" s="1"/>
  <c r="AQ19" i="26"/>
  <c r="AC10" i="32" s="1"/>
  <c r="AG19" i="26"/>
  <c r="AC12" i="32" s="1"/>
  <c r="V19" i="26"/>
  <c r="AC11" i="32" s="1"/>
  <c r="M19" i="26"/>
  <c r="H19" i="26"/>
  <c r="J31" i="39" s="1"/>
  <c r="AT18" i="26"/>
  <c r="AQ18" i="26"/>
  <c r="AC7" i="32" s="1"/>
  <c r="AJ18" i="26"/>
  <c r="AG18" i="26"/>
  <c r="AC9" i="32" s="1"/>
  <c r="Y18" i="26"/>
  <c r="V18" i="26"/>
  <c r="AC8" i="32" s="1"/>
  <c r="M18" i="26"/>
  <c r="H18" i="26"/>
  <c r="I31" i="39" s="1"/>
  <c r="AQ17" i="26"/>
  <c r="AC4" i="32" s="1"/>
  <c r="AG17" i="26"/>
  <c r="AC6" i="32" s="1"/>
  <c r="V17" i="26"/>
  <c r="AC5" i="32" s="1"/>
  <c r="M17" i="26"/>
  <c r="H17" i="26"/>
  <c r="H31" i="39" s="1"/>
  <c r="AT16" i="26"/>
  <c r="AQ16" i="26"/>
  <c r="AJ16" i="26"/>
  <c r="AG16" i="26"/>
  <c r="Y16" i="26"/>
  <c r="V16" i="26"/>
  <c r="M16" i="26"/>
  <c r="H16" i="26"/>
  <c r="G31" i="39" s="1"/>
  <c r="AQ15" i="26"/>
  <c r="AT15" i="26" s="1"/>
  <c r="AG15" i="26"/>
  <c r="AJ15" i="26" s="1"/>
  <c r="V15" i="26"/>
  <c r="Y15" i="26" s="1"/>
  <c r="M15" i="26"/>
  <c r="H15" i="26"/>
  <c r="F31" i="39" s="1"/>
  <c r="AT14" i="26"/>
  <c r="AQ14" i="26"/>
  <c r="AJ14" i="26"/>
  <c r="AG14" i="26"/>
  <c r="Y14" i="26"/>
  <c r="V14" i="26"/>
  <c r="M14" i="26"/>
  <c r="H14" i="26"/>
  <c r="E31" i="39" s="1"/>
  <c r="AQ13" i="26"/>
  <c r="AP37" i="26" s="1"/>
  <c r="AG13" i="26"/>
  <c r="AF37" i="26" s="1"/>
  <c r="V13" i="26"/>
  <c r="U37" i="26" s="1"/>
  <c r="M13" i="26"/>
  <c r="M37" i="26" s="1"/>
  <c r="H13" i="26"/>
  <c r="D31" i="39" s="1"/>
  <c r="H12" i="26"/>
  <c r="M3" i="26"/>
  <c r="N77" i="25"/>
  <c r="H74" i="25"/>
  <c r="K72" i="25"/>
  <c r="N71" i="25"/>
  <c r="K66" i="25"/>
  <c r="N64" i="25"/>
  <c r="E64" i="25"/>
  <c r="N63" i="25"/>
  <c r="E63" i="25"/>
  <c r="N62" i="25"/>
  <c r="E62" i="25"/>
  <c r="N61" i="25"/>
  <c r="K61" i="25"/>
  <c r="E61" i="25"/>
  <c r="N60" i="25"/>
  <c r="E60" i="25"/>
  <c r="N59" i="25"/>
  <c r="E59" i="25"/>
  <c r="N58" i="25"/>
  <c r="E58" i="25"/>
  <c r="N57" i="25"/>
  <c r="E57" i="25"/>
  <c r="N56" i="25"/>
  <c r="K56" i="25"/>
  <c r="E56" i="25"/>
  <c r="N55" i="25"/>
  <c r="E55" i="25"/>
  <c r="N54" i="25"/>
  <c r="E54" i="25"/>
  <c r="N53" i="25"/>
  <c r="E53" i="25"/>
  <c r="N52" i="25"/>
  <c r="N65" i="25" s="1"/>
  <c r="E52" i="25"/>
  <c r="E65" i="25" s="1"/>
  <c r="N48" i="25"/>
  <c r="AS37" i="25"/>
  <c r="AI37" i="25"/>
  <c r="X37" i="25"/>
  <c r="L37" i="25"/>
  <c r="K37" i="25"/>
  <c r="J37" i="25"/>
  <c r="D42" i="25" s="1"/>
  <c r="G37" i="25"/>
  <c r="F37" i="25"/>
  <c r="E37" i="25"/>
  <c r="D37" i="25"/>
  <c r="C37" i="25"/>
  <c r="AQ35" i="25"/>
  <c r="AT35" i="25" s="1"/>
  <c r="AG35" i="25"/>
  <c r="AJ35" i="25" s="1"/>
  <c r="V35" i="25"/>
  <c r="Y35" i="25" s="1"/>
  <c r="M35" i="25"/>
  <c r="H35" i="25"/>
  <c r="N35" i="25" s="1"/>
  <c r="AT34" i="25"/>
  <c r="AQ34" i="25"/>
  <c r="AJ34" i="25"/>
  <c r="AG34" i="25"/>
  <c r="Y34" i="25"/>
  <c r="V34" i="25"/>
  <c r="M34" i="25"/>
  <c r="H34" i="25"/>
  <c r="N34" i="25" s="1"/>
  <c r="AQ33" i="25"/>
  <c r="AB52" i="32" s="1"/>
  <c r="AG33" i="25"/>
  <c r="AB54" i="32" s="1"/>
  <c r="V33" i="25"/>
  <c r="AB53" i="32" s="1"/>
  <c r="M33" i="25"/>
  <c r="H33" i="25"/>
  <c r="X30" i="39" s="1"/>
  <c r="AT32" i="25"/>
  <c r="AQ32" i="25"/>
  <c r="AB49" i="32" s="1"/>
  <c r="AJ32" i="25"/>
  <c r="AG32" i="25"/>
  <c r="AB51" i="32" s="1"/>
  <c r="Y32" i="25"/>
  <c r="V32" i="25"/>
  <c r="AB50" i="32" s="1"/>
  <c r="M32" i="25"/>
  <c r="H32" i="25"/>
  <c r="W30" i="39" s="1"/>
  <c r="AQ31" i="25"/>
  <c r="AB46" i="32" s="1"/>
  <c r="AG31" i="25"/>
  <c r="AB48" i="32" s="1"/>
  <c r="V31" i="25"/>
  <c r="AB47" i="32" s="1"/>
  <c r="M31" i="25"/>
  <c r="H31" i="25"/>
  <c r="V30" i="39" s="1"/>
  <c r="AT30" i="25"/>
  <c r="AQ30" i="25"/>
  <c r="AB43" i="32" s="1"/>
  <c r="AJ30" i="25"/>
  <c r="AG30" i="25"/>
  <c r="Y30" i="25"/>
  <c r="V30" i="25"/>
  <c r="AB44" i="32" s="1"/>
  <c r="M30" i="25"/>
  <c r="H30" i="25"/>
  <c r="U30" i="39" s="1"/>
  <c r="AQ29" i="25"/>
  <c r="AB40" i="32" s="1"/>
  <c r="AG29" i="25"/>
  <c r="AJ29" i="25" s="1"/>
  <c r="V29" i="25"/>
  <c r="AB41" i="32" s="1"/>
  <c r="M29" i="25"/>
  <c r="H29" i="25"/>
  <c r="T30" i="39" s="1"/>
  <c r="AT28" i="25"/>
  <c r="AQ28" i="25"/>
  <c r="AB37" i="32" s="1"/>
  <c r="AJ28" i="25"/>
  <c r="AG28" i="25"/>
  <c r="AB39" i="32" s="1"/>
  <c r="Y28" i="25"/>
  <c r="V28" i="25"/>
  <c r="AB38" i="32" s="1"/>
  <c r="M28" i="25"/>
  <c r="H28" i="25"/>
  <c r="S30" i="39" s="1"/>
  <c r="AQ27" i="25"/>
  <c r="AB34" i="32" s="1"/>
  <c r="AG27" i="25"/>
  <c r="AB36" i="32" s="1"/>
  <c r="V27" i="25"/>
  <c r="AB35" i="32" s="1"/>
  <c r="M27" i="25"/>
  <c r="H27" i="25"/>
  <c r="R30" i="39" s="1"/>
  <c r="AT26" i="25"/>
  <c r="AQ26" i="25"/>
  <c r="AB31" i="32" s="1"/>
  <c r="AJ26" i="25"/>
  <c r="AG26" i="25"/>
  <c r="AB33" i="32" s="1"/>
  <c r="Y26" i="25"/>
  <c r="V26" i="25"/>
  <c r="AB32" i="32" s="1"/>
  <c r="M26" i="25"/>
  <c r="H26" i="25"/>
  <c r="Q30" i="39" s="1"/>
  <c r="AQ25" i="25"/>
  <c r="AB28" i="32" s="1"/>
  <c r="AG25" i="25"/>
  <c r="AB30" i="32" s="1"/>
  <c r="V25" i="25"/>
  <c r="AB29" i="32" s="1"/>
  <c r="M25" i="25"/>
  <c r="H25" i="25"/>
  <c r="P30" i="39" s="1"/>
  <c r="AT24" i="25"/>
  <c r="AQ24" i="25"/>
  <c r="AB25" i="32" s="1"/>
  <c r="AJ24" i="25"/>
  <c r="AG24" i="25"/>
  <c r="AB27" i="32" s="1"/>
  <c r="Y24" i="25"/>
  <c r="V24" i="25"/>
  <c r="AB26" i="32" s="1"/>
  <c r="M24" i="25"/>
  <c r="H24" i="25"/>
  <c r="O30" i="39" s="1"/>
  <c r="AQ23" i="25"/>
  <c r="AB22" i="32" s="1"/>
  <c r="AG23" i="25"/>
  <c r="AB24" i="32" s="1"/>
  <c r="V23" i="25"/>
  <c r="AB23" i="32" s="1"/>
  <c r="M23" i="25"/>
  <c r="H23" i="25"/>
  <c r="N30" i="39" s="1"/>
  <c r="AT22" i="25"/>
  <c r="AQ22" i="25"/>
  <c r="AB19" i="32" s="1"/>
  <c r="AJ22" i="25"/>
  <c r="AG22" i="25"/>
  <c r="AB21" i="32" s="1"/>
  <c r="Y22" i="25"/>
  <c r="V22" i="25"/>
  <c r="AB20" i="32" s="1"/>
  <c r="M22" i="25"/>
  <c r="H22" i="25"/>
  <c r="M30" i="39" s="1"/>
  <c r="AQ21" i="25"/>
  <c r="AB16" i="32" s="1"/>
  <c r="AG21" i="25"/>
  <c r="AB18" i="32" s="1"/>
  <c r="V21" i="25"/>
  <c r="AB17" i="32" s="1"/>
  <c r="M21" i="25"/>
  <c r="H21" i="25"/>
  <c r="L30" i="39" s="1"/>
  <c r="AT20" i="25"/>
  <c r="AQ20" i="25"/>
  <c r="AB13" i="32" s="1"/>
  <c r="AJ20" i="25"/>
  <c r="AG20" i="25"/>
  <c r="AB15" i="32" s="1"/>
  <c r="Y20" i="25"/>
  <c r="V20" i="25"/>
  <c r="AB14" i="32" s="1"/>
  <c r="M20" i="25"/>
  <c r="H20" i="25"/>
  <c r="K30" i="39" s="1"/>
  <c r="AQ19" i="25"/>
  <c r="AB10" i="32" s="1"/>
  <c r="AG19" i="25"/>
  <c r="AB12" i="32" s="1"/>
  <c r="V19" i="25"/>
  <c r="AB11" i="32" s="1"/>
  <c r="M19" i="25"/>
  <c r="H19" i="25"/>
  <c r="J30" i="39" s="1"/>
  <c r="AT18" i="25"/>
  <c r="AQ18" i="25"/>
  <c r="AB7" i="32" s="1"/>
  <c r="AJ18" i="25"/>
  <c r="AG18" i="25"/>
  <c r="AB9" i="32" s="1"/>
  <c r="Y18" i="25"/>
  <c r="V18" i="25"/>
  <c r="AB8" i="32" s="1"/>
  <c r="M18" i="25"/>
  <c r="H18" i="25"/>
  <c r="I30" i="39" s="1"/>
  <c r="AQ17" i="25"/>
  <c r="AB4" i="32" s="1"/>
  <c r="AG17" i="25"/>
  <c r="AB6" i="32" s="1"/>
  <c r="V17" i="25"/>
  <c r="AB5" i="32" s="1"/>
  <c r="M17" i="25"/>
  <c r="H17" i="25"/>
  <c r="H30" i="39" s="1"/>
  <c r="AT16" i="25"/>
  <c r="AQ16" i="25"/>
  <c r="AJ16" i="25"/>
  <c r="AG16" i="25"/>
  <c r="Y16" i="25"/>
  <c r="V16" i="25"/>
  <c r="M16" i="25"/>
  <c r="H16" i="25"/>
  <c r="G30" i="39" s="1"/>
  <c r="AQ15" i="25"/>
  <c r="AT15" i="25" s="1"/>
  <c r="AG15" i="25"/>
  <c r="AJ15" i="25" s="1"/>
  <c r="V15" i="25"/>
  <c r="Y15" i="25" s="1"/>
  <c r="M15" i="25"/>
  <c r="H15" i="25"/>
  <c r="F30" i="39" s="1"/>
  <c r="AT14" i="25"/>
  <c r="AQ14" i="25"/>
  <c r="AJ14" i="25"/>
  <c r="AG14" i="25"/>
  <c r="Y14" i="25"/>
  <c r="V14" i="25"/>
  <c r="M14" i="25"/>
  <c r="H14" i="25"/>
  <c r="E30" i="39" s="1"/>
  <c r="AQ13" i="25"/>
  <c r="AT13" i="25" s="1"/>
  <c r="AG13" i="25"/>
  <c r="AJ13" i="25" s="1"/>
  <c r="V13" i="25"/>
  <c r="Y13" i="25" s="1"/>
  <c r="M13" i="25"/>
  <c r="M37" i="25" s="1"/>
  <c r="H13" i="25"/>
  <c r="D30" i="39" s="1"/>
  <c r="H12" i="25"/>
  <c r="H9" i="25"/>
  <c r="M3" i="25"/>
  <c r="N77" i="24"/>
  <c r="H7" i="26" s="1"/>
  <c r="H74" i="24"/>
  <c r="K72" i="24"/>
  <c r="N71" i="24"/>
  <c r="K66" i="24"/>
  <c r="N64" i="24"/>
  <c r="E64" i="24"/>
  <c r="N63" i="24"/>
  <c r="E63" i="24"/>
  <c r="N62" i="24"/>
  <c r="E62" i="24"/>
  <c r="N61" i="24"/>
  <c r="K61" i="24"/>
  <c r="E61" i="24"/>
  <c r="N60" i="24"/>
  <c r="E60" i="24"/>
  <c r="N59" i="24"/>
  <c r="E59" i="24"/>
  <c r="N58" i="24"/>
  <c r="E58" i="24"/>
  <c r="N57" i="24"/>
  <c r="E57" i="24"/>
  <c r="N56" i="24"/>
  <c r="K56" i="24"/>
  <c r="E56" i="24"/>
  <c r="N55" i="24"/>
  <c r="E55" i="24"/>
  <c r="N54" i="24"/>
  <c r="E54" i="24"/>
  <c r="N53" i="24"/>
  <c r="E53" i="24"/>
  <c r="N52" i="24"/>
  <c r="N65" i="24" s="1"/>
  <c r="E52" i="24"/>
  <c r="E65" i="24" s="1"/>
  <c r="N48" i="24"/>
  <c r="AS37" i="24"/>
  <c r="AI37" i="24"/>
  <c r="X37" i="24"/>
  <c r="L37" i="24"/>
  <c r="K37" i="24"/>
  <c r="J37" i="24"/>
  <c r="D42" i="24" s="1"/>
  <c r="G37" i="24"/>
  <c r="F37" i="24"/>
  <c r="E37" i="24"/>
  <c r="D37" i="24"/>
  <c r="C37" i="24"/>
  <c r="AQ35" i="24"/>
  <c r="AT35" i="24" s="1"/>
  <c r="AG35" i="24"/>
  <c r="AJ35" i="24" s="1"/>
  <c r="V35" i="24"/>
  <c r="Y35" i="24" s="1"/>
  <c r="M35" i="24"/>
  <c r="H35" i="24"/>
  <c r="N35" i="24" s="1"/>
  <c r="AT34" i="24"/>
  <c r="AQ34" i="24"/>
  <c r="AJ34" i="24"/>
  <c r="AG34" i="24"/>
  <c r="Y34" i="24"/>
  <c r="V34" i="24"/>
  <c r="M34" i="24"/>
  <c r="H34" i="24"/>
  <c r="N34" i="24" s="1"/>
  <c r="AQ33" i="24"/>
  <c r="AA52" i="32" s="1"/>
  <c r="AG33" i="24"/>
  <c r="AA54" i="32" s="1"/>
  <c r="V33" i="24"/>
  <c r="AA53" i="32" s="1"/>
  <c r="M33" i="24"/>
  <c r="H33" i="24"/>
  <c r="X29" i="39" s="1"/>
  <c r="AT32" i="24"/>
  <c r="AQ32" i="24"/>
  <c r="AA49" i="32" s="1"/>
  <c r="AJ32" i="24"/>
  <c r="AG32" i="24"/>
  <c r="AA51" i="32" s="1"/>
  <c r="Y32" i="24"/>
  <c r="V32" i="24"/>
  <c r="AA50" i="32" s="1"/>
  <c r="M32" i="24"/>
  <c r="H32" i="24"/>
  <c r="W29" i="39" s="1"/>
  <c r="AQ31" i="24"/>
  <c r="AA46" i="32" s="1"/>
  <c r="AG31" i="24"/>
  <c r="AA48" i="32" s="1"/>
  <c r="V31" i="24"/>
  <c r="AA47" i="32" s="1"/>
  <c r="M31" i="24"/>
  <c r="H31" i="24"/>
  <c r="V29" i="39" s="1"/>
  <c r="AT30" i="24"/>
  <c r="AQ30" i="24"/>
  <c r="AA43" i="32" s="1"/>
  <c r="AJ30" i="24"/>
  <c r="AG30" i="24"/>
  <c r="AA45" i="32" s="1"/>
  <c r="Y30" i="24"/>
  <c r="V30" i="24"/>
  <c r="AA44" i="32" s="1"/>
  <c r="M30" i="24"/>
  <c r="H30" i="24"/>
  <c r="U29" i="39" s="1"/>
  <c r="AQ29" i="24"/>
  <c r="AA40" i="32" s="1"/>
  <c r="AG29" i="24"/>
  <c r="AA42" i="32" s="1"/>
  <c r="V29" i="24"/>
  <c r="AA41" i="32" s="1"/>
  <c r="M29" i="24"/>
  <c r="H29" i="24"/>
  <c r="T29" i="39" s="1"/>
  <c r="AT28" i="24"/>
  <c r="AQ28" i="24"/>
  <c r="AA37" i="32" s="1"/>
  <c r="AJ28" i="24"/>
  <c r="AG28" i="24"/>
  <c r="AA39" i="32" s="1"/>
  <c r="Y28" i="24"/>
  <c r="V28" i="24"/>
  <c r="AA38" i="32" s="1"/>
  <c r="M28" i="24"/>
  <c r="H28" i="24"/>
  <c r="S29" i="39" s="1"/>
  <c r="AQ27" i="24"/>
  <c r="AA34" i="32" s="1"/>
  <c r="AG27" i="24"/>
  <c r="AA36" i="32" s="1"/>
  <c r="V27" i="24"/>
  <c r="AA35" i="32" s="1"/>
  <c r="M27" i="24"/>
  <c r="H27" i="24"/>
  <c r="R29" i="39" s="1"/>
  <c r="AT26" i="24"/>
  <c r="AQ26" i="24"/>
  <c r="AA31" i="32" s="1"/>
  <c r="AJ26" i="24"/>
  <c r="AG26" i="24"/>
  <c r="AA33" i="32" s="1"/>
  <c r="Y26" i="24"/>
  <c r="V26" i="24"/>
  <c r="AA32" i="32" s="1"/>
  <c r="M26" i="24"/>
  <c r="H26" i="24"/>
  <c r="Q29" i="39" s="1"/>
  <c r="AQ25" i="24"/>
  <c r="AA28" i="32" s="1"/>
  <c r="AG25" i="24"/>
  <c r="AA30" i="32" s="1"/>
  <c r="V25" i="24"/>
  <c r="AA29" i="32" s="1"/>
  <c r="M25" i="24"/>
  <c r="H25" i="24"/>
  <c r="P29" i="39" s="1"/>
  <c r="AT24" i="24"/>
  <c r="AQ24" i="24"/>
  <c r="AA25" i="32" s="1"/>
  <c r="AJ24" i="24"/>
  <c r="AG24" i="24"/>
  <c r="AA27" i="32" s="1"/>
  <c r="Y24" i="24"/>
  <c r="V24" i="24"/>
  <c r="AA26" i="32" s="1"/>
  <c r="M24" i="24"/>
  <c r="H24" i="24"/>
  <c r="O29" i="39" s="1"/>
  <c r="AQ23" i="24"/>
  <c r="AA22" i="32" s="1"/>
  <c r="AG23" i="24"/>
  <c r="AA24" i="32" s="1"/>
  <c r="V23" i="24"/>
  <c r="AA23" i="32" s="1"/>
  <c r="M23" i="24"/>
  <c r="H23" i="24"/>
  <c r="N29" i="39" s="1"/>
  <c r="AT22" i="24"/>
  <c r="AQ22" i="24"/>
  <c r="AA19" i="32" s="1"/>
  <c r="AJ22" i="24"/>
  <c r="AG22" i="24"/>
  <c r="AA21" i="32" s="1"/>
  <c r="Y22" i="24"/>
  <c r="V22" i="24"/>
  <c r="AA20" i="32" s="1"/>
  <c r="M22" i="24"/>
  <c r="H22" i="24"/>
  <c r="M29" i="39" s="1"/>
  <c r="AQ21" i="24"/>
  <c r="AA16" i="32" s="1"/>
  <c r="AG21" i="24"/>
  <c r="AA18" i="32" s="1"/>
  <c r="V21" i="24"/>
  <c r="AA17" i="32" s="1"/>
  <c r="M21" i="24"/>
  <c r="H21" i="24"/>
  <c r="L29" i="39" s="1"/>
  <c r="AT20" i="24"/>
  <c r="AQ20" i="24"/>
  <c r="AA13" i="32" s="1"/>
  <c r="AJ20" i="24"/>
  <c r="AG20" i="24"/>
  <c r="AA15" i="32" s="1"/>
  <c r="Y20" i="24"/>
  <c r="V20" i="24"/>
  <c r="AA14" i="32" s="1"/>
  <c r="M20" i="24"/>
  <c r="H20" i="24"/>
  <c r="K29" i="39" s="1"/>
  <c r="AQ19" i="24"/>
  <c r="AA10" i="32" s="1"/>
  <c r="AG19" i="24"/>
  <c r="AA12" i="32" s="1"/>
  <c r="V19" i="24"/>
  <c r="AA11" i="32" s="1"/>
  <c r="M19" i="24"/>
  <c r="H19" i="24"/>
  <c r="J29" i="39" s="1"/>
  <c r="AT18" i="24"/>
  <c r="AQ18" i="24"/>
  <c r="AA7" i="32" s="1"/>
  <c r="AJ18" i="24"/>
  <c r="AG18" i="24"/>
  <c r="AA9" i="32" s="1"/>
  <c r="Y18" i="24"/>
  <c r="V18" i="24"/>
  <c r="AA8" i="32" s="1"/>
  <c r="M18" i="24"/>
  <c r="H18" i="24"/>
  <c r="I29" i="39" s="1"/>
  <c r="AQ17" i="24"/>
  <c r="AA4" i="32" s="1"/>
  <c r="AG17" i="24"/>
  <c r="AA6" i="32" s="1"/>
  <c r="V17" i="24"/>
  <c r="AA5" i="32" s="1"/>
  <c r="M17" i="24"/>
  <c r="H17" i="24"/>
  <c r="H29" i="39" s="1"/>
  <c r="AT16" i="24"/>
  <c r="AQ16" i="24"/>
  <c r="AJ16" i="24"/>
  <c r="AG16" i="24"/>
  <c r="Y16" i="24"/>
  <c r="V16" i="24"/>
  <c r="M16" i="24"/>
  <c r="H16" i="24"/>
  <c r="G29" i="39" s="1"/>
  <c r="AQ15" i="24"/>
  <c r="AT15" i="24" s="1"/>
  <c r="AG15" i="24"/>
  <c r="AJ15" i="24" s="1"/>
  <c r="V15" i="24"/>
  <c r="Y15" i="24" s="1"/>
  <c r="M15" i="24"/>
  <c r="H15" i="24"/>
  <c r="F29" i="39" s="1"/>
  <c r="AT14" i="24"/>
  <c r="AQ14" i="24"/>
  <c r="AJ14" i="24"/>
  <c r="AG14" i="24"/>
  <c r="Y14" i="24"/>
  <c r="V14" i="24"/>
  <c r="M14" i="24"/>
  <c r="H14" i="24"/>
  <c r="E29" i="39" s="1"/>
  <c r="AQ13" i="24"/>
  <c r="AT13" i="24" s="1"/>
  <c r="AG13" i="24"/>
  <c r="AJ13" i="24" s="1"/>
  <c r="V13" i="24"/>
  <c r="Y13" i="24" s="1"/>
  <c r="M13" i="24"/>
  <c r="M37" i="24" s="1"/>
  <c r="H13" i="24"/>
  <c r="D29" i="39" s="1"/>
  <c r="H12" i="24"/>
  <c r="M3" i="24"/>
  <c r="N77" i="23"/>
  <c r="H7" i="24" s="1"/>
  <c r="H74" i="23"/>
  <c r="K72" i="23"/>
  <c r="N71" i="23"/>
  <c r="K66" i="23"/>
  <c r="N64" i="23"/>
  <c r="E64" i="23"/>
  <c r="N63" i="23"/>
  <c r="E63" i="23"/>
  <c r="N62" i="23"/>
  <c r="E62" i="23"/>
  <c r="N61" i="23"/>
  <c r="K61" i="23"/>
  <c r="E61" i="23"/>
  <c r="N60" i="23"/>
  <c r="E60" i="23"/>
  <c r="N59" i="23"/>
  <c r="E59" i="23"/>
  <c r="N58" i="23"/>
  <c r="E58" i="23"/>
  <c r="N57" i="23"/>
  <c r="E57" i="23"/>
  <c r="N56" i="23"/>
  <c r="K56" i="23"/>
  <c r="E56" i="23"/>
  <c r="N55" i="23"/>
  <c r="E55" i="23"/>
  <c r="N54" i="23"/>
  <c r="E54" i="23"/>
  <c r="N53" i="23"/>
  <c r="E53" i="23"/>
  <c r="N52" i="23"/>
  <c r="N65" i="23" s="1"/>
  <c r="E52" i="23"/>
  <c r="E65" i="23" s="1"/>
  <c r="N48" i="23"/>
  <c r="AS37" i="23"/>
  <c r="AI37" i="23"/>
  <c r="X37" i="23"/>
  <c r="L37" i="23"/>
  <c r="K37" i="23"/>
  <c r="J37" i="23"/>
  <c r="D42" i="23" s="1"/>
  <c r="G37" i="23"/>
  <c r="F37" i="23"/>
  <c r="E37" i="23"/>
  <c r="D37" i="23"/>
  <c r="C37" i="23"/>
  <c r="AQ35" i="23"/>
  <c r="AT35" i="23" s="1"/>
  <c r="AG35" i="23"/>
  <c r="AJ35" i="23" s="1"/>
  <c r="V35" i="23"/>
  <c r="Y35" i="23" s="1"/>
  <c r="M35" i="23"/>
  <c r="H35" i="23"/>
  <c r="N35" i="23" s="1"/>
  <c r="AT34" i="23"/>
  <c r="AQ34" i="23"/>
  <c r="AJ34" i="23"/>
  <c r="AG34" i="23"/>
  <c r="Y34" i="23"/>
  <c r="V34" i="23"/>
  <c r="M34" i="23"/>
  <c r="H34" i="23"/>
  <c r="N34" i="23" s="1"/>
  <c r="AQ33" i="23"/>
  <c r="Z52" i="32" s="1"/>
  <c r="AG33" i="23"/>
  <c r="Z54" i="32" s="1"/>
  <c r="V33" i="23"/>
  <c r="Z53" i="32" s="1"/>
  <c r="M33" i="23"/>
  <c r="H33" i="23"/>
  <c r="X28" i="39" s="1"/>
  <c r="AT32" i="23"/>
  <c r="AQ32" i="23"/>
  <c r="Z49" i="32" s="1"/>
  <c r="AJ32" i="23"/>
  <c r="AG32" i="23"/>
  <c r="Z51" i="32" s="1"/>
  <c r="Y32" i="23"/>
  <c r="V32" i="23"/>
  <c r="Z50" i="32" s="1"/>
  <c r="M32" i="23"/>
  <c r="H32" i="23"/>
  <c r="W28" i="39" s="1"/>
  <c r="AQ31" i="23"/>
  <c r="Z46" i="32" s="1"/>
  <c r="AG31" i="23"/>
  <c r="Z48" i="32" s="1"/>
  <c r="V31" i="23"/>
  <c r="Z47" i="32" s="1"/>
  <c r="M31" i="23"/>
  <c r="H31" i="23"/>
  <c r="V28" i="39" s="1"/>
  <c r="AT30" i="23"/>
  <c r="AQ30" i="23"/>
  <c r="Z43" i="32" s="1"/>
  <c r="AJ30" i="23"/>
  <c r="AG30" i="23"/>
  <c r="Z45" i="32" s="1"/>
  <c r="Y30" i="23"/>
  <c r="V30" i="23"/>
  <c r="Z44" i="32" s="1"/>
  <c r="M30" i="23"/>
  <c r="H30" i="23"/>
  <c r="U28" i="39" s="1"/>
  <c r="AQ29" i="23"/>
  <c r="Z40" i="32" s="1"/>
  <c r="AG29" i="23"/>
  <c r="Z42" i="32" s="1"/>
  <c r="V29" i="23"/>
  <c r="Z41" i="32" s="1"/>
  <c r="M29" i="23"/>
  <c r="H29" i="23"/>
  <c r="T28" i="39" s="1"/>
  <c r="AT28" i="23"/>
  <c r="AQ28" i="23"/>
  <c r="Z37" i="32" s="1"/>
  <c r="AJ28" i="23"/>
  <c r="AG28" i="23"/>
  <c r="Z39" i="32" s="1"/>
  <c r="Y28" i="23"/>
  <c r="V28" i="23"/>
  <c r="Z38" i="32" s="1"/>
  <c r="M28" i="23"/>
  <c r="H28" i="23"/>
  <c r="S28" i="39" s="1"/>
  <c r="AQ27" i="23"/>
  <c r="Z34" i="32" s="1"/>
  <c r="AG27" i="23"/>
  <c r="Z36" i="32" s="1"/>
  <c r="V27" i="23"/>
  <c r="Z35" i="32" s="1"/>
  <c r="M27" i="23"/>
  <c r="H27" i="23"/>
  <c r="R28" i="39" s="1"/>
  <c r="AT26" i="23"/>
  <c r="AQ26" i="23"/>
  <c r="Z31" i="32" s="1"/>
  <c r="AJ26" i="23"/>
  <c r="AG26" i="23"/>
  <c r="Z33" i="32" s="1"/>
  <c r="Y26" i="23"/>
  <c r="V26" i="23"/>
  <c r="Z32" i="32" s="1"/>
  <c r="M26" i="23"/>
  <c r="H26" i="23"/>
  <c r="Q28" i="39" s="1"/>
  <c r="AQ25" i="23"/>
  <c r="Z28" i="32" s="1"/>
  <c r="AG25" i="23"/>
  <c r="Z30" i="32" s="1"/>
  <c r="V25" i="23"/>
  <c r="Z29" i="32" s="1"/>
  <c r="M25" i="23"/>
  <c r="H25" i="23"/>
  <c r="P28" i="39" s="1"/>
  <c r="AT24" i="23"/>
  <c r="AQ24" i="23"/>
  <c r="Z25" i="32" s="1"/>
  <c r="AJ24" i="23"/>
  <c r="AG24" i="23"/>
  <c r="Z27" i="32" s="1"/>
  <c r="Y24" i="23"/>
  <c r="V24" i="23"/>
  <c r="Z26" i="32" s="1"/>
  <c r="M24" i="23"/>
  <c r="H24" i="23"/>
  <c r="O28" i="39" s="1"/>
  <c r="AQ23" i="23"/>
  <c r="Z22" i="32" s="1"/>
  <c r="AG23" i="23"/>
  <c r="Z24" i="32" s="1"/>
  <c r="V23" i="23"/>
  <c r="Z23" i="32" s="1"/>
  <c r="M23" i="23"/>
  <c r="H23" i="23"/>
  <c r="N28" i="39" s="1"/>
  <c r="AT22" i="23"/>
  <c r="AQ22" i="23"/>
  <c r="Z19" i="32" s="1"/>
  <c r="AJ22" i="23"/>
  <c r="AG22" i="23"/>
  <c r="Z21" i="32" s="1"/>
  <c r="Y22" i="23"/>
  <c r="V22" i="23"/>
  <c r="Z20" i="32" s="1"/>
  <c r="M22" i="23"/>
  <c r="H22" i="23"/>
  <c r="M28" i="39" s="1"/>
  <c r="AQ21" i="23"/>
  <c r="Z16" i="32" s="1"/>
  <c r="AG21" i="23"/>
  <c r="Z18" i="32" s="1"/>
  <c r="V21" i="23"/>
  <c r="Z17" i="32" s="1"/>
  <c r="M21" i="23"/>
  <c r="H21" i="23"/>
  <c r="L28" i="39" s="1"/>
  <c r="AT20" i="23"/>
  <c r="AQ20" i="23"/>
  <c r="Z13" i="32" s="1"/>
  <c r="AJ20" i="23"/>
  <c r="AG20" i="23"/>
  <c r="Z15" i="32" s="1"/>
  <c r="Y20" i="23"/>
  <c r="V20" i="23"/>
  <c r="Z14" i="32" s="1"/>
  <c r="M20" i="23"/>
  <c r="H20" i="23"/>
  <c r="K28" i="39" s="1"/>
  <c r="AQ19" i="23"/>
  <c r="Z10" i="32" s="1"/>
  <c r="AG19" i="23"/>
  <c r="Z12" i="32" s="1"/>
  <c r="V19" i="23"/>
  <c r="Z11" i="32" s="1"/>
  <c r="M19" i="23"/>
  <c r="H19" i="23"/>
  <c r="J28" i="39" s="1"/>
  <c r="AT18" i="23"/>
  <c r="AQ18" i="23"/>
  <c r="Z7" i="32" s="1"/>
  <c r="AJ18" i="23"/>
  <c r="AG18" i="23"/>
  <c r="Z9" i="32" s="1"/>
  <c r="Y18" i="23"/>
  <c r="V18" i="23"/>
  <c r="Z8" i="32" s="1"/>
  <c r="M18" i="23"/>
  <c r="H18" i="23"/>
  <c r="I28" i="39" s="1"/>
  <c r="AQ17" i="23"/>
  <c r="Z4" i="32" s="1"/>
  <c r="AG17" i="23"/>
  <c r="Z6" i="32" s="1"/>
  <c r="V17" i="23"/>
  <c r="Z5" i="32" s="1"/>
  <c r="M17" i="23"/>
  <c r="H17" i="23"/>
  <c r="H28" i="39" s="1"/>
  <c r="AT16" i="23"/>
  <c r="AQ16" i="23"/>
  <c r="AJ16" i="23"/>
  <c r="AG16" i="23"/>
  <c r="Y16" i="23"/>
  <c r="V16" i="23"/>
  <c r="M16" i="23"/>
  <c r="H16" i="23"/>
  <c r="G28" i="39" s="1"/>
  <c r="AQ15" i="23"/>
  <c r="AT15" i="23" s="1"/>
  <c r="AG15" i="23"/>
  <c r="AJ15" i="23" s="1"/>
  <c r="V15" i="23"/>
  <c r="Y15" i="23" s="1"/>
  <c r="M15" i="23"/>
  <c r="H15" i="23"/>
  <c r="F28" i="39" s="1"/>
  <c r="AT14" i="23"/>
  <c r="AQ14" i="23"/>
  <c r="AJ14" i="23"/>
  <c r="AG14" i="23"/>
  <c r="Y14" i="23"/>
  <c r="V14" i="23"/>
  <c r="M14" i="23"/>
  <c r="H14" i="23"/>
  <c r="E28" i="39" s="1"/>
  <c r="AQ13" i="23"/>
  <c r="AT13" i="23" s="1"/>
  <c r="AG13" i="23"/>
  <c r="AJ13" i="23" s="1"/>
  <c r="V13" i="23"/>
  <c r="Y13" i="23" s="1"/>
  <c r="M13" i="23"/>
  <c r="M37" i="23" s="1"/>
  <c r="H13" i="23"/>
  <c r="D28" i="39" s="1"/>
  <c r="H12" i="23"/>
  <c r="M3" i="23"/>
  <c r="N77" i="22"/>
  <c r="H7" i="23" s="1"/>
  <c r="H74" i="22"/>
  <c r="K72" i="22"/>
  <c r="N71" i="22"/>
  <c r="K66" i="22"/>
  <c r="N64" i="22"/>
  <c r="E64" i="22"/>
  <c r="N63" i="22"/>
  <c r="E63" i="22"/>
  <c r="N62" i="22"/>
  <c r="E62" i="22"/>
  <c r="N61" i="22"/>
  <c r="K61" i="22"/>
  <c r="E61" i="22"/>
  <c r="N60" i="22"/>
  <c r="E60" i="22"/>
  <c r="N59" i="22"/>
  <c r="E59" i="22"/>
  <c r="N58" i="22"/>
  <c r="E58" i="22"/>
  <c r="N57" i="22"/>
  <c r="E57" i="22"/>
  <c r="N56" i="22"/>
  <c r="K56" i="22"/>
  <c r="E56" i="22"/>
  <c r="D56" i="22"/>
  <c r="N55" i="22"/>
  <c r="E55" i="22"/>
  <c r="N54" i="22"/>
  <c r="D54" i="22"/>
  <c r="E54" i="22" s="1"/>
  <c r="N53" i="22"/>
  <c r="E53" i="22"/>
  <c r="D53" i="22"/>
  <c r="N52" i="22"/>
  <c r="N65" i="22" s="1"/>
  <c r="D52" i="22"/>
  <c r="E52" i="22" s="1"/>
  <c r="E65" i="22" s="1"/>
  <c r="N48" i="22"/>
  <c r="AS37" i="22"/>
  <c r="AI37" i="22"/>
  <c r="X37" i="22"/>
  <c r="L37" i="22"/>
  <c r="G37" i="22"/>
  <c r="F37" i="22"/>
  <c r="E37" i="22"/>
  <c r="D37" i="22"/>
  <c r="C37" i="22"/>
  <c r="AQ35" i="22"/>
  <c r="AT35" i="22" s="1"/>
  <c r="AG35" i="22"/>
  <c r="AJ35" i="22" s="1"/>
  <c r="V35" i="22"/>
  <c r="Y35" i="22" s="1"/>
  <c r="M35" i="22"/>
  <c r="H35" i="22"/>
  <c r="N35" i="22" s="1"/>
  <c r="AT34" i="22"/>
  <c r="AQ34" i="22"/>
  <c r="AJ34" i="22"/>
  <c r="AG34" i="22"/>
  <c r="Y34" i="22"/>
  <c r="V34" i="22"/>
  <c r="M34" i="22"/>
  <c r="H34" i="22"/>
  <c r="N34" i="22" s="1"/>
  <c r="AQ33" i="22"/>
  <c r="Y52" i="32" s="1"/>
  <c r="AG33" i="22"/>
  <c r="Y54" i="32" s="1"/>
  <c r="V33" i="22"/>
  <c r="Y53" i="32" s="1"/>
  <c r="K33" i="22"/>
  <c r="J33" i="22"/>
  <c r="M33" i="22" s="1"/>
  <c r="H33" i="22"/>
  <c r="X27" i="39" s="1"/>
  <c r="AT32" i="22"/>
  <c r="AQ32" i="22"/>
  <c r="Y49" i="32" s="1"/>
  <c r="AJ32" i="22"/>
  <c r="AG32" i="22"/>
  <c r="Y51" i="32" s="1"/>
  <c r="Y32" i="22"/>
  <c r="V32" i="22"/>
  <c r="Y50" i="32" s="1"/>
  <c r="K32" i="22"/>
  <c r="J32" i="22"/>
  <c r="M32" i="22" s="1"/>
  <c r="H32" i="22"/>
  <c r="W27" i="39" s="1"/>
  <c r="AQ31" i="22"/>
  <c r="Y46" i="32" s="1"/>
  <c r="AG31" i="22"/>
  <c r="Y48" i="32" s="1"/>
  <c r="V31" i="22"/>
  <c r="Y47" i="32" s="1"/>
  <c r="M31" i="22"/>
  <c r="H31" i="22"/>
  <c r="V27" i="39" s="1"/>
  <c r="AT30" i="22"/>
  <c r="AQ30" i="22"/>
  <c r="Y43" i="32" s="1"/>
  <c r="AJ30" i="22"/>
  <c r="AG30" i="22"/>
  <c r="Y45" i="32" s="1"/>
  <c r="Y30" i="22"/>
  <c r="V30" i="22"/>
  <c r="Y44" i="32" s="1"/>
  <c r="K30" i="22"/>
  <c r="J30" i="22"/>
  <c r="M30" i="22" s="1"/>
  <c r="H30" i="22"/>
  <c r="U27" i="39" s="1"/>
  <c r="AQ29" i="22"/>
  <c r="Y40" i="32" s="1"/>
  <c r="AG29" i="22"/>
  <c r="Y42" i="32" s="1"/>
  <c r="V29" i="22"/>
  <c r="Y41" i="32" s="1"/>
  <c r="K29" i="22"/>
  <c r="J29" i="22"/>
  <c r="M29" i="22" s="1"/>
  <c r="H29" i="22"/>
  <c r="T27" i="39" s="1"/>
  <c r="AT28" i="22"/>
  <c r="AQ28" i="22"/>
  <c r="Y37" i="32" s="1"/>
  <c r="AJ28" i="22"/>
  <c r="AG28" i="22"/>
  <c r="Y39" i="32" s="1"/>
  <c r="Y28" i="22"/>
  <c r="V28" i="22"/>
  <c r="Y38" i="32" s="1"/>
  <c r="K28" i="22"/>
  <c r="J28" i="22"/>
  <c r="M28" i="22" s="1"/>
  <c r="H28" i="22"/>
  <c r="S27" i="39" s="1"/>
  <c r="AQ27" i="22"/>
  <c r="Y34" i="32" s="1"/>
  <c r="AG27" i="22"/>
  <c r="Y36" i="32" s="1"/>
  <c r="V27" i="22"/>
  <c r="Y35" i="32" s="1"/>
  <c r="K27" i="22"/>
  <c r="J27" i="22"/>
  <c r="M27" i="22" s="1"/>
  <c r="H27" i="22"/>
  <c r="R27" i="39" s="1"/>
  <c r="AT26" i="22"/>
  <c r="AQ26" i="22"/>
  <c r="Y31" i="32" s="1"/>
  <c r="AJ26" i="22"/>
  <c r="AG26" i="22"/>
  <c r="Y33" i="32" s="1"/>
  <c r="Y26" i="22"/>
  <c r="V26" i="22"/>
  <c r="Y32" i="32" s="1"/>
  <c r="M26" i="22"/>
  <c r="H26" i="22"/>
  <c r="Q27" i="39" s="1"/>
  <c r="AQ25" i="22"/>
  <c r="Y28" i="32" s="1"/>
  <c r="AG25" i="22"/>
  <c r="Y30" i="32" s="1"/>
  <c r="V25" i="22"/>
  <c r="Y29" i="32" s="1"/>
  <c r="K25" i="22"/>
  <c r="J25" i="22"/>
  <c r="M25" i="22" s="1"/>
  <c r="H25" i="22"/>
  <c r="P27" i="39" s="1"/>
  <c r="AT24" i="22"/>
  <c r="AQ24" i="22"/>
  <c r="Y25" i="32" s="1"/>
  <c r="AJ24" i="22"/>
  <c r="AG24" i="22"/>
  <c r="Y27" i="32" s="1"/>
  <c r="Y24" i="22"/>
  <c r="V24" i="22"/>
  <c r="Y26" i="32" s="1"/>
  <c r="M24" i="22"/>
  <c r="H24" i="22"/>
  <c r="O27" i="39" s="1"/>
  <c r="AQ23" i="22"/>
  <c r="Y22" i="32" s="1"/>
  <c r="AG23" i="22"/>
  <c r="Y24" i="32" s="1"/>
  <c r="V23" i="22"/>
  <c r="Y23" i="32" s="1"/>
  <c r="K23" i="22"/>
  <c r="J23" i="22"/>
  <c r="M23" i="22" s="1"/>
  <c r="H23" i="22"/>
  <c r="N27" i="39" s="1"/>
  <c r="AT22" i="22"/>
  <c r="AQ22" i="22"/>
  <c r="Y19" i="32" s="1"/>
  <c r="AJ22" i="22"/>
  <c r="AG22" i="22"/>
  <c r="Y21" i="32" s="1"/>
  <c r="Y22" i="22"/>
  <c r="V22" i="22"/>
  <c r="Y20" i="32" s="1"/>
  <c r="K22" i="22"/>
  <c r="J22" i="22"/>
  <c r="M22" i="22" s="1"/>
  <c r="H22" i="22"/>
  <c r="M27" i="39" s="1"/>
  <c r="AQ21" i="22"/>
  <c r="Y16" i="32" s="1"/>
  <c r="AG21" i="22"/>
  <c r="Y18" i="32" s="1"/>
  <c r="V21" i="22"/>
  <c r="Y17" i="32" s="1"/>
  <c r="K21" i="22"/>
  <c r="J21" i="22"/>
  <c r="M21" i="22" s="1"/>
  <c r="H21" i="22"/>
  <c r="L27" i="39" s="1"/>
  <c r="AT20" i="22"/>
  <c r="AQ20" i="22"/>
  <c r="Y13" i="32" s="1"/>
  <c r="AJ20" i="22"/>
  <c r="AG20" i="22"/>
  <c r="Y15" i="32" s="1"/>
  <c r="Y20" i="22"/>
  <c r="V20" i="22"/>
  <c r="Y14" i="32" s="1"/>
  <c r="M20" i="22"/>
  <c r="H20" i="22"/>
  <c r="K27" i="39" s="1"/>
  <c r="AQ19" i="22"/>
  <c r="Y10" i="32" s="1"/>
  <c r="AG19" i="22"/>
  <c r="Y12" i="32" s="1"/>
  <c r="V19" i="22"/>
  <c r="Y11" i="32" s="1"/>
  <c r="K19" i="22"/>
  <c r="J19" i="22"/>
  <c r="M19" i="22" s="1"/>
  <c r="H19" i="22"/>
  <c r="J27" i="39" s="1"/>
  <c r="AT18" i="22"/>
  <c r="AQ18" i="22"/>
  <c r="Y7" i="32" s="1"/>
  <c r="AJ18" i="22"/>
  <c r="AG18" i="22"/>
  <c r="Y9" i="32" s="1"/>
  <c r="Y18" i="22"/>
  <c r="V18" i="22"/>
  <c r="Y8" i="32" s="1"/>
  <c r="K18" i="22"/>
  <c r="J18" i="22"/>
  <c r="M18" i="22" s="1"/>
  <c r="H18" i="22"/>
  <c r="I27" i="39" s="1"/>
  <c r="AQ17" i="22"/>
  <c r="Y4" i="32" s="1"/>
  <c r="AG17" i="22"/>
  <c r="Y6" i="32" s="1"/>
  <c r="V17" i="22"/>
  <c r="Y5" i="32" s="1"/>
  <c r="K17" i="22"/>
  <c r="J17" i="22"/>
  <c r="M17" i="22" s="1"/>
  <c r="H17" i="22"/>
  <c r="H27" i="39" s="1"/>
  <c r="AT16" i="22"/>
  <c r="AQ16" i="22"/>
  <c r="AJ16" i="22"/>
  <c r="AG16" i="22"/>
  <c r="Y16" i="22"/>
  <c r="V16" i="22"/>
  <c r="M16" i="22"/>
  <c r="H16" i="22"/>
  <c r="G27" i="39" s="1"/>
  <c r="AQ15" i="22"/>
  <c r="AT15" i="22" s="1"/>
  <c r="AG15" i="22"/>
  <c r="AJ15" i="22" s="1"/>
  <c r="V15" i="22"/>
  <c r="Y15" i="22" s="1"/>
  <c r="K15" i="22"/>
  <c r="J15" i="22"/>
  <c r="M15" i="22" s="1"/>
  <c r="H15" i="22"/>
  <c r="F27" i="39" s="1"/>
  <c r="AT14" i="22"/>
  <c r="AQ14" i="22"/>
  <c r="AJ14" i="22"/>
  <c r="AG14" i="22"/>
  <c r="Y14" i="22"/>
  <c r="V14" i="22"/>
  <c r="K14" i="22"/>
  <c r="J14" i="22"/>
  <c r="M14" i="22" s="1"/>
  <c r="H14" i="22"/>
  <c r="E27" i="39" s="1"/>
  <c r="AQ13" i="22"/>
  <c r="AT13" i="22" s="1"/>
  <c r="AG13" i="22"/>
  <c r="AJ13" i="22" s="1"/>
  <c r="V13" i="22"/>
  <c r="Y13" i="22" s="1"/>
  <c r="K13" i="22"/>
  <c r="K37" i="22" s="1"/>
  <c r="J13" i="22"/>
  <c r="J37" i="22" s="1"/>
  <c r="D42" i="22" s="1"/>
  <c r="H13" i="22"/>
  <c r="D27" i="39" s="1"/>
  <c r="H12" i="22"/>
  <c r="M3" i="22"/>
  <c r="N77" i="21"/>
  <c r="H74" i="21"/>
  <c r="K72" i="21"/>
  <c r="N71" i="21"/>
  <c r="K66" i="21"/>
  <c r="N64" i="21"/>
  <c r="E64" i="21"/>
  <c r="N63" i="21"/>
  <c r="E63" i="21"/>
  <c r="N62" i="21"/>
  <c r="E62" i="21"/>
  <c r="N61" i="21"/>
  <c r="K61" i="21"/>
  <c r="E61" i="21"/>
  <c r="N60" i="21"/>
  <c r="E60" i="21"/>
  <c r="N59" i="21"/>
  <c r="E59" i="21"/>
  <c r="N58" i="21"/>
  <c r="E58" i="21"/>
  <c r="N57" i="21"/>
  <c r="E57" i="21"/>
  <c r="N56" i="21"/>
  <c r="K56" i="21"/>
  <c r="E56" i="21"/>
  <c r="N55" i="21"/>
  <c r="E55" i="21"/>
  <c r="N54" i="21"/>
  <c r="E54" i="21"/>
  <c r="N53" i="21"/>
  <c r="E53" i="21"/>
  <c r="N52" i="21"/>
  <c r="N65" i="21" s="1"/>
  <c r="E52" i="21"/>
  <c r="E65" i="21" s="1"/>
  <c r="N48" i="21"/>
  <c r="AS37" i="21"/>
  <c r="AI37" i="21"/>
  <c r="X37" i="21"/>
  <c r="L37" i="21"/>
  <c r="K37" i="21"/>
  <c r="J37" i="21"/>
  <c r="D42" i="21" s="1"/>
  <c r="G37" i="21"/>
  <c r="F37" i="21"/>
  <c r="E37" i="21"/>
  <c r="D37" i="21"/>
  <c r="C37" i="21"/>
  <c r="AQ35" i="21"/>
  <c r="AT35" i="21" s="1"/>
  <c r="AG35" i="21"/>
  <c r="AJ35" i="21" s="1"/>
  <c r="V35" i="21"/>
  <c r="Y35" i="21" s="1"/>
  <c r="M35" i="21"/>
  <c r="H35" i="21"/>
  <c r="N35" i="21" s="1"/>
  <c r="AT34" i="21"/>
  <c r="AQ34" i="21"/>
  <c r="AJ34" i="21"/>
  <c r="AG34" i="21"/>
  <c r="Y34" i="21"/>
  <c r="V34" i="21"/>
  <c r="M34" i="21"/>
  <c r="H34" i="21"/>
  <c r="N34" i="21" s="1"/>
  <c r="AQ33" i="21"/>
  <c r="X52" i="32" s="1"/>
  <c r="AG33" i="21"/>
  <c r="X54" i="32" s="1"/>
  <c r="V33" i="21"/>
  <c r="X53" i="32" s="1"/>
  <c r="M33" i="21"/>
  <c r="H33" i="21"/>
  <c r="X26" i="39" s="1"/>
  <c r="AT32" i="21"/>
  <c r="AQ32" i="21"/>
  <c r="X49" i="32" s="1"/>
  <c r="AJ32" i="21"/>
  <c r="AG32" i="21"/>
  <c r="Y32" i="21"/>
  <c r="V32" i="21"/>
  <c r="X50" i="32" s="1"/>
  <c r="M32" i="21"/>
  <c r="H32" i="21"/>
  <c r="W26" i="39" s="1"/>
  <c r="AQ31" i="21"/>
  <c r="X46" i="32" s="1"/>
  <c r="AG31" i="21"/>
  <c r="V31" i="21"/>
  <c r="X47" i="32" s="1"/>
  <c r="M31" i="21"/>
  <c r="H31" i="21"/>
  <c r="V26" i="39" s="1"/>
  <c r="AT30" i="21"/>
  <c r="AQ30" i="21"/>
  <c r="X43" i="32" s="1"/>
  <c r="AJ30" i="21"/>
  <c r="AG30" i="21"/>
  <c r="X45" i="32" s="1"/>
  <c r="Y30" i="21"/>
  <c r="V30" i="21"/>
  <c r="X44" i="32" s="1"/>
  <c r="M30" i="21"/>
  <c r="H30" i="21"/>
  <c r="U26" i="39" s="1"/>
  <c r="AQ29" i="21"/>
  <c r="X40" i="32" s="1"/>
  <c r="AG29" i="21"/>
  <c r="X42" i="32" s="1"/>
  <c r="V29" i="21"/>
  <c r="X41" i="32" s="1"/>
  <c r="M29" i="21"/>
  <c r="H29" i="21"/>
  <c r="T26" i="39" s="1"/>
  <c r="AT28" i="21"/>
  <c r="AQ28" i="21"/>
  <c r="X37" i="32" s="1"/>
  <c r="AJ28" i="21"/>
  <c r="AG28" i="21"/>
  <c r="X39" i="32" s="1"/>
  <c r="Y28" i="21"/>
  <c r="V28" i="21"/>
  <c r="X38" i="32" s="1"/>
  <c r="M28" i="21"/>
  <c r="H28" i="21"/>
  <c r="S26" i="39" s="1"/>
  <c r="AQ27" i="21"/>
  <c r="X34" i="32" s="1"/>
  <c r="AG27" i="21"/>
  <c r="X36" i="32" s="1"/>
  <c r="V27" i="21"/>
  <c r="X35" i="32" s="1"/>
  <c r="M27" i="21"/>
  <c r="H27" i="21"/>
  <c r="R26" i="39" s="1"/>
  <c r="AT26" i="21"/>
  <c r="AQ26" i="21"/>
  <c r="X31" i="32" s="1"/>
  <c r="AJ26" i="21"/>
  <c r="AG26" i="21"/>
  <c r="X33" i="32" s="1"/>
  <c r="Y26" i="21"/>
  <c r="V26" i="21"/>
  <c r="X32" i="32" s="1"/>
  <c r="M26" i="21"/>
  <c r="H26" i="21"/>
  <c r="Q26" i="39" s="1"/>
  <c r="AQ25" i="21"/>
  <c r="X28" i="32" s="1"/>
  <c r="AG25" i="21"/>
  <c r="X30" i="32" s="1"/>
  <c r="V25" i="21"/>
  <c r="X29" i="32" s="1"/>
  <c r="M25" i="21"/>
  <c r="H25" i="21"/>
  <c r="P26" i="39" s="1"/>
  <c r="AT24" i="21"/>
  <c r="AQ24" i="21"/>
  <c r="X25" i="32" s="1"/>
  <c r="AJ24" i="21"/>
  <c r="AG24" i="21"/>
  <c r="X27" i="32" s="1"/>
  <c r="Y24" i="21"/>
  <c r="V24" i="21"/>
  <c r="X26" i="32" s="1"/>
  <c r="M24" i="21"/>
  <c r="H24" i="21"/>
  <c r="O26" i="39" s="1"/>
  <c r="AQ23" i="21"/>
  <c r="X22" i="32" s="1"/>
  <c r="AG23" i="21"/>
  <c r="X24" i="32" s="1"/>
  <c r="V23" i="21"/>
  <c r="X23" i="32" s="1"/>
  <c r="M23" i="21"/>
  <c r="H23" i="21"/>
  <c r="N26" i="39" s="1"/>
  <c r="AT22" i="21"/>
  <c r="AQ22" i="21"/>
  <c r="X19" i="32" s="1"/>
  <c r="AJ22" i="21"/>
  <c r="AG22" i="21"/>
  <c r="X21" i="32" s="1"/>
  <c r="Y22" i="21"/>
  <c r="V22" i="21"/>
  <c r="X20" i="32" s="1"/>
  <c r="M22" i="21"/>
  <c r="H22" i="21"/>
  <c r="M26" i="39" s="1"/>
  <c r="AQ21" i="21"/>
  <c r="X16" i="32" s="1"/>
  <c r="AG21" i="21"/>
  <c r="X18" i="32" s="1"/>
  <c r="V21" i="21"/>
  <c r="X17" i="32" s="1"/>
  <c r="M21" i="21"/>
  <c r="H21" i="21"/>
  <c r="L26" i="39" s="1"/>
  <c r="AT20" i="21"/>
  <c r="AQ20" i="21"/>
  <c r="X13" i="32" s="1"/>
  <c r="AJ20" i="21"/>
  <c r="AG20" i="21"/>
  <c r="X15" i="32" s="1"/>
  <c r="Y20" i="21"/>
  <c r="V20" i="21"/>
  <c r="X14" i="32" s="1"/>
  <c r="M20" i="21"/>
  <c r="H20" i="21"/>
  <c r="K26" i="39" s="1"/>
  <c r="AQ19" i="21"/>
  <c r="X10" i="32" s="1"/>
  <c r="AG19" i="21"/>
  <c r="X12" i="32" s="1"/>
  <c r="V19" i="21"/>
  <c r="X11" i="32" s="1"/>
  <c r="M19" i="21"/>
  <c r="H19" i="21"/>
  <c r="J26" i="39" s="1"/>
  <c r="AT18" i="21"/>
  <c r="AQ18" i="21"/>
  <c r="X7" i="32" s="1"/>
  <c r="AJ18" i="21"/>
  <c r="AG18" i="21"/>
  <c r="X9" i="32" s="1"/>
  <c r="Y18" i="21"/>
  <c r="V18" i="21"/>
  <c r="X8" i="32" s="1"/>
  <c r="M18" i="21"/>
  <c r="H18" i="21"/>
  <c r="I26" i="39" s="1"/>
  <c r="AQ17" i="21"/>
  <c r="X4" i="32" s="1"/>
  <c r="AG17" i="21"/>
  <c r="X6" i="32" s="1"/>
  <c r="V17" i="21"/>
  <c r="X5" i="32" s="1"/>
  <c r="M17" i="21"/>
  <c r="H17" i="21"/>
  <c r="H26" i="39" s="1"/>
  <c r="AT16" i="21"/>
  <c r="AQ16" i="21"/>
  <c r="AJ16" i="21"/>
  <c r="AG16" i="21"/>
  <c r="Y16" i="21"/>
  <c r="V16" i="21"/>
  <c r="M16" i="21"/>
  <c r="H16" i="21"/>
  <c r="G26" i="39" s="1"/>
  <c r="AQ15" i="21"/>
  <c r="AT15" i="21" s="1"/>
  <c r="AG15" i="21"/>
  <c r="AJ15" i="21" s="1"/>
  <c r="V15" i="21"/>
  <c r="Y15" i="21" s="1"/>
  <c r="M15" i="21"/>
  <c r="H15" i="21"/>
  <c r="F26" i="39" s="1"/>
  <c r="AT14" i="21"/>
  <c r="AQ14" i="21"/>
  <c r="AJ14" i="21"/>
  <c r="AG14" i="21"/>
  <c r="Y14" i="21"/>
  <c r="V14" i="21"/>
  <c r="M14" i="21"/>
  <c r="H14" i="21"/>
  <c r="E26" i="39" s="1"/>
  <c r="AQ13" i="21"/>
  <c r="AT13" i="21" s="1"/>
  <c r="AG13" i="21"/>
  <c r="AJ13" i="21" s="1"/>
  <c r="V13" i="21"/>
  <c r="Y13" i="21" s="1"/>
  <c r="M13" i="21"/>
  <c r="M37" i="21" s="1"/>
  <c r="H13" i="21"/>
  <c r="D26" i="39" s="1"/>
  <c r="H12" i="21"/>
  <c r="M3" i="21"/>
  <c r="H74" i="20"/>
  <c r="K72" i="20"/>
  <c r="N71" i="20"/>
  <c r="N77" i="20" s="1"/>
  <c r="H7" i="22" s="1"/>
  <c r="K66" i="20"/>
  <c r="N64" i="20"/>
  <c r="E64" i="20"/>
  <c r="N63" i="20"/>
  <c r="E63" i="20"/>
  <c r="N62" i="20"/>
  <c r="E62" i="20"/>
  <c r="N61" i="20"/>
  <c r="K61" i="20"/>
  <c r="E61" i="20"/>
  <c r="M60" i="20"/>
  <c r="N60" i="20" s="1"/>
  <c r="E60" i="20"/>
  <c r="N59" i="20"/>
  <c r="M59" i="20"/>
  <c r="E59" i="20"/>
  <c r="M58" i="20"/>
  <c r="N58" i="20" s="1"/>
  <c r="E58" i="20"/>
  <c r="N57" i="20"/>
  <c r="M57" i="20"/>
  <c r="E57" i="20"/>
  <c r="M56" i="20"/>
  <c r="N56" i="20" s="1"/>
  <c r="K56" i="20"/>
  <c r="E56" i="20"/>
  <c r="M55" i="20"/>
  <c r="N55" i="20" s="1"/>
  <c r="E55" i="20"/>
  <c r="N54" i="20"/>
  <c r="M54" i="20"/>
  <c r="E54" i="20"/>
  <c r="M53" i="20"/>
  <c r="N53" i="20" s="1"/>
  <c r="E53" i="20"/>
  <c r="N52" i="20"/>
  <c r="E52" i="20"/>
  <c r="E65" i="20" s="1"/>
  <c r="N48" i="20"/>
  <c r="D42" i="20"/>
  <c r="H41" i="20" s="1"/>
  <c r="AS37" i="20"/>
  <c r="AI37" i="20"/>
  <c r="X37" i="20"/>
  <c r="L37" i="20"/>
  <c r="K37" i="20"/>
  <c r="J37" i="20"/>
  <c r="G37" i="20"/>
  <c r="F37" i="20"/>
  <c r="E37" i="20"/>
  <c r="D37" i="20"/>
  <c r="C37" i="20"/>
  <c r="AT35" i="20"/>
  <c r="AQ35" i="20"/>
  <c r="AJ35" i="20"/>
  <c r="AG35" i="20"/>
  <c r="Y35" i="20"/>
  <c r="V35" i="20"/>
  <c r="M35" i="20"/>
  <c r="H35" i="20"/>
  <c r="N35" i="20" s="1"/>
  <c r="AQ34" i="20"/>
  <c r="AT34" i="20" s="1"/>
  <c r="AG34" i="20"/>
  <c r="AJ34" i="20" s="1"/>
  <c r="V34" i="20"/>
  <c r="Y34" i="20" s="1"/>
  <c r="M34" i="20"/>
  <c r="H34" i="20"/>
  <c r="N34" i="20" s="1"/>
  <c r="AT33" i="20"/>
  <c r="AQ33" i="20"/>
  <c r="W52" i="32" s="1"/>
  <c r="AJ33" i="20"/>
  <c r="AG33" i="20"/>
  <c r="Y33" i="20"/>
  <c r="V33" i="20"/>
  <c r="M33" i="20"/>
  <c r="H33" i="20"/>
  <c r="X25" i="39" s="1"/>
  <c r="AQ32" i="20"/>
  <c r="W49" i="32" s="1"/>
  <c r="AG32" i="20"/>
  <c r="AJ32" i="20" s="1"/>
  <c r="V32" i="20"/>
  <c r="Y32" i="20" s="1"/>
  <c r="M32" i="20"/>
  <c r="H32" i="20"/>
  <c r="W25" i="39" s="1"/>
  <c r="AT31" i="20"/>
  <c r="AQ31" i="20"/>
  <c r="W46" i="32" s="1"/>
  <c r="AJ31" i="20"/>
  <c r="AG31" i="20"/>
  <c r="W48" i="32" s="1"/>
  <c r="Y31" i="20"/>
  <c r="V31" i="20"/>
  <c r="W47" i="32" s="1"/>
  <c r="M31" i="20"/>
  <c r="H31" i="20"/>
  <c r="V25" i="39" s="1"/>
  <c r="AQ30" i="20"/>
  <c r="W43" i="32" s="1"/>
  <c r="AG30" i="20"/>
  <c r="W45" i="32" s="1"/>
  <c r="V30" i="20"/>
  <c r="W44" i="32" s="1"/>
  <c r="M30" i="20"/>
  <c r="H30" i="20"/>
  <c r="U25" i="39" s="1"/>
  <c r="AT29" i="20"/>
  <c r="AQ29" i="20"/>
  <c r="W40" i="32" s="1"/>
  <c r="AJ29" i="20"/>
  <c r="AG29" i="20"/>
  <c r="W42" i="32" s="1"/>
  <c r="Y29" i="20"/>
  <c r="V29" i="20"/>
  <c r="W41" i="32" s="1"/>
  <c r="M29" i="20"/>
  <c r="H29" i="20"/>
  <c r="T25" i="39" s="1"/>
  <c r="AQ28" i="20"/>
  <c r="W37" i="32" s="1"/>
  <c r="AG28" i="20"/>
  <c r="W39" i="32" s="1"/>
  <c r="V28" i="20"/>
  <c r="W38" i="32" s="1"/>
  <c r="M28" i="20"/>
  <c r="H28" i="20"/>
  <c r="S25" i="39" s="1"/>
  <c r="AT27" i="20"/>
  <c r="AQ27" i="20"/>
  <c r="W34" i="32" s="1"/>
  <c r="AJ27" i="20"/>
  <c r="AG27" i="20"/>
  <c r="W36" i="32" s="1"/>
  <c r="Y27" i="20"/>
  <c r="V27" i="20"/>
  <c r="W35" i="32" s="1"/>
  <c r="M27" i="20"/>
  <c r="H27" i="20"/>
  <c r="R25" i="39" s="1"/>
  <c r="AQ26" i="20"/>
  <c r="W31" i="32" s="1"/>
  <c r="AG26" i="20"/>
  <c r="W33" i="32" s="1"/>
  <c r="V26" i="20"/>
  <c r="W32" i="32" s="1"/>
  <c r="M26" i="20"/>
  <c r="H26" i="20"/>
  <c r="Q25" i="39" s="1"/>
  <c r="AT25" i="20"/>
  <c r="AQ25" i="20"/>
  <c r="W28" i="32" s="1"/>
  <c r="AJ25" i="20"/>
  <c r="AG25" i="20"/>
  <c r="W30" i="32" s="1"/>
  <c r="Y25" i="20"/>
  <c r="V25" i="20"/>
  <c r="W29" i="32" s="1"/>
  <c r="M25" i="20"/>
  <c r="H25" i="20"/>
  <c r="P25" i="39" s="1"/>
  <c r="AQ24" i="20"/>
  <c r="W25" i="32" s="1"/>
  <c r="AG24" i="20"/>
  <c r="W27" i="32" s="1"/>
  <c r="V24" i="20"/>
  <c r="W26" i="32" s="1"/>
  <c r="M24" i="20"/>
  <c r="H24" i="20"/>
  <c r="O25" i="39" s="1"/>
  <c r="AT23" i="20"/>
  <c r="AQ23" i="20"/>
  <c r="W22" i="32" s="1"/>
  <c r="AJ23" i="20"/>
  <c r="AG23" i="20"/>
  <c r="W24" i="32" s="1"/>
  <c r="Y23" i="20"/>
  <c r="V23" i="20"/>
  <c r="W23" i="32" s="1"/>
  <c r="M23" i="20"/>
  <c r="H23" i="20"/>
  <c r="N25" i="39" s="1"/>
  <c r="AQ22" i="20"/>
  <c r="W19" i="32" s="1"/>
  <c r="AG22" i="20"/>
  <c r="W21" i="32" s="1"/>
  <c r="V22" i="20"/>
  <c r="W20" i="32" s="1"/>
  <c r="M22" i="20"/>
  <c r="H22" i="20"/>
  <c r="M25" i="39" s="1"/>
  <c r="AT21" i="20"/>
  <c r="AQ21" i="20"/>
  <c r="W16" i="32" s="1"/>
  <c r="AJ21" i="20"/>
  <c r="AG21" i="20"/>
  <c r="W18" i="32" s="1"/>
  <c r="Y21" i="20"/>
  <c r="V21" i="20"/>
  <c r="W17" i="32" s="1"/>
  <c r="M21" i="20"/>
  <c r="H21" i="20"/>
  <c r="L25" i="39" s="1"/>
  <c r="AQ20" i="20"/>
  <c r="W13" i="32" s="1"/>
  <c r="AG20" i="20"/>
  <c r="W15" i="32" s="1"/>
  <c r="V20" i="20"/>
  <c r="W14" i="32" s="1"/>
  <c r="M20" i="20"/>
  <c r="H20" i="20"/>
  <c r="K25" i="39" s="1"/>
  <c r="AT19" i="20"/>
  <c r="AQ19" i="20"/>
  <c r="W10" i="32" s="1"/>
  <c r="AJ19" i="20"/>
  <c r="AG19" i="20"/>
  <c r="W12" i="32" s="1"/>
  <c r="Y19" i="20"/>
  <c r="V19" i="20"/>
  <c r="W11" i="32" s="1"/>
  <c r="M19" i="20"/>
  <c r="H19" i="20"/>
  <c r="J25" i="39" s="1"/>
  <c r="AQ18" i="20"/>
  <c r="W7" i="32" s="1"/>
  <c r="AG18" i="20"/>
  <c r="W9" i="32" s="1"/>
  <c r="V18" i="20"/>
  <c r="W8" i="32" s="1"/>
  <c r="M18" i="20"/>
  <c r="H18" i="20"/>
  <c r="I25" i="39" s="1"/>
  <c r="AT17" i="20"/>
  <c r="AQ17" i="20"/>
  <c r="W4" i="32" s="1"/>
  <c r="AJ17" i="20"/>
  <c r="AG17" i="20"/>
  <c r="W6" i="32" s="1"/>
  <c r="Y17" i="20"/>
  <c r="V17" i="20"/>
  <c r="W5" i="32" s="1"/>
  <c r="M17" i="20"/>
  <c r="H17" i="20"/>
  <c r="H25" i="39" s="1"/>
  <c r="AQ16" i="20"/>
  <c r="AT16" i="20" s="1"/>
  <c r="AG16" i="20"/>
  <c r="AJ16" i="20" s="1"/>
  <c r="V16" i="20"/>
  <c r="Y16" i="20" s="1"/>
  <c r="M16" i="20"/>
  <c r="H16" i="20"/>
  <c r="G25" i="39" s="1"/>
  <c r="AT15" i="20"/>
  <c r="AQ15" i="20"/>
  <c r="AJ15" i="20"/>
  <c r="AG15" i="20"/>
  <c r="Y15" i="20"/>
  <c r="V15" i="20"/>
  <c r="M15" i="20"/>
  <c r="H15" i="20"/>
  <c r="F25" i="39" s="1"/>
  <c r="AQ14" i="20"/>
  <c r="AT14" i="20" s="1"/>
  <c r="AG14" i="20"/>
  <c r="AJ14" i="20" s="1"/>
  <c r="V14" i="20"/>
  <c r="Y14" i="20" s="1"/>
  <c r="M14" i="20"/>
  <c r="M37" i="20" s="1"/>
  <c r="H14" i="20"/>
  <c r="E25" i="39" s="1"/>
  <c r="AT13" i="20"/>
  <c r="AQ13" i="20"/>
  <c r="AP37" i="20" s="1"/>
  <c r="AJ13" i="20"/>
  <c r="AG13" i="20"/>
  <c r="AF37" i="20" s="1"/>
  <c r="Y13" i="20"/>
  <c r="V13" i="20"/>
  <c r="U37" i="20" s="1"/>
  <c r="M13" i="20"/>
  <c r="H13" i="20"/>
  <c r="D25" i="39" s="1"/>
  <c r="Z25" i="39" s="1"/>
  <c r="M3" i="20"/>
  <c r="H74" i="19"/>
  <c r="K72" i="19"/>
  <c r="N71" i="19"/>
  <c r="N77" i="19" s="1"/>
  <c r="H7" i="20" s="1"/>
  <c r="K66" i="19"/>
  <c r="N64" i="19"/>
  <c r="E64" i="19"/>
  <c r="N63" i="19"/>
  <c r="E63" i="19"/>
  <c r="N62" i="19"/>
  <c r="E62" i="19"/>
  <c r="N61" i="19"/>
  <c r="K61" i="19"/>
  <c r="E61" i="19"/>
  <c r="N60" i="19"/>
  <c r="E60" i="19"/>
  <c r="N59" i="19"/>
  <c r="E59" i="19"/>
  <c r="N58" i="19"/>
  <c r="E58" i="19"/>
  <c r="N57" i="19"/>
  <c r="E57" i="19"/>
  <c r="N56" i="19"/>
  <c r="K56" i="19"/>
  <c r="E56" i="19"/>
  <c r="N55" i="19"/>
  <c r="E55" i="19"/>
  <c r="N54" i="19"/>
  <c r="E54" i="19"/>
  <c r="N53" i="19"/>
  <c r="E53" i="19"/>
  <c r="N52" i="19"/>
  <c r="N65" i="19" s="1"/>
  <c r="E52" i="19"/>
  <c r="E65" i="19" s="1"/>
  <c r="N48" i="19"/>
  <c r="D42" i="19"/>
  <c r="H41" i="19" s="1"/>
  <c r="AS37" i="19"/>
  <c r="AI37" i="19"/>
  <c r="X37" i="19"/>
  <c r="L37" i="19"/>
  <c r="K37" i="19"/>
  <c r="J37" i="19"/>
  <c r="G37" i="19"/>
  <c r="F37" i="19"/>
  <c r="E37" i="19"/>
  <c r="D37" i="19"/>
  <c r="C37" i="19"/>
  <c r="AT35" i="19"/>
  <c r="AQ35" i="19"/>
  <c r="AJ35" i="19"/>
  <c r="AG35" i="19"/>
  <c r="Y35" i="19"/>
  <c r="V35" i="19"/>
  <c r="M35" i="19"/>
  <c r="H35" i="19"/>
  <c r="N35" i="19" s="1"/>
  <c r="AQ34" i="19"/>
  <c r="AT34" i="19" s="1"/>
  <c r="AG34" i="19"/>
  <c r="AJ34" i="19" s="1"/>
  <c r="V34" i="19"/>
  <c r="Y34" i="19" s="1"/>
  <c r="M34" i="19"/>
  <c r="H34" i="19"/>
  <c r="N34" i="19" s="1"/>
  <c r="AT33" i="19"/>
  <c r="AQ33" i="19"/>
  <c r="V52" i="32" s="1"/>
  <c r="AJ33" i="19"/>
  <c r="AG33" i="19"/>
  <c r="V54" i="32" s="1"/>
  <c r="Y33" i="19"/>
  <c r="V33" i="19"/>
  <c r="V53" i="32" s="1"/>
  <c r="M33" i="19"/>
  <c r="H33" i="19"/>
  <c r="X24" i="39" s="1"/>
  <c r="AQ32" i="19"/>
  <c r="V49" i="32" s="1"/>
  <c r="AG32" i="19"/>
  <c r="V51" i="32" s="1"/>
  <c r="V32" i="19"/>
  <c r="V50" i="32" s="1"/>
  <c r="M32" i="19"/>
  <c r="H32" i="19"/>
  <c r="W24" i="39" s="1"/>
  <c r="AT31" i="19"/>
  <c r="AQ31" i="19"/>
  <c r="V46" i="32" s="1"/>
  <c r="AJ31" i="19"/>
  <c r="AG31" i="19"/>
  <c r="V48" i="32" s="1"/>
  <c r="Y31" i="19"/>
  <c r="V31" i="19"/>
  <c r="V47" i="32" s="1"/>
  <c r="M31" i="19"/>
  <c r="H31" i="19"/>
  <c r="V24" i="39" s="1"/>
  <c r="AQ30" i="19"/>
  <c r="V43" i="32" s="1"/>
  <c r="AG30" i="19"/>
  <c r="V45" i="32" s="1"/>
  <c r="V30" i="19"/>
  <c r="V44" i="32" s="1"/>
  <c r="M30" i="19"/>
  <c r="H30" i="19"/>
  <c r="U24" i="39" s="1"/>
  <c r="AT29" i="19"/>
  <c r="AQ29" i="19"/>
  <c r="V40" i="32" s="1"/>
  <c r="AJ29" i="19"/>
  <c r="AG29" i="19"/>
  <c r="V42" i="32" s="1"/>
  <c r="Y29" i="19"/>
  <c r="V29" i="19"/>
  <c r="V41" i="32" s="1"/>
  <c r="M29" i="19"/>
  <c r="H29" i="19"/>
  <c r="T24" i="39" s="1"/>
  <c r="AQ28" i="19"/>
  <c r="V37" i="32" s="1"/>
  <c r="AG28" i="19"/>
  <c r="V39" i="32" s="1"/>
  <c r="V28" i="19"/>
  <c r="V38" i="32" s="1"/>
  <c r="M28" i="19"/>
  <c r="H28" i="19"/>
  <c r="S24" i="39" s="1"/>
  <c r="AT27" i="19"/>
  <c r="AQ27" i="19"/>
  <c r="V34" i="32" s="1"/>
  <c r="AJ27" i="19"/>
  <c r="AG27" i="19"/>
  <c r="V36" i="32" s="1"/>
  <c r="Y27" i="19"/>
  <c r="V27" i="19"/>
  <c r="V35" i="32" s="1"/>
  <c r="M27" i="19"/>
  <c r="H27" i="19"/>
  <c r="R24" i="39" s="1"/>
  <c r="AQ26" i="19"/>
  <c r="V31" i="32" s="1"/>
  <c r="AG26" i="19"/>
  <c r="V33" i="32" s="1"/>
  <c r="V26" i="19"/>
  <c r="V32" i="32" s="1"/>
  <c r="M26" i="19"/>
  <c r="H26" i="19"/>
  <c r="Q24" i="39" s="1"/>
  <c r="AT25" i="19"/>
  <c r="AQ25" i="19"/>
  <c r="V28" i="32" s="1"/>
  <c r="AJ25" i="19"/>
  <c r="AG25" i="19"/>
  <c r="V30" i="32" s="1"/>
  <c r="Y25" i="19"/>
  <c r="V25" i="19"/>
  <c r="V29" i="32" s="1"/>
  <c r="M25" i="19"/>
  <c r="H25" i="19"/>
  <c r="P24" i="39" s="1"/>
  <c r="AQ24" i="19"/>
  <c r="V25" i="32" s="1"/>
  <c r="AG24" i="19"/>
  <c r="V27" i="32" s="1"/>
  <c r="V24" i="19"/>
  <c r="V26" i="32" s="1"/>
  <c r="M24" i="19"/>
  <c r="H24" i="19"/>
  <c r="O24" i="39" s="1"/>
  <c r="AT23" i="19"/>
  <c r="AQ23" i="19"/>
  <c r="V22" i="32" s="1"/>
  <c r="AJ23" i="19"/>
  <c r="AG23" i="19"/>
  <c r="V24" i="32" s="1"/>
  <c r="Y23" i="19"/>
  <c r="V23" i="19"/>
  <c r="V23" i="32" s="1"/>
  <c r="M23" i="19"/>
  <c r="H23" i="19"/>
  <c r="N24" i="39" s="1"/>
  <c r="AQ22" i="19"/>
  <c r="V19" i="32" s="1"/>
  <c r="AG22" i="19"/>
  <c r="V21" i="32" s="1"/>
  <c r="V22" i="19"/>
  <c r="V20" i="32" s="1"/>
  <c r="M22" i="19"/>
  <c r="H22" i="19"/>
  <c r="M24" i="39" s="1"/>
  <c r="AT21" i="19"/>
  <c r="AQ21" i="19"/>
  <c r="V16" i="32" s="1"/>
  <c r="AJ21" i="19"/>
  <c r="AG21" i="19"/>
  <c r="V18" i="32" s="1"/>
  <c r="Y21" i="19"/>
  <c r="V21" i="19"/>
  <c r="V17" i="32" s="1"/>
  <c r="M21" i="19"/>
  <c r="H21" i="19"/>
  <c r="L24" i="39" s="1"/>
  <c r="AQ20" i="19"/>
  <c r="V13" i="32" s="1"/>
  <c r="AG20" i="19"/>
  <c r="V15" i="32" s="1"/>
  <c r="V20" i="19"/>
  <c r="V14" i="32" s="1"/>
  <c r="M20" i="19"/>
  <c r="H20" i="19"/>
  <c r="K24" i="39" s="1"/>
  <c r="AT19" i="19"/>
  <c r="AQ19" i="19"/>
  <c r="V10" i="32" s="1"/>
  <c r="AJ19" i="19"/>
  <c r="AG19" i="19"/>
  <c r="V12" i="32" s="1"/>
  <c r="Y19" i="19"/>
  <c r="V19" i="19"/>
  <c r="V11" i="32" s="1"/>
  <c r="M19" i="19"/>
  <c r="H19" i="19"/>
  <c r="J24" i="39" s="1"/>
  <c r="AQ18" i="19"/>
  <c r="V7" i="32" s="1"/>
  <c r="AG18" i="19"/>
  <c r="V9" i="32" s="1"/>
  <c r="V18" i="19"/>
  <c r="V8" i="32" s="1"/>
  <c r="M18" i="19"/>
  <c r="H18" i="19"/>
  <c r="I24" i="39" s="1"/>
  <c r="AT17" i="19"/>
  <c r="AQ17" i="19"/>
  <c r="V4" i="32" s="1"/>
  <c r="AJ17" i="19"/>
  <c r="AG17" i="19"/>
  <c r="V6" i="32" s="1"/>
  <c r="Y17" i="19"/>
  <c r="V17" i="19"/>
  <c r="V5" i="32" s="1"/>
  <c r="M17" i="19"/>
  <c r="H17" i="19"/>
  <c r="H24" i="39" s="1"/>
  <c r="AQ16" i="19"/>
  <c r="AT16" i="19" s="1"/>
  <c r="AG16" i="19"/>
  <c r="AJ16" i="19" s="1"/>
  <c r="V16" i="19"/>
  <c r="Y16" i="19" s="1"/>
  <c r="M16" i="19"/>
  <c r="H16" i="19"/>
  <c r="G24" i="39" s="1"/>
  <c r="AT15" i="19"/>
  <c r="AQ15" i="19"/>
  <c r="AJ15" i="19"/>
  <c r="AG15" i="19"/>
  <c r="Y15" i="19"/>
  <c r="V15" i="19"/>
  <c r="M15" i="19"/>
  <c r="H15" i="19"/>
  <c r="F24" i="39" s="1"/>
  <c r="AQ14" i="19"/>
  <c r="AT14" i="19" s="1"/>
  <c r="AG14" i="19"/>
  <c r="AJ14" i="19" s="1"/>
  <c r="V14" i="19"/>
  <c r="Y14" i="19" s="1"/>
  <c r="M14" i="19"/>
  <c r="M37" i="19" s="1"/>
  <c r="H14" i="19"/>
  <c r="E24" i="39" s="1"/>
  <c r="AT13" i="19"/>
  <c r="AQ13" i="19"/>
  <c r="AP37" i="19" s="1"/>
  <c r="AJ13" i="19"/>
  <c r="AG13" i="19"/>
  <c r="AF37" i="19" s="1"/>
  <c r="Y13" i="19"/>
  <c r="V13" i="19"/>
  <c r="U37" i="19" s="1"/>
  <c r="M13" i="19"/>
  <c r="H13" i="19"/>
  <c r="D24" i="39" s="1"/>
  <c r="Z24" i="39" s="1"/>
  <c r="M3" i="19"/>
  <c r="H74" i="18"/>
  <c r="K72" i="18"/>
  <c r="N71" i="18"/>
  <c r="N77" i="18" s="1"/>
  <c r="H7" i="19" s="1"/>
  <c r="K66" i="18"/>
  <c r="N64" i="18"/>
  <c r="E64" i="18"/>
  <c r="N63" i="18"/>
  <c r="E63" i="18"/>
  <c r="N62" i="18"/>
  <c r="E62" i="18"/>
  <c r="N61" i="18"/>
  <c r="K61" i="18"/>
  <c r="E61" i="18"/>
  <c r="N60" i="18"/>
  <c r="E60" i="18"/>
  <c r="N59" i="18"/>
  <c r="E59" i="18"/>
  <c r="N58" i="18"/>
  <c r="E58" i="18"/>
  <c r="N57" i="18"/>
  <c r="E57" i="18"/>
  <c r="N56" i="18"/>
  <c r="K56" i="18"/>
  <c r="E56" i="18"/>
  <c r="N55" i="18"/>
  <c r="E55" i="18"/>
  <c r="N54" i="18"/>
  <c r="E54" i="18"/>
  <c r="N53" i="18"/>
  <c r="E53" i="18"/>
  <c r="N52" i="18"/>
  <c r="N65" i="18" s="1"/>
  <c r="E52" i="18"/>
  <c r="E65" i="18" s="1"/>
  <c r="N48" i="18"/>
  <c r="D42" i="18"/>
  <c r="H41" i="18" s="1"/>
  <c r="AS37" i="18"/>
  <c r="AI37" i="18"/>
  <c r="X37" i="18"/>
  <c r="L37" i="18"/>
  <c r="K37" i="18"/>
  <c r="J37" i="18"/>
  <c r="G37" i="18"/>
  <c r="F37" i="18"/>
  <c r="E37" i="18"/>
  <c r="D37" i="18"/>
  <c r="C37" i="18"/>
  <c r="AT35" i="18"/>
  <c r="AQ35" i="18"/>
  <c r="AJ35" i="18"/>
  <c r="AG35" i="18"/>
  <c r="Y35" i="18"/>
  <c r="V35" i="18"/>
  <c r="M35" i="18"/>
  <c r="H35" i="18"/>
  <c r="N35" i="18" s="1"/>
  <c r="AQ34" i="18"/>
  <c r="AT34" i="18" s="1"/>
  <c r="AG34" i="18"/>
  <c r="AJ34" i="18" s="1"/>
  <c r="V34" i="18"/>
  <c r="Y34" i="18" s="1"/>
  <c r="M34" i="18"/>
  <c r="H34" i="18"/>
  <c r="N34" i="18" s="1"/>
  <c r="AT33" i="18"/>
  <c r="AQ33" i="18"/>
  <c r="U52" i="32" s="1"/>
  <c r="AJ33" i="18"/>
  <c r="AG33" i="18"/>
  <c r="U54" i="32" s="1"/>
  <c r="Y33" i="18"/>
  <c r="V33" i="18"/>
  <c r="U53" i="32" s="1"/>
  <c r="M33" i="18"/>
  <c r="H33" i="18"/>
  <c r="X23" i="39" s="1"/>
  <c r="AQ32" i="18"/>
  <c r="U49" i="32" s="1"/>
  <c r="AG32" i="18"/>
  <c r="U51" i="32" s="1"/>
  <c r="V32" i="18"/>
  <c r="U50" i="32" s="1"/>
  <c r="M32" i="18"/>
  <c r="H32" i="18"/>
  <c r="W23" i="39" s="1"/>
  <c r="AT31" i="18"/>
  <c r="AQ31" i="18"/>
  <c r="U46" i="32" s="1"/>
  <c r="AJ31" i="18"/>
  <c r="AG31" i="18"/>
  <c r="U48" i="32" s="1"/>
  <c r="Y31" i="18"/>
  <c r="V31" i="18"/>
  <c r="U47" i="32" s="1"/>
  <c r="M31" i="18"/>
  <c r="H31" i="18"/>
  <c r="V23" i="39" s="1"/>
  <c r="AQ30" i="18"/>
  <c r="U43" i="32" s="1"/>
  <c r="AG30" i="18"/>
  <c r="U45" i="32" s="1"/>
  <c r="V30" i="18"/>
  <c r="U44" i="32" s="1"/>
  <c r="M30" i="18"/>
  <c r="H30" i="18"/>
  <c r="U23" i="39" s="1"/>
  <c r="AT29" i="18"/>
  <c r="AQ29" i="18"/>
  <c r="U40" i="32" s="1"/>
  <c r="AJ29" i="18"/>
  <c r="AG29" i="18"/>
  <c r="U42" i="32" s="1"/>
  <c r="Y29" i="18"/>
  <c r="V29" i="18"/>
  <c r="U41" i="32" s="1"/>
  <c r="M29" i="18"/>
  <c r="H29" i="18"/>
  <c r="T23" i="39" s="1"/>
  <c r="AQ28" i="18"/>
  <c r="U37" i="32" s="1"/>
  <c r="AG28" i="18"/>
  <c r="U39" i="32" s="1"/>
  <c r="V28" i="18"/>
  <c r="U38" i="32" s="1"/>
  <c r="M28" i="18"/>
  <c r="H28" i="18"/>
  <c r="S23" i="39" s="1"/>
  <c r="AT27" i="18"/>
  <c r="AQ27" i="18"/>
  <c r="U34" i="32" s="1"/>
  <c r="AJ27" i="18"/>
  <c r="AG27" i="18"/>
  <c r="U36" i="32" s="1"/>
  <c r="Y27" i="18"/>
  <c r="V27" i="18"/>
  <c r="U35" i="32" s="1"/>
  <c r="M27" i="18"/>
  <c r="H27" i="18"/>
  <c r="R23" i="39" s="1"/>
  <c r="AQ26" i="18"/>
  <c r="U31" i="32" s="1"/>
  <c r="AG26" i="18"/>
  <c r="U33" i="32" s="1"/>
  <c r="V26" i="18"/>
  <c r="U32" i="32" s="1"/>
  <c r="M26" i="18"/>
  <c r="H26" i="18"/>
  <c r="Q23" i="39" s="1"/>
  <c r="AT25" i="18"/>
  <c r="AQ25" i="18"/>
  <c r="U28" i="32" s="1"/>
  <c r="AJ25" i="18"/>
  <c r="AG25" i="18"/>
  <c r="U30" i="32" s="1"/>
  <c r="Y25" i="18"/>
  <c r="V25" i="18"/>
  <c r="U29" i="32" s="1"/>
  <c r="M25" i="18"/>
  <c r="H25" i="18"/>
  <c r="P23" i="39" s="1"/>
  <c r="AQ24" i="18"/>
  <c r="U25" i="32" s="1"/>
  <c r="AG24" i="18"/>
  <c r="U27" i="32" s="1"/>
  <c r="V24" i="18"/>
  <c r="U26" i="32" s="1"/>
  <c r="M24" i="18"/>
  <c r="H24" i="18"/>
  <c r="O23" i="39" s="1"/>
  <c r="AT23" i="18"/>
  <c r="AQ23" i="18"/>
  <c r="U22" i="32" s="1"/>
  <c r="AJ23" i="18"/>
  <c r="AG23" i="18"/>
  <c r="U24" i="32" s="1"/>
  <c r="Y23" i="18"/>
  <c r="V23" i="18"/>
  <c r="U23" i="32" s="1"/>
  <c r="M23" i="18"/>
  <c r="H23" i="18"/>
  <c r="N23" i="39" s="1"/>
  <c r="AQ22" i="18"/>
  <c r="U19" i="32" s="1"/>
  <c r="AG22" i="18"/>
  <c r="U21" i="32" s="1"/>
  <c r="V22" i="18"/>
  <c r="U20" i="32" s="1"/>
  <c r="M22" i="18"/>
  <c r="H22" i="18"/>
  <c r="M23" i="39" s="1"/>
  <c r="AT21" i="18"/>
  <c r="AQ21" i="18"/>
  <c r="U16" i="32" s="1"/>
  <c r="AJ21" i="18"/>
  <c r="AG21" i="18"/>
  <c r="U18" i="32" s="1"/>
  <c r="Y21" i="18"/>
  <c r="V21" i="18"/>
  <c r="U17" i="32" s="1"/>
  <c r="M21" i="18"/>
  <c r="H21" i="18"/>
  <c r="L23" i="39" s="1"/>
  <c r="AQ20" i="18"/>
  <c r="U13" i="32" s="1"/>
  <c r="AG20" i="18"/>
  <c r="U15" i="32" s="1"/>
  <c r="V20" i="18"/>
  <c r="U14" i="32" s="1"/>
  <c r="M20" i="18"/>
  <c r="H20" i="18"/>
  <c r="K23" i="39" s="1"/>
  <c r="AT19" i="18"/>
  <c r="AQ19" i="18"/>
  <c r="U10" i="32" s="1"/>
  <c r="AJ19" i="18"/>
  <c r="AG19" i="18"/>
  <c r="U12" i="32" s="1"/>
  <c r="Y19" i="18"/>
  <c r="V19" i="18"/>
  <c r="U11" i="32" s="1"/>
  <c r="M19" i="18"/>
  <c r="H19" i="18"/>
  <c r="J23" i="39" s="1"/>
  <c r="AQ18" i="18"/>
  <c r="U7" i="32" s="1"/>
  <c r="AG18" i="18"/>
  <c r="U9" i="32" s="1"/>
  <c r="V18" i="18"/>
  <c r="U8" i="32" s="1"/>
  <c r="M18" i="18"/>
  <c r="H18" i="18"/>
  <c r="I23" i="39" s="1"/>
  <c r="AT17" i="18"/>
  <c r="AQ17" i="18"/>
  <c r="U4" i="32" s="1"/>
  <c r="AJ17" i="18"/>
  <c r="AG17" i="18"/>
  <c r="U6" i="32" s="1"/>
  <c r="Y17" i="18"/>
  <c r="V17" i="18"/>
  <c r="U5" i="32" s="1"/>
  <c r="M17" i="18"/>
  <c r="H17" i="18"/>
  <c r="H23" i="39" s="1"/>
  <c r="AQ16" i="18"/>
  <c r="AT16" i="18" s="1"/>
  <c r="AG16" i="18"/>
  <c r="AJ16" i="18" s="1"/>
  <c r="V16" i="18"/>
  <c r="Y16" i="18" s="1"/>
  <c r="M16" i="18"/>
  <c r="H16" i="18"/>
  <c r="G23" i="39" s="1"/>
  <c r="AT15" i="18"/>
  <c r="AQ15" i="18"/>
  <c r="AJ15" i="18"/>
  <c r="AG15" i="18"/>
  <c r="Y15" i="18"/>
  <c r="V15" i="18"/>
  <c r="M15" i="18"/>
  <c r="H15" i="18"/>
  <c r="F23" i="39" s="1"/>
  <c r="AQ14" i="18"/>
  <c r="AT14" i="18" s="1"/>
  <c r="AG14" i="18"/>
  <c r="AJ14" i="18" s="1"/>
  <c r="V14" i="18"/>
  <c r="Y14" i="18" s="1"/>
  <c r="M14" i="18"/>
  <c r="M37" i="18" s="1"/>
  <c r="H14" i="18"/>
  <c r="E23" i="39" s="1"/>
  <c r="AT13" i="18"/>
  <c r="AQ13" i="18"/>
  <c r="AP37" i="18" s="1"/>
  <c r="AJ13" i="18"/>
  <c r="AG13" i="18"/>
  <c r="AF37" i="18" s="1"/>
  <c r="Y13" i="18"/>
  <c r="V13" i="18"/>
  <c r="U37" i="18" s="1"/>
  <c r="M13" i="18"/>
  <c r="H13" i="18"/>
  <c r="D23" i="39" s="1"/>
  <c r="Z23" i="39" s="1"/>
  <c r="M3" i="18"/>
  <c r="H74" i="17"/>
  <c r="K72" i="17"/>
  <c r="N71" i="17"/>
  <c r="N77" i="17" s="1"/>
  <c r="H7" i="18" s="1"/>
  <c r="K66" i="17"/>
  <c r="N64" i="17"/>
  <c r="E64" i="17"/>
  <c r="N63" i="17"/>
  <c r="E63" i="17"/>
  <c r="N62" i="17"/>
  <c r="E62" i="17"/>
  <c r="N61" i="17"/>
  <c r="K61" i="17"/>
  <c r="E61" i="17"/>
  <c r="N60" i="17"/>
  <c r="E60" i="17"/>
  <c r="N59" i="17"/>
  <c r="E59" i="17"/>
  <c r="N58" i="17"/>
  <c r="E58" i="17"/>
  <c r="N57" i="17"/>
  <c r="E57" i="17"/>
  <c r="N56" i="17"/>
  <c r="K56" i="17"/>
  <c r="E56" i="17"/>
  <c r="N55" i="17"/>
  <c r="E55" i="17"/>
  <c r="N54" i="17"/>
  <c r="E54" i="17"/>
  <c r="N53" i="17"/>
  <c r="E53" i="17"/>
  <c r="N52" i="17"/>
  <c r="N65" i="17" s="1"/>
  <c r="E52" i="17"/>
  <c r="E65" i="17" s="1"/>
  <c r="N48" i="17"/>
  <c r="D42" i="17"/>
  <c r="H41" i="17" s="1"/>
  <c r="AS37" i="17"/>
  <c r="AI37" i="17"/>
  <c r="X37" i="17"/>
  <c r="L37" i="17"/>
  <c r="K37" i="17"/>
  <c r="J37" i="17"/>
  <c r="G37" i="17"/>
  <c r="F37" i="17"/>
  <c r="E37" i="17"/>
  <c r="D37" i="17"/>
  <c r="C37" i="17"/>
  <c r="AT35" i="17"/>
  <c r="AQ35" i="17"/>
  <c r="AJ35" i="17"/>
  <c r="AG35" i="17"/>
  <c r="Y35" i="17"/>
  <c r="V35" i="17"/>
  <c r="M35" i="17"/>
  <c r="H35" i="17"/>
  <c r="N35" i="17" s="1"/>
  <c r="AQ34" i="17"/>
  <c r="AT34" i="17" s="1"/>
  <c r="AG34" i="17"/>
  <c r="AJ34" i="17" s="1"/>
  <c r="V34" i="17"/>
  <c r="Y34" i="17" s="1"/>
  <c r="M34" i="17"/>
  <c r="H34" i="17"/>
  <c r="N34" i="17" s="1"/>
  <c r="AT33" i="17"/>
  <c r="AQ33" i="17"/>
  <c r="T52" i="32" s="1"/>
  <c r="AJ33" i="17"/>
  <c r="AG33" i="17"/>
  <c r="T54" i="32" s="1"/>
  <c r="Y33" i="17"/>
  <c r="V33" i="17"/>
  <c r="T53" i="32" s="1"/>
  <c r="M33" i="17"/>
  <c r="H33" i="17"/>
  <c r="X22" i="39" s="1"/>
  <c r="AQ32" i="17"/>
  <c r="T49" i="32" s="1"/>
  <c r="AG32" i="17"/>
  <c r="T51" i="32" s="1"/>
  <c r="V32" i="17"/>
  <c r="T50" i="32" s="1"/>
  <c r="M32" i="17"/>
  <c r="H32" i="17"/>
  <c r="W22" i="39" s="1"/>
  <c r="AT31" i="17"/>
  <c r="AQ31" i="17"/>
  <c r="T46" i="32" s="1"/>
  <c r="AJ31" i="17"/>
  <c r="AG31" i="17"/>
  <c r="T48" i="32" s="1"/>
  <c r="Y31" i="17"/>
  <c r="V31" i="17"/>
  <c r="T47" i="32" s="1"/>
  <c r="M31" i="17"/>
  <c r="H31" i="17"/>
  <c r="V22" i="39" s="1"/>
  <c r="AQ30" i="17"/>
  <c r="T43" i="32" s="1"/>
  <c r="AG30" i="17"/>
  <c r="T45" i="32" s="1"/>
  <c r="V30" i="17"/>
  <c r="T44" i="32" s="1"/>
  <c r="M30" i="17"/>
  <c r="H30" i="17"/>
  <c r="U22" i="39" s="1"/>
  <c r="AT29" i="17"/>
  <c r="AQ29" i="17"/>
  <c r="T40" i="32" s="1"/>
  <c r="AJ29" i="17"/>
  <c r="AG29" i="17"/>
  <c r="T42" i="32" s="1"/>
  <c r="Y29" i="17"/>
  <c r="V29" i="17"/>
  <c r="T41" i="32" s="1"/>
  <c r="M29" i="17"/>
  <c r="H29" i="17"/>
  <c r="T22" i="39" s="1"/>
  <c r="AQ28" i="17"/>
  <c r="T37" i="32" s="1"/>
  <c r="AG28" i="17"/>
  <c r="T39" i="32" s="1"/>
  <c r="V28" i="17"/>
  <c r="T38" i="32" s="1"/>
  <c r="M28" i="17"/>
  <c r="H28" i="17"/>
  <c r="S22" i="39" s="1"/>
  <c r="AT27" i="17"/>
  <c r="AQ27" i="17"/>
  <c r="T34" i="32" s="1"/>
  <c r="AJ27" i="17"/>
  <c r="AG27" i="17"/>
  <c r="T36" i="32" s="1"/>
  <c r="Y27" i="17"/>
  <c r="V27" i="17"/>
  <c r="T35" i="32" s="1"/>
  <c r="M27" i="17"/>
  <c r="H27" i="17"/>
  <c r="R22" i="39" s="1"/>
  <c r="AQ26" i="17"/>
  <c r="T31" i="32" s="1"/>
  <c r="AG26" i="17"/>
  <c r="T33" i="32" s="1"/>
  <c r="V26" i="17"/>
  <c r="T32" i="32" s="1"/>
  <c r="M26" i="17"/>
  <c r="H26" i="17"/>
  <c r="Q22" i="39" s="1"/>
  <c r="AT25" i="17"/>
  <c r="AQ25" i="17"/>
  <c r="T28" i="32" s="1"/>
  <c r="AJ25" i="17"/>
  <c r="AG25" i="17"/>
  <c r="T30" i="32" s="1"/>
  <c r="Y25" i="17"/>
  <c r="V25" i="17"/>
  <c r="T29" i="32" s="1"/>
  <c r="M25" i="17"/>
  <c r="H25" i="17"/>
  <c r="P22" i="39" s="1"/>
  <c r="AQ24" i="17"/>
  <c r="T25" i="32" s="1"/>
  <c r="AG24" i="17"/>
  <c r="T27" i="32" s="1"/>
  <c r="V24" i="17"/>
  <c r="T26" i="32" s="1"/>
  <c r="M24" i="17"/>
  <c r="H24" i="17"/>
  <c r="O22" i="39" s="1"/>
  <c r="AT23" i="17"/>
  <c r="AQ23" i="17"/>
  <c r="T22" i="32" s="1"/>
  <c r="AJ23" i="17"/>
  <c r="AG23" i="17"/>
  <c r="T24" i="32" s="1"/>
  <c r="Y23" i="17"/>
  <c r="V23" i="17"/>
  <c r="T23" i="32" s="1"/>
  <c r="M23" i="17"/>
  <c r="H23" i="17"/>
  <c r="N22" i="39" s="1"/>
  <c r="AQ22" i="17"/>
  <c r="T19" i="32" s="1"/>
  <c r="AG22" i="17"/>
  <c r="T21" i="32" s="1"/>
  <c r="V22" i="17"/>
  <c r="T20" i="32" s="1"/>
  <c r="M22" i="17"/>
  <c r="H22" i="17"/>
  <c r="M22" i="39" s="1"/>
  <c r="AT21" i="17"/>
  <c r="AQ21" i="17"/>
  <c r="T16" i="32" s="1"/>
  <c r="AJ21" i="17"/>
  <c r="AG21" i="17"/>
  <c r="T18" i="32" s="1"/>
  <c r="Y21" i="17"/>
  <c r="V21" i="17"/>
  <c r="T17" i="32" s="1"/>
  <c r="M21" i="17"/>
  <c r="H21" i="17"/>
  <c r="L22" i="39" s="1"/>
  <c r="AQ20" i="17"/>
  <c r="T13" i="32" s="1"/>
  <c r="AG20" i="17"/>
  <c r="T15" i="32" s="1"/>
  <c r="V20" i="17"/>
  <c r="T14" i="32" s="1"/>
  <c r="M20" i="17"/>
  <c r="H20" i="17"/>
  <c r="K22" i="39" s="1"/>
  <c r="AT19" i="17"/>
  <c r="AQ19" i="17"/>
  <c r="T10" i="32" s="1"/>
  <c r="AJ19" i="17"/>
  <c r="AG19" i="17"/>
  <c r="T12" i="32" s="1"/>
  <c r="Y19" i="17"/>
  <c r="V19" i="17"/>
  <c r="T11" i="32" s="1"/>
  <c r="M19" i="17"/>
  <c r="H19" i="17"/>
  <c r="J22" i="39" s="1"/>
  <c r="AQ18" i="17"/>
  <c r="T7" i="32" s="1"/>
  <c r="AG18" i="17"/>
  <c r="T9" i="32" s="1"/>
  <c r="V18" i="17"/>
  <c r="T8" i="32" s="1"/>
  <c r="M18" i="17"/>
  <c r="H18" i="17"/>
  <c r="I22" i="39" s="1"/>
  <c r="AT17" i="17"/>
  <c r="AQ17" i="17"/>
  <c r="T4" i="32" s="1"/>
  <c r="AJ17" i="17"/>
  <c r="AG17" i="17"/>
  <c r="T6" i="32" s="1"/>
  <c r="Y17" i="17"/>
  <c r="V17" i="17"/>
  <c r="T5" i="32" s="1"/>
  <c r="M17" i="17"/>
  <c r="H17" i="17"/>
  <c r="H22" i="39" s="1"/>
  <c r="AQ16" i="17"/>
  <c r="AT16" i="17" s="1"/>
  <c r="AG16" i="17"/>
  <c r="AJ16" i="17" s="1"/>
  <c r="V16" i="17"/>
  <c r="Y16" i="17" s="1"/>
  <c r="M16" i="17"/>
  <c r="H16" i="17"/>
  <c r="G22" i="39" s="1"/>
  <c r="AT15" i="17"/>
  <c r="AQ15" i="17"/>
  <c r="AJ15" i="17"/>
  <c r="AG15" i="17"/>
  <c r="Y15" i="17"/>
  <c r="V15" i="17"/>
  <c r="M15" i="17"/>
  <c r="H15" i="17"/>
  <c r="F22" i="39" s="1"/>
  <c r="AQ14" i="17"/>
  <c r="AT14" i="17" s="1"/>
  <c r="AG14" i="17"/>
  <c r="AJ14" i="17" s="1"/>
  <c r="V14" i="17"/>
  <c r="Y14" i="17" s="1"/>
  <c r="M14" i="17"/>
  <c r="M37" i="17" s="1"/>
  <c r="H14" i="17"/>
  <c r="E22" i="39" s="1"/>
  <c r="AT13" i="17"/>
  <c r="AQ13" i="17"/>
  <c r="AP37" i="17" s="1"/>
  <c r="AJ13" i="17"/>
  <c r="AG13" i="17"/>
  <c r="AF37" i="17" s="1"/>
  <c r="Y13" i="17"/>
  <c r="V13" i="17"/>
  <c r="U37" i="17" s="1"/>
  <c r="M13" i="17"/>
  <c r="H13" i="17"/>
  <c r="D22" i="39" s="1"/>
  <c r="Z22" i="39" s="1"/>
  <c r="M3" i="17"/>
  <c r="H74" i="16"/>
  <c r="K72" i="16"/>
  <c r="N71" i="16"/>
  <c r="N77" i="16" s="1"/>
  <c r="H7" i="17" s="1"/>
  <c r="K66" i="16"/>
  <c r="N64" i="16"/>
  <c r="E64" i="16"/>
  <c r="N63" i="16"/>
  <c r="E63" i="16"/>
  <c r="N62" i="16"/>
  <c r="E62" i="16"/>
  <c r="N61" i="16"/>
  <c r="K61" i="16"/>
  <c r="E61" i="16"/>
  <c r="N60" i="16"/>
  <c r="E60" i="16"/>
  <c r="N59" i="16"/>
  <c r="E59" i="16"/>
  <c r="N58" i="16"/>
  <c r="E58" i="16"/>
  <c r="N57" i="16"/>
  <c r="E57" i="16"/>
  <c r="N56" i="16"/>
  <c r="K56" i="16"/>
  <c r="E56" i="16"/>
  <c r="N55" i="16"/>
  <c r="E55" i="16"/>
  <c r="N54" i="16"/>
  <c r="E54" i="16"/>
  <c r="N53" i="16"/>
  <c r="E53" i="16"/>
  <c r="N52" i="16"/>
  <c r="N65" i="16" s="1"/>
  <c r="E52" i="16"/>
  <c r="E65" i="16" s="1"/>
  <c r="N48" i="16"/>
  <c r="D42" i="16"/>
  <c r="H41" i="16" s="1"/>
  <c r="AS37" i="16"/>
  <c r="AI37" i="16"/>
  <c r="X37" i="16"/>
  <c r="L37" i="16"/>
  <c r="K37" i="16"/>
  <c r="J37" i="16"/>
  <c r="G37" i="16"/>
  <c r="F37" i="16"/>
  <c r="E37" i="16"/>
  <c r="D37" i="16"/>
  <c r="C37" i="16"/>
  <c r="AT35" i="16"/>
  <c r="AQ35" i="16"/>
  <c r="AJ35" i="16"/>
  <c r="AG35" i="16"/>
  <c r="Y35" i="16"/>
  <c r="V35" i="16"/>
  <c r="M35" i="16"/>
  <c r="H35" i="16"/>
  <c r="N35" i="16" s="1"/>
  <c r="AQ34" i="16"/>
  <c r="AT34" i="16" s="1"/>
  <c r="AG34" i="16"/>
  <c r="AJ34" i="16" s="1"/>
  <c r="V34" i="16"/>
  <c r="Y34" i="16" s="1"/>
  <c r="M34" i="16"/>
  <c r="H34" i="16"/>
  <c r="N34" i="16" s="1"/>
  <c r="AT33" i="16"/>
  <c r="AQ33" i="16"/>
  <c r="S52" i="32" s="1"/>
  <c r="AJ33" i="16"/>
  <c r="AG33" i="16"/>
  <c r="S54" i="32" s="1"/>
  <c r="Y33" i="16"/>
  <c r="V33" i="16"/>
  <c r="S53" i="32" s="1"/>
  <c r="M33" i="16"/>
  <c r="H33" i="16"/>
  <c r="X21" i="39" s="1"/>
  <c r="AQ32" i="16"/>
  <c r="S49" i="32" s="1"/>
  <c r="AG32" i="16"/>
  <c r="S51" i="32" s="1"/>
  <c r="V32" i="16"/>
  <c r="S50" i="32" s="1"/>
  <c r="M32" i="16"/>
  <c r="H32" i="16"/>
  <c r="W21" i="39" s="1"/>
  <c r="AT31" i="16"/>
  <c r="AQ31" i="16"/>
  <c r="S46" i="32" s="1"/>
  <c r="AJ31" i="16"/>
  <c r="AG31" i="16"/>
  <c r="S48" i="32" s="1"/>
  <c r="Y31" i="16"/>
  <c r="V31" i="16"/>
  <c r="S47" i="32" s="1"/>
  <c r="M31" i="16"/>
  <c r="H31" i="16"/>
  <c r="V21" i="39" s="1"/>
  <c r="AQ30" i="16"/>
  <c r="S43" i="32" s="1"/>
  <c r="AG30" i="16"/>
  <c r="S45" i="32" s="1"/>
  <c r="V30" i="16"/>
  <c r="S44" i="32" s="1"/>
  <c r="M30" i="16"/>
  <c r="H30" i="16"/>
  <c r="U21" i="39" s="1"/>
  <c r="AT29" i="16"/>
  <c r="AQ29" i="16"/>
  <c r="S40" i="32" s="1"/>
  <c r="AJ29" i="16"/>
  <c r="AG29" i="16"/>
  <c r="S42" i="32" s="1"/>
  <c r="Y29" i="16"/>
  <c r="V29" i="16"/>
  <c r="S41" i="32" s="1"/>
  <c r="M29" i="16"/>
  <c r="H29" i="16"/>
  <c r="T21" i="39" s="1"/>
  <c r="AQ28" i="16"/>
  <c r="S37" i="32" s="1"/>
  <c r="AG28" i="16"/>
  <c r="S39" i="32" s="1"/>
  <c r="V28" i="16"/>
  <c r="S38" i="32" s="1"/>
  <c r="M28" i="16"/>
  <c r="H28" i="16"/>
  <c r="S21" i="39" s="1"/>
  <c r="AT27" i="16"/>
  <c r="AQ27" i="16"/>
  <c r="S34" i="32" s="1"/>
  <c r="AJ27" i="16"/>
  <c r="AG27" i="16"/>
  <c r="S36" i="32" s="1"/>
  <c r="Y27" i="16"/>
  <c r="V27" i="16"/>
  <c r="S35" i="32" s="1"/>
  <c r="M27" i="16"/>
  <c r="H27" i="16"/>
  <c r="R21" i="39" s="1"/>
  <c r="AQ26" i="16"/>
  <c r="S31" i="32" s="1"/>
  <c r="AG26" i="16"/>
  <c r="S33" i="32" s="1"/>
  <c r="V26" i="16"/>
  <c r="S32" i="32" s="1"/>
  <c r="M26" i="16"/>
  <c r="H26" i="16"/>
  <c r="Q21" i="39" s="1"/>
  <c r="AT25" i="16"/>
  <c r="AQ25" i="16"/>
  <c r="S28" i="32" s="1"/>
  <c r="AJ25" i="16"/>
  <c r="AG25" i="16"/>
  <c r="S30" i="32" s="1"/>
  <c r="Y25" i="16"/>
  <c r="V25" i="16"/>
  <c r="S29" i="32" s="1"/>
  <c r="M25" i="16"/>
  <c r="H25" i="16"/>
  <c r="P21" i="39" s="1"/>
  <c r="AQ24" i="16"/>
  <c r="S25" i="32" s="1"/>
  <c r="AG24" i="16"/>
  <c r="S27" i="32" s="1"/>
  <c r="V24" i="16"/>
  <c r="S26" i="32" s="1"/>
  <c r="M24" i="16"/>
  <c r="H24" i="16"/>
  <c r="O21" i="39" s="1"/>
  <c r="AT23" i="16"/>
  <c r="AQ23" i="16"/>
  <c r="S22" i="32" s="1"/>
  <c r="AJ23" i="16"/>
  <c r="AG23" i="16"/>
  <c r="S24" i="32" s="1"/>
  <c r="Y23" i="16"/>
  <c r="V23" i="16"/>
  <c r="S23" i="32" s="1"/>
  <c r="M23" i="16"/>
  <c r="H23" i="16"/>
  <c r="N21" i="39" s="1"/>
  <c r="AQ22" i="16"/>
  <c r="S19" i="32" s="1"/>
  <c r="AG22" i="16"/>
  <c r="S21" i="32" s="1"/>
  <c r="V22" i="16"/>
  <c r="S20" i="32" s="1"/>
  <c r="M22" i="16"/>
  <c r="H22" i="16"/>
  <c r="M21" i="39" s="1"/>
  <c r="AT21" i="16"/>
  <c r="AQ21" i="16"/>
  <c r="S16" i="32" s="1"/>
  <c r="AJ21" i="16"/>
  <c r="AG21" i="16"/>
  <c r="S18" i="32" s="1"/>
  <c r="Y21" i="16"/>
  <c r="V21" i="16"/>
  <c r="S17" i="32" s="1"/>
  <c r="M21" i="16"/>
  <c r="H21" i="16"/>
  <c r="L21" i="39" s="1"/>
  <c r="AQ20" i="16"/>
  <c r="S13" i="32" s="1"/>
  <c r="AG20" i="16"/>
  <c r="S15" i="32" s="1"/>
  <c r="V20" i="16"/>
  <c r="S14" i="32" s="1"/>
  <c r="M20" i="16"/>
  <c r="H20" i="16"/>
  <c r="K21" i="39" s="1"/>
  <c r="AT19" i="16"/>
  <c r="AQ19" i="16"/>
  <c r="S10" i="32" s="1"/>
  <c r="AJ19" i="16"/>
  <c r="AG19" i="16"/>
  <c r="S12" i="32" s="1"/>
  <c r="Y19" i="16"/>
  <c r="V19" i="16"/>
  <c r="S11" i="32" s="1"/>
  <c r="M19" i="16"/>
  <c r="H19" i="16"/>
  <c r="J21" i="39" s="1"/>
  <c r="AQ18" i="16"/>
  <c r="S7" i="32" s="1"/>
  <c r="AG18" i="16"/>
  <c r="S9" i="32" s="1"/>
  <c r="V18" i="16"/>
  <c r="S8" i="32" s="1"/>
  <c r="M18" i="16"/>
  <c r="H18" i="16"/>
  <c r="I21" i="39" s="1"/>
  <c r="AT17" i="16"/>
  <c r="AQ17" i="16"/>
  <c r="S4" i="32" s="1"/>
  <c r="AJ17" i="16"/>
  <c r="AG17" i="16"/>
  <c r="S6" i="32" s="1"/>
  <c r="Y17" i="16"/>
  <c r="V17" i="16"/>
  <c r="S5" i="32" s="1"/>
  <c r="M17" i="16"/>
  <c r="H17" i="16"/>
  <c r="H21" i="39" s="1"/>
  <c r="AQ16" i="16"/>
  <c r="AT16" i="16" s="1"/>
  <c r="AG16" i="16"/>
  <c r="AJ16" i="16" s="1"/>
  <c r="V16" i="16"/>
  <c r="Y16" i="16" s="1"/>
  <c r="M16" i="16"/>
  <c r="H16" i="16"/>
  <c r="G21" i="39" s="1"/>
  <c r="AT15" i="16"/>
  <c r="AQ15" i="16"/>
  <c r="AJ15" i="16"/>
  <c r="AG15" i="16"/>
  <c r="Y15" i="16"/>
  <c r="V15" i="16"/>
  <c r="M15" i="16"/>
  <c r="H15" i="16"/>
  <c r="F21" i="39" s="1"/>
  <c r="AQ14" i="16"/>
  <c r="AT14" i="16" s="1"/>
  <c r="AG14" i="16"/>
  <c r="AJ14" i="16" s="1"/>
  <c r="V14" i="16"/>
  <c r="Y14" i="16" s="1"/>
  <c r="M14" i="16"/>
  <c r="M37" i="16" s="1"/>
  <c r="H14" i="16"/>
  <c r="E21" i="39" s="1"/>
  <c r="AT13" i="16"/>
  <c r="AQ13" i="16"/>
  <c r="AP37" i="16" s="1"/>
  <c r="AJ13" i="16"/>
  <c r="AG13" i="16"/>
  <c r="AF37" i="16" s="1"/>
  <c r="Y13" i="16"/>
  <c r="V13" i="16"/>
  <c r="U37" i="16" s="1"/>
  <c r="M13" i="16"/>
  <c r="H13" i="16"/>
  <c r="D21" i="39" s="1"/>
  <c r="Z21" i="39" s="1"/>
  <c r="M3" i="16"/>
  <c r="H74" i="15"/>
  <c r="K72" i="15"/>
  <c r="N71" i="15"/>
  <c r="N77" i="15" s="1"/>
  <c r="H7" i="16" s="1"/>
  <c r="K66" i="15"/>
  <c r="N64" i="15"/>
  <c r="E64" i="15"/>
  <c r="N63" i="15"/>
  <c r="E63" i="15"/>
  <c r="N62" i="15"/>
  <c r="E62" i="15"/>
  <c r="N61" i="15"/>
  <c r="K61" i="15"/>
  <c r="E61" i="15"/>
  <c r="N60" i="15"/>
  <c r="E60" i="15"/>
  <c r="N59" i="15"/>
  <c r="E59" i="15"/>
  <c r="N58" i="15"/>
  <c r="E58" i="15"/>
  <c r="N57" i="15"/>
  <c r="E57" i="15"/>
  <c r="N56" i="15"/>
  <c r="K56" i="15"/>
  <c r="E56" i="15"/>
  <c r="N55" i="15"/>
  <c r="E55" i="15"/>
  <c r="N54" i="15"/>
  <c r="E54" i="15"/>
  <c r="N53" i="15"/>
  <c r="E53" i="15"/>
  <c r="N52" i="15"/>
  <c r="N65" i="15" s="1"/>
  <c r="E52" i="15"/>
  <c r="E65" i="15" s="1"/>
  <c r="N48" i="15"/>
  <c r="D42" i="15"/>
  <c r="H41" i="15" s="1"/>
  <c r="AS37" i="15"/>
  <c r="AI37" i="15"/>
  <c r="X37" i="15"/>
  <c r="L37" i="15"/>
  <c r="K37" i="15"/>
  <c r="J37" i="15"/>
  <c r="G37" i="15"/>
  <c r="F37" i="15"/>
  <c r="E37" i="15"/>
  <c r="D37" i="15"/>
  <c r="C37" i="15"/>
  <c r="AT35" i="15"/>
  <c r="AQ35" i="15"/>
  <c r="AJ35" i="15"/>
  <c r="AG35" i="15"/>
  <c r="Y35" i="15"/>
  <c r="V35" i="15"/>
  <c r="M35" i="15"/>
  <c r="H35" i="15"/>
  <c r="N35" i="15" s="1"/>
  <c r="AQ34" i="15"/>
  <c r="AT34" i="15" s="1"/>
  <c r="AG34" i="15"/>
  <c r="AJ34" i="15" s="1"/>
  <c r="V34" i="15"/>
  <c r="Y34" i="15" s="1"/>
  <c r="M34" i="15"/>
  <c r="H34" i="15"/>
  <c r="N34" i="15" s="1"/>
  <c r="AT33" i="15"/>
  <c r="AQ33" i="15"/>
  <c r="R52" i="32" s="1"/>
  <c r="AJ33" i="15"/>
  <c r="AG33" i="15"/>
  <c r="R54" i="32" s="1"/>
  <c r="Y33" i="15"/>
  <c r="V33" i="15"/>
  <c r="R53" i="32" s="1"/>
  <c r="M33" i="15"/>
  <c r="H33" i="15"/>
  <c r="X20" i="39" s="1"/>
  <c r="AQ32" i="15"/>
  <c r="R49" i="32" s="1"/>
  <c r="AG32" i="15"/>
  <c r="R51" i="32" s="1"/>
  <c r="V32" i="15"/>
  <c r="R50" i="32" s="1"/>
  <c r="M32" i="15"/>
  <c r="H32" i="15"/>
  <c r="W20" i="39" s="1"/>
  <c r="AT31" i="15"/>
  <c r="AQ31" i="15"/>
  <c r="R46" i="32" s="1"/>
  <c r="AJ31" i="15"/>
  <c r="AG31" i="15"/>
  <c r="R48" i="32" s="1"/>
  <c r="Y31" i="15"/>
  <c r="V31" i="15"/>
  <c r="R47" i="32" s="1"/>
  <c r="M31" i="15"/>
  <c r="H31" i="15"/>
  <c r="V20" i="39" s="1"/>
  <c r="AQ30" i="15"/>
  <c r="R43" i="32" s="1"/>
  <c r="AG30" i="15"/>
  <c r="R45" i="32" s="1"/>
  <c r="V30" i="15"/>
  <c r="Y30" i="15" s="1"/>
  <c r="M30" i="15"/>
  <c r="H30" i="15"/>
  <c r="U20" i="39" s="1"/>
  <c r="AT29" i="15"/>
  <c r="AQ29" i="15"/>
  <c r="R40" i="32" s="1"/>
  <c r="AJ29" i="15"/>
  <c r="AG29" i="15"/>
  <c r="R42" i="32" s="1"/>
  <c r="Y29" i="15"/>
  <c r="V29" i="15"/>
  <c r="M29" i="15"/>
  <c r="H29" i="15"/>
  <c r="T20" i="39" s="1"/>
  <c r="AQ28" i="15"/>
  <c r="R37" i="32" s="1"/>
  <c r="AG28" i="15"/>
  <c r="R39" i="32" s="1"/>
  <c r="V28" i="15"/>
  <c r="R38" i="32" s="1"/>
  <c r="M28" i="15"/>
  <c r="H28" i="15"/>
  <c r="S20" i="39" s="1"/>
  <c r="AT27" i="15"/>
  <c r="AQ27" i="15"/>
  <c r="R34" i="32" s="1"/>
  <c r="AJ27" i="15"/>
  <c r="AG27" i="15"/>
  <c r="R36" i="32" s="1"/>
  <c r="Y27" i="15"/>
  <c r="V27" i="15"/>
  <c r="R35" i="32" s="1"/>
  <c r="M27" i="15"/>
  <c r="H27" i="15"/>
  <c r="R20" i="39" s="1"/>
  <c r="AQ26" i="15"/>
  <c r="R31" i="32" s="1"/>
  <c r="AG26" i="15"/>
  <c r="R33" i="32" s="1"/>
  <c r="V26" i="15"/>
  <c r="R32" i="32" s="1"/>
  <c r="M26" i="15"/>
  <c r="H26" i="15"/>
  <c r="Q20" i="39" s="1"/>
  <c r="AT25" i="15"/>
  <c r="AQ25" i="15"/>
  <c r="R28" i="32" s="1"/>
  <c r="AJ25" i="15"/>
  <c r="AG25" i="15"/>
  <c r="R30" i="32" s="1"/>
  <c r="Y25" i="15"/>
  <c r="V25" i="15"/>
  <c r="R29" i="32" s="1"/>
  <c r="M25" i="15"/>
  <c r="H25" i="15"/>
  <c r="P20" i="39" s="1"/>
  <c r="AQ24" i="15"/>
  <c r="R25" i="32" s="1"/>
  <c r="AG24" i="15"/>
  <c r="R27" i="32" s="1"/>
  <c r="V24" i="15"/>
  <c r="R26" i="32" s="1"/>
  <c r="M24" i="15"/>
  <c r="H24" i="15"/>
  <c r="O20" i="39" s="1"/>
  <c r="AT23" i="15"/>
  <c r="AQ23" i="15"/>
  <c r="R22" i="32" s="1"/>
  <c r="AJ23" i="15"/>
  <c r="AG23" i="15"/>
  <c r="R24" i="32" s="1"/>
  <c r="Y23" i="15"/>
  <c r="V23" i="15"/>
  <c r="R23" i="32" s="1"/>
  <c r="M23" i="15"/>
  <c r="H23" i="15"/>
  <c r="N20" i="39" s="1"/>
  <c r="AQ22" i="15"/>
  <c r="R19" i="32" s="1"/>
  <c r="AG22" i="15"/>
  <c r="R21" i="32" s="1"/>
  <c r="V22" i="15"/>
  <c r="R20" i="32" s="1"/>
  <c r="M22" i="15"/>
  <c r="H22" i="15"/>
  <c r="M20" i="39" s="1"/>
  <c r="AT21" i="15"/>
  <c r="AQ21" i="15"/>
  <c r="R16" i="32" s="1"/>
  <c r="AJ21" i="15"/>
  <c r="AG21" i="15"/>
  <c r="R18" i="32" s="1"/>
  <c r="Y21" i="15"/>
  <c r="V21" i="15"/>
  <c r="R17" i="32" s="1"/>
  <c r="M21" i="15"/>
  <c r="H21" i="15"/>
  <c r="L20" i="39" s="1"/>
  <c r="AQ20" i="15"/>
  <c r="R13" i="32" s="1"/>
  <c r="AG20" i="15"/>
  <c r="R15" i="32" s="1"/>
  <c r="V20" i="15"/>
  <c r="R14" i="32" s="1"/>
  <c r="M20" i="15"/>
  <c r="H20" i="15"/>
  <c r="K20" i="39" s="1"/>
  <c r="AT19" i="15"/>
  <c r="AQ19" i="15"/>
  <c r="R10" i="32" s="1"/>
  <c r="AJ19" i="15"/>
  <c r="AG19" i="15"/>
  <c r="R12" i="32" s="1"/>
  <c r="Y19" i="15"/>
  <c r="V19" i="15"/>
  <c r="R11" i="32" s="1"/>
  <c r="M19" i="15"/>
  <c r="H19" i="15"/>
  <c r="J20" i="39" s="1"/>
  <c r="AQ18" i="15"/>
  <c r="R7" i="32" s="1"/>
  <c r="AG18" i="15"/>
  <c r="R9" i="32" s="1"/>
  <c r="V18" i="15"/>
  <c r="R8" i="32" s="1"/>
  <c r="M18" i="15"/>
  <c r="H18" i="15"/>
  <c r="I20" i="39" s="1"/>
  <c r="AT17" i="15"/>
  <c r="AQ17" i="15"/>
  <c r="R4" i="32" s="1"/>
  <c r="AJ17" i="15"/>
  <c r="AG17" i="15"/>
  <c r="R6" i="32" s="1"/>
  <c r="Y17" i="15"/>
  <c r="V17" i="15"/>
  <c r="R5" i="32" s="1"/>
  <c r="M17" i="15"/>
  <c r="H17" i="15"/>
  <c r="H20" i="39" s="1"/>
  <c r="AQ16" i="15"/>
  <c r="AT16" i="15" s="1"/>
  <c r="AG16" i="15"/>
  <c r="AJ16" i="15" s="1"/>
  <c r="V16" i="15"/>
  <c r="Y16" i="15" s="1"/>
  <c r="M16" i="15"/>
  <c r="H16" i="15"/>
  <c r="G20" i="39" s="1"/>
  <c r="AT15" i="15"/>
  <c r="AQ15" i="15"/>
  <c r="AJ15" i="15"/>
  <c r="AG15" i="15"/>
  <c r="Y15" i="15"/>
  <c r="V15" i="15"/>
  <c r="M15" i="15"/>
  <c r="H15" i="15"/>
  <c r="F20" i="39" s="1"/>
  <c r="AQ14" i="15"/>
  <c r="AT14" i="15" s="1"/>
  <c r="AG14" i="15"/>
  <c r="AJ14" i="15" s="1"/>
  <c r="V14" i="15"/>
  <c r="Y14" i="15" s="1"/>
  <c r="M14" i="15"/>
  <c r="M37" i="15" s="1"/>
  <c r="H14" i="15"/>
  <c r="E20" i="39" s="1"/>
  <c r="AT13" i="15"/>
  <c r="AQ13" i="15"/>
  <c r="AP37" i="15" s="1"/>
  <c r="AJ13" i="15"/>
  <c r="AG13" i="15"/>
  <c r="AF37" i="15" s="1"/>
  <c r="Y13" i="15"/>
  <c r="V13" i="15"/>
  <c r="U37" i="15" s="1"/>
  <c r="M13" i="15"/>
  <c r="H13" i="15"/>
  <c r="D20" i="39" s="1"/>
  <c r="Z20" i="39" s="1"/>
  <c r="M3" i="15"/>
  <c r="H74" i="14"/>
  <c r="K72" i="14"/>
  <c r="N71" i="14"/>
  <c r="N77" i="14" s="1"/>
  <c r="K66" i="14"/>
  <c r="N64" i="14"/>
  <c r="E64" i="14"/>
  <c r="N63" i="14"/>
  <c r="E63" i="14"/>
  <c r="N62" i="14"/>
  <c r="E62" i="14"/>
  <c r="N61" i="14"/>
  <c r="K61" i="14"/>
  <c r="E61" i="14"/>
  <c r="N60" i="14"/>
  <c r="E60" i="14"/>
  <c r="N59" i="14"/>
  <c r="E59" i="14"/>
  <c r="N58" i="14"/>
  <c r="E58" i="14"/>
  <c r="N57" i="14"/>
  <c r="E57" i="14"/>
  <c r="N56" i="14"/>
  <c r="K56" i="14"/>
  <c r="E56" i="14"/>
  <c r="N55" i="14"/>
  <c r="E55" i="14"/>
  <c r="N54" i="14"/>
  <c r="E54" i="14"/>
  <c r="N53" i="14"/>
  <c r="E53" i="14"/>
  <c r="N52" i="14"/>
  <c r="N65" i="14" s="1"/>
  <c r="E52" i="14"/>
  <c r="E65" i="14" s="1"/>
  <c r="N48" i="14"/>
  <c r="D42" i="14"/>
  <c r="H41" i="14" s="1"/>
  <c r="AS37" i="14"/>
  <c r="AI37" i="14"/>
  <c r="X37" i="14"/>
  <c r="L37" i="14"/>
  <c r="K37" i="14"/>
  <c r="J37" i="14"/>
  <c r="G37" i="14"/>
  <c r="F37" i="14"/>
  <c r="E37" i="14"/>
  <c r="D37" i="14"/>
  <c r="C37" i="14"/>
  <c r="AT35" i="14"/>
  <c r="AQ35" i="14"/>
  <c r="AJ35" i="14"/>
  <c r="AG35" i="14"/>
  <c r="Y35" i="14"/>
  <c r="V35" i="14"/>
  <c r="M35" i="14"/>
  <c r="H35" i="14"/>
  <c r="N35" i="14" s="1"/>
  <c r="AQ34" i="14"/>
  <c r="AT34" i="14" s="1"/>
  <c r="AG34" i="14"/>
  <c r="AJ34" i="14" s="1"/>
  <c r="V34" i="14"/>
  <c r="Y34" i="14" s="1"/>
  <c r="M34" i="14"/>
  <c r="H34" i="14"/>
  <c r="N34" i="14" s="1"/>
  <c r="AT33" i="14"/>
  <c r="AQ33" i="14"/>
  <c r="Q52" i="32" s="1"/>
  <c r="AJ33" i="14"/>
  <c r="AG33" i="14"/>
  <c r="Q54" i="32" s="1"/>
  <c r="Y33" i="14"/>
  <c r="V33" i="14"/>
  <c r="Q53" i="32" s="1"/>
  <c r="M33" i="14"/>
  <c r="H33" i="14"/>
  <c r="X19" i="39" s="1"/>
  <c r="AQ32" i="14"/>
  <c r="Q49" i="32" s="1"/>
  <c r="AG32" i="14"/>
  <c r="Q51" i="32" s="1"/>
  <c r="V32" i="14"/>
  <c r="Q50" i="32" s="1"/>
  <c r="M32" i="14"/>
  <c r="H32" i="14"/>
  <c r="W19" i="39" s="1"/>
  <c r="AT31" i="14"/>
  <c r="AQ31" i="14"/>
  <c r="Q46" i="32" s="1"/>
  <c r="AJ31" i="14"/>
  <c r="AG31" i="14"/>
  <c r="Q48" i="32" s="1"/>
  <c r="Y31" i="14"/>
  <c r="V31" i="14"/>
  <c r="Q47" i="32" s="1"/>
  <c r="M31" i="14"/>
  <c r="H31" i="14"/>
  <c r="V19" i="39" s="1"/>
  <c r="AQ30" i="14"/>
  <c r="Q43" i="32" s="1"/>
  <c r="AG30" i="14"/>
  <c r="Q45" i="32" s="1"/>
  <c r="V30" i="14"/>
  <c r="Q44" i="32" s="1"/>
  <c r="M30" i="14"/>
  <c r="H30" i="14"/>
  <c r="U19" i="39" s="1"/>
  <c r="AT29" i="14"/>
  <c r="AQ29" i="14"/>
  <c r="Q40" i="32" s="1"/>
  <c r="AJ29" i="14"/>
  <c r="AG29" i="14"/>
  <c r="Q42" i="32" s="1"/>
  <c r="Y29" i="14"/>
  <c r="V29" i="14"/>
  <c r="Q41" i="32" s="1"/>
  <c r="M29" i="14"/>
  <c r="H29" i="14"/>
  <c r="T19" i="39" s="1"/>
  <c r="AQ28" i="14"/>
  <c r="Q37" i="32" s="1"/>
  <c r="AG28" i="14"/>
  <c r="Q39" i="32" s="1"/>
  <c r="V28" i="14"/>
  <c r="Q38" i="32" s="1"/>
  <c r="M28" i="14"/>
  <c r="H28" i="14"/>
  <c r="S19" i="39" s="1"/>
  <c r="AT27" i="14"/>
  <c r="AQ27" i="14"/>
  <c r="Q34" i="32" s="1"/>
  <c r="AJ27" i="14"/>
  <c r="AG27" i="14"/>
  <c r="Q36" i="32" s="1"/>
  <c r="Y27" i="14"/>
  <c r="V27" i="14"/>
  <c r="Q35" i="32" s="1"/>
  <c r="M27" i="14"/>
  <c r="H27" i="14"/>
  <c r="R19" i="39" s="1"/>
  <c r="AQ26" i="14"/>
  <c r="Q31" i="32" s="1"/>
  <c r="AG26" i="14"/>
  <c r="Q33" i="32" s="1"/>
  <c r="V26" i="14"/>
  <c r="Q32" i="32" s="1"/>
  <c r="M26" i="14"/>
  <c r="H26" i="14"/>
  <c r="Q19" i="39" s="1"/>
  <c r="AT25" i="14"/>
  <c r="AQ25" i="14"/>
  <c r="Q28" i="32" s="1"/>
  <c r="AJ25" i="14"/>
  <c r="AG25" i="14"/>
  <c r="Q30" i="32" s="1"/>
  <c r="Y25" i="14"/>
  <c r="V25" i="14"/>
  <c r="Q29" i="32" s="1"/>
  <c r="M25" i="14"/>
  <c r="H25" i="14"/>
  <c r="P19" i="39" s="1"/>
  <c r="AQ24" i="14"/>
  <c r="Q25" i="32" s="1"/>
  <c r="AG24" i="14"/>
  <c r="Q27" i="32" s="1"/>
  <c r="V24" i="14"/>
  <c r="Q26" i="32" s="1"/>
  <c r="M24" i="14"/>
  <c r="H24" i="14"/>
  <c r="O19" i="39" s="1"/>
  <c r="AT23" i="14"/>
  <c r="AQ23" i="14"/>
  <c r="Q22" i="32" s="1"/>
  <c r="AJ23" i="14"/>
  <c r="AG23" i="14"/>
  <c r="Q24" i="32" s="1"/>
  <c r="Y23" i="14"/>
  <c r="V23" i="14"/>
  <c r="Q23" i="32" s="1"/>
  <c r="M23" i="14"/>
  <c r="H23" i="14"/>
  <c r="N19" i="39" s="1"/>
  <c r="AQ22" i="14"/>
  <c r="Q19" i="32" s="1"/>
  <c r="AG22" i="14"/>
  <c r="Q21" i="32" s="1"/>
  <c r="V22" i="14"/>
  <c r="Q20" i="32" s="1"/>
  <c r="M22" i="14"/>
  <c r="H22" i="14"/>
  <c r="M19" i="39" s="1"/>
  <c r="AT21" i="14"/>
  <c r="AQ21" i="14"/>
  <c r="Q16" i="32" s="1"/>
  <c r="AJ21" i="14"/>
  <c r="AG21" i="14"/>
  <c r="Q18" i="32" s="1"/>
  <c r="Y21" i="14"/>
  <c r="V21" i="14"/>
  <c r="Q17" i="32" s="1"/>
  <c r="M21" i="14"/>
  <c r="H21" i="14"/>
  <c r="L19" i="39" s="1"/>
  <c r="AQ20" i="14"/>
  <c r="Q13" i="32" s="1"/>
  <c r="AG20" i="14"/>
  <c r="Q15" i="32" s="1"/>
  <c r="V20" i="14"/>
  <c r="Q14" i="32" s="1"/>
  <c r="M20" i="14"/>
  <c r="H20" i="14"/>
  <c r="K19" i="39" s="1"/>
  <c r="AT19" i="14"/>
  <c r="AQ19" i="14"/>
  <c r="Q10" i="32" s="1"/>
  <c r="AJ19" i="14"/>
  <c r="AG19" i="14"/>
  <c r="Q12" i="32" s="1"/>
  <c r="Y19" i="14"/>
  <c r="V19" i="14"/>
  <c r="Q11" i="32" s="1"/>
  <c r="M19" i="14"/>
  <c r="H19" i="14"/>
  <c r="J19" i="39" s="1"/>
  <c r="AQ18" i="14"/>
  <c r="Q7" i="32" s="1"/>
  <c r="AG18" i="14"/>
  <c r="Q9" i="32" s="1"/>
  <c r="V18" i="14"/>
  <c r="Q8" i="32" s="1"/>
  <c r="M18" i="14"/>
  <c r="H18" i="14"/>
  <c r="I19" i="39" s="1"/>
  <c r="AT17" i="14"/>
  <c r="AQ17" i="14"/>
  <c r="Q4" i="32" s="1"/>
  <c r="AJ17" i="14"/>
  <c r="AG17" i="14"/>
  <c r="Q6" i="32" s="1"/>
  <c r="Y17" i="14"/>
  <c r="V17" i="14"/>
  <c r="Q5" i="32" s="1"/>
  <c r="M17" i="14"/>
  <c r="H17" i="14"/>
  <c r="H19" i="39" s="1"/>
  <c r="AQ16" i="14"/>
  <c r="AT16" i="14" s="1"/>
  <c r="AG16" i="14"/>
  <c r="AJ16" i="14" s="1"/>
  <c r="V16" i="14"/>
  <c r="Y16" i="14" s="1"/>
  <c r="M16" i="14"/>
  <c r="H16" i="14"/>
  <c r="G19" i="39" s="1"/>
  <c r="AT15" i="14"/>
  <c r="AQ15" i="14"/>
  <c r="AJ15" i="14"/>
  <c r="AG15" i="14"/>
  <c r="Y15" i="14"/>
  <c r="V15" i="14"/>
  <c r="M15" i="14"/>
  <c r="H15" i="14"/>
  <c r="F19" i="39" s="1"/>
  <c r="AQ14" i="14"/>
  <c r="AT14" i="14" s="1"/>
  <c r="AG14" i="14"/>
  <c r="AJ14" i="14" s="1"/>
  <c r="V14" i="14"/>
  <c r="Y14" i="14" s="1"/>
  <c r="M14" i="14"/>
  <c r="M37" i="14" s="1"/>
  <c r="H14" i="14"/>
  <c r="E19" i="39" s="1"/>
  <c r="AT13" i="14"/>
  <c r="AQ13" i="14"/>
  <c r="AP37" i="14" s="1"/>
  <c r="AJ13" i="14"/>
  <c r="AG13" i="14"/>
  <c r="AF37" i="14" s="1"/>
  <c r="Y13" i="14"/>
  <c r="V13" i="14"/>
  <c r="U37" i="14" s="1"/>
  <c r="M13" i="14"/>
  <c r="H13" i="14"/>
  <c r="D19" i="39" s="1"/>
  <c r="Z19" i="39" s="1"/>
  <c r="H9" i="14"/>
  <c r="M3" i="14"/>
  <c r="H74" i="13"/>
  <c r="K72" i="13"/>
  <c r="N71" i="13"/>
  <c r="N77" i="13" s="1"/>
  <c r="H7" i="15" s="1"/>
  <c r="K66" i="13"/>
  <c r="N64" i="13"/>
  <c r="E64" i="13"/>
  <c r="N63" i="13"/>
  <c r="E63" i="13"/>
  <c r="N62" i="13"/>
  <c r="E62" i="13"/>
  <c r="N61" i="13"/>
  <c r="K61" i="13"/>
  <c r="E61" i="13"/>
  <c r="N60" i="13"/>
  <c r="E60" i="13"/>
  <c r="N59" i="13"/>
  <c r="E59" i="13"/>
  <c r="N58" i="13"/>
  <c r="E58" i="13"/>
  <c r="N57" i="13"/>
  <c r="E57" i="13"/>
  <c r="N56" i="13"/>
  <c r="K56" i="13"/>
  <c r="E56" i="13"/>
  <c r="N55" i="13"/>
  <c r="E55" i="13"/>
  <c r="N54" i="13"/>
  <c r="E54" i="13"/>
  <c r="N53" i="13"/>
  <c r="E53" i="13"/>
  <c r="N52" i="13"/>
  <c r="N65" i="13" s="1"/>
  <c r="E52" i="13"/>
  <c r="E65" i="13" s="1"/>
  <c r="N48" i="13"/>
  <c r="D42" i="13"/>
  <c r="H41" i="13" s="1"/>
  <c r="AS37" i="13"/>
  <c r="AI37" i="13"/>
  <c r="X37" i="13"/>
  <c r="L37" i="13"/>
  <c r="K37" i="13"/>
  <c r="J37" i="13"/>
  <c r="G37" i="13"/>
  <c r="F37" i="13"/>
  <c r="E37" i="13"/>
  <c r="D37" i="13"/>
  <c r="C37" i="13"/>
  <c r="AT35" i="13"/>
  <c r="AQ35" i="13"/>
  <c r="AJ35" i="13"/>
  <c r="AG35" i="13"/>
  <c r="Y35" i="13"/>
  <c r="V35" i="13"/>
  <c r="M35" i="13"/>
  <c r="H35" i="13"/>
  <c r="N35" i="13" s="1"/>
  <c r="AQ34" i="13"/>
  <c r="AT34" i="13" s="1"/>
  <c r="AG34" i="13"/>
  <c r="AJ34" i="13" s="1"/>
  <c r="V34" i="13"/>
  <c r="Y34" i="13" s="1"/>
  <c r="M34" i="13"/>
  <c r="H34" i="13"/>
  <c r="N34" i="13" s="1"/>
  <c r="AT33" i="13"/>
  <c r="AQ33" i="13"/>
  <c r="P52" i="32" s="1"/>
  <c r="AJ33" i="13"/>
  <c r="AG33" i="13"/>
  <c r="P54" i="32" s="1"/>
  <c r="Y33" i="13"/>
  <c r="V33" i="13"/>
  <c r="P53" i="32" s="1"/>
  <c r="M33" i="13"/>
  <c r="H33" i="13"/>
  <c r="X18" i="39" s="1"/>
  <c r="AQ32" i="13"/>
  <c r="P49" i="32" s="1"/>
  <c r="AG32" i="13"/>
  <c r="P51" i="32" s="1"/>
  <c r="V32" i="13"/>
  <c r="P50" i="32" s="1"/>
  <c r="M32" i="13"/>
  <c r="H32" i="13"/>
  <c r="W18" i="39" s="1"/>
  <c r="AT31" i="13"/>
  <c r="AQ31" i="13"/>
  <c r="P46" i="32" s="1"/>
  <c r="AJ31" i="13"/>
  <c r="AG31" i="13"/>
  <c r="P48" i="32" s="1"/>
  <c r="Y31" i="13"/>
  <c r="V31" i="13"/>
  <c r="P47" i="32" s="1"/>
  <c r="M31" i="13"/>
  <c r="H31" i="13"/>
  <c r="V18" i="39" s="1"/>
  <c r="AQ30" i="13"/>
  <c r="P43" i="32" s="1"/>
  <c r="AG30" i="13"/>
  <c r="P45" i="32" s="1"/>
  <c r="V30" i="13"/>
  <c r="P44" i="32" s="1"/>
  <c r="M30" i="13"/>
  <c r="H30" i="13"/>
  <c r="U18" i="39" s="1"/>
  <c r="AT29" i="13"/>
  <c r="AQ29" i="13"/>
  <c r="P40" i="32" s="1"/>
  <c r="AJ29" i="13"/>
  <c r="AG29" i="13"/>
  <c r="P42" i="32" s="1"/>
  <c r="Y29" i="13"/>
  <c r="V29" i="13"/>
  <c r="P41" i="32" s="1"/>
  <c r="M29" i="13"/>
  <c r="H29" i="13"/>
  <c r="T18" i="39" s="1"/>
  <c r="AQ28" i="13"/>
  <c r="P37" i="32" s="1"/>
  <c r="AG28" i="13"/>
  <c r="P39" i="32" s="1"/>
  <c r="V28" i="13"/>
  <c r="P38" i="32" s="1"/>
  <c r="M28" i="13"/>
  <c r="H28" i="13"/>
  <c r="S18" i="39" s="1"/>
  <c r="AT27" i="13"/>
  <c r="AQ27" i="13"/>
  <c r="P34" i="32" s="1"/>
  <c r="AJ27" i="13"/>
  <c r="AG27" i="13"/>
  <c r="P36" i="32" s="1"/>
  <c r="Y27" i="13"/>
  <c r="V27" i="13"/>
  <c r="P35" i="32" s="1"/>
  <c r="M27" i="13"/>
  <c r="H27" i="13"/>
  <c r="R18" i="39" s="1"/>
  <c r="AQ26" i="13"/>
  <c r="P31" i="32" s="1"/>
  <c r="AG26" i="13"/>
  <c r="P33" i="32" s="1"/>
  <c r="V26" i="13"/>
  <c r="P32" i="32" s="1"/>
  <c r="M26" i="13"/>
  <c r="H26" i="13"/>
  <c r="Q18" i="39" s="1"/>
  <c r="AT25" i="13"/>
  <c r="AQ25" i="13"/>
  <c r="P28" i="32" s="1"/>
  <c r="AJ25" i="13"/>
  <c r="AG25" i="13"/>
  <c r="P30" i="32" s="1"/>
  <c r="Y25" i="13"/>
  <c r="V25" i="13"/>
  <c r="P29" i="32" s="1"/>
  <c r="M25" i="13"/>
  <c r="H25" i="13"/>
  <c r="P18" i="39" s="1"/>
  <c r="AQ24" i="13"/>
  <c r="P25" i="32" s="1"/>
  <c r="AG24" i="13"/>
  <c r="P27" i="32" s="1"/>
  <c r="V24" i="13"/>
  <c r="P26" i="32" s="1"/>
  <c r="M24" i="13"/>
  <c r="H24" i="13"/>
  <c r="O18" i="39" s="1"/>
  <c r="AT23" i="13"/>
  <c r="AQ23" i="13"/>
  <c r="P22" i="32" s="1"/>
  <c r="AJ23" i="13"/>
  <c r="AG23" i="13"/>
  <c r="P24" i="32" s="1"/>
  <c r="Y23" i="13"/>
  <c r="V23" i="13"/>
  <c r="P23" i="32" s="1"/>
  <c r="M23" i="13"/>
  <c r="H23" i="13"/>
  <c r="N18" i="39" s="1"/>
  <c r="AQ22" i="13"/>
  <c r="P19" i="32" s="1"/>
  <c r="AG22" i="13"/>
  <c r="P21" i="32" s="1"/>
  <c r="V22" i="13"/>
  <c r="P20" i="32" s="1"/>
  <c r="M22" i="13"/>
  <c r="H22" i="13"/>
  <c r="M18" i="39" s="1"/>
  <c r="AT21" i="13"/>
  <c r="AQ21" i="13"/>
  <c r="P16" i="32" s="1"/>
  <c r="AJ21" i="13"/>
  <c r="AG21" i="13"/>
  <c r="P18" i="32" s="1"/>
  <c r="Y21" i="13"/>
  <c r="V21" i="13"/>
  <c r="P17" i="32" s="1"/>
  <c r="M21" i="13"/>
  <c r="H21" i="13"/>
  <c r="L18" i="39" s="1"/>
  <c r="AQ20" i="13"/>
  <c r="P13" i="32" s="1"/>
  <c r="AG20" i="13"/>
  <c r="P15" i="32" s="1"/>
  <c r="V20" i="13"/>
  <c r="P14" i="32" s="1"/>
  <c r="M20" i="13"/>
  <c r="H20" i="13"/>
  <c r="K18" i="39" s="1"/>
  <c r="AT19" i="13"/>
  <c r="AQ19" i="13"/>
  <c r="P10" i="32" s="1"/>
  <c r="AJ19" i="13"/>
  <c r="AG19" i="13"/>
  <c r="P12" i="32" s="1"/>
  <c r="Y19" i="13"/>
  <c r="V19" i="13"/>
  <c r="P11" i="32" s="1"/>
  <c r="M19" i="13"/>
  <c r="H19" i="13"/>
  <c r="J18" i="39" s="1"/>
  <c r="AQ18" i="13"/>
  <c r="P7" i="32" s="1"/>
  <c r="AG18" i="13"/>
  <c r="P9" i="32" s="1"/>
  <c r="V18" i="13"/>
  <c r="P8" i="32" s="1"/>
  <c r="M18" i="13"/>
  <c r="H18" i="13"/>
  <c r="I18" i="39" s="1"/>
  <c r="AT17" i="13"/>
  <c r="AQ17" i="13"/>
  <c r="P4" i="32" s="1"/>
  <c r="AJ17" i="13"/>
  <c r="AG17" i="13"/>
  <c r="P6" i="32" s="1"/>
  <c r="Y17" i="13"/>
  <c r="V17" i="13"/>
  <c r="P5" i="32" s="1"/>
  <c r="M17" i="13"/>
  <c r="H17" i="13"/>
  <c r="H18" i="39" s="1"/>
  <c r="AQ16" i="13"/>
  <c r="AT16" i="13" s="1"/>
  <c r="AG16" i="13"/>
  <c r="AJ16" i="13" s="1"/>
  <c r="V16" i="13"/>
  <c r="Y16" i="13" s="1"/>
  <c r="M16" i="13"/>
  <c r="H16" i="13"/>
  <c r="G18" i="39" s="1"/>
  <c r="AT15" i="13"/>
  <c r="AQ15" i="13"/>
  <c r="AJ15" i="13"/>
  <c r="AG15" i="13"/>
  <c r="Y15" i="13"/>
  <c r="V15" i="13"/>
  <c r="M15" i="13"/>
  <c r="H15" i="13"/>
  <c r="F18" i="39" s="1"/>
  <c r="AQ14" i="13"/>
  <c r="AT14" i="13" s="1"/>
  <c r="AG14" i="13"/>
  <c r="AJ14" i="13" s="1"/>
  <c r="V14" i="13"/>
  <c r="Y14" i="13" s="1"/>
  <c r="M14" i="13"/>
  <c r="M37" i="13" s="1"/>
  <c r="H14" i="13"/>
  <c r="E18" i="39" s="1"/>
  <c r="AT13" i="13"/>
  <c r="AQ13" i="13"/>
  <c r="AP37" i="13" s="1"/>
  <c r="AJ13" i="13"/>
  <c r="AG13" i="13"/>
  <c r="AF37" i="13" s="1"/>
  <c r="Y13" i="13"/>
  <c r="V13" i="13"/>
  <c r="U37" i="13" s="1"/>
  <c r="M13" i="13"/>
  <c r="H13" i="13"/>
  <c r="D18" i="39" s="1"/>
  <c r="Z18" i="39" s="1"/>
  <c r="M3" i="13"/>
  <c r="H74" i="12"/>
  <c r="K72" i="12"/>
  <c r="N71" i="12"/>
  <c r="N77" i="12" s="1"/>
  <c r="H7" i="13" s="1"/>
  <c r="K66" i="12"/>
  <c r="N64" i="12"/>
  <c r="E64" i="12"/>
  <c r="N63" i="12"/>
  <c r="E63" i="12"/>
  <c r="N62" i="12"/>
  <c r="E62" i="12"/>
  <c r="N61" i="12"/>
  <c r="K61" i="12"/>
  <c r="E61" i="12"/>
  <c r="N60" i="12"/>
  <c r="E60" i="12"/>
  <c r="N59" i="12"/>
  <c r="E59" i="12"/>
  <c r="N58" i="12"/>
  <c r="E58" i="12"/>
  <c r="N57" i="12"/>
  <c r="E57" i="12"/>
  <c r="N56" i="12"/>
  <c r="K56" i="12"/>
  <c r="E56" i="12"/>
  <c r="N55" i="12"/>
  <c r="E55" i="12"/>
  <c r="N54" i="12"/>
  <c r="E54" i="12"/>
  <c r="N53" i="12"/>
  <c r="E53" i="12"/>
  <c r="N52" i="12"/>
  <c r="N65" i="12" s="1"/>
  <c r="E52" i="12"/>
  <c r="E65" i="12" s="1"/>
  <c r="N48" i="12"/>
  <c r="D42" i="12"/>
  <c r="H41" i="12" s="1"/>
  <c r="AS37" i="12"/>
  <c r="AI37" i="12"/>
  <c r="X37" i="12"/>
  <c r="L37" i="12"/>
  <c r="K37" i="12"/>
  <c r="J37" i="12"/>
  <c r="G37" i="12"/>
  <c r="F37" i="12"/>
  <c r="E37" i="12"/>
  <c r="D37" i="12"/>
  <c r="C37" i="12"/>
  <c r="AT35" i="12"/>
  <c r="AQ35" i="12"/>
  <c r="AJ35" i="12"/>
  <c r="AG35" i="12"/>
  <c r="Y35" i="12"/>
  <c r="V35" i="12"/>
  <c r="M35" i="12"/>
  <c r="H35" i="12"/>
  <c r="N35" i="12" s="1"/>
  <c r="AQ34" i="12"/>
  <c r="AT34" i="12" s="1"/>
  <c r="AG34" i="12"/>
  <c r="AJ34" i="12" s="1"/>
  <c r="V34" i="12"/>
  <c r="Y34" i="12" s="1"/>
  <c r="M34" i="12"/>
  <c r="H34" i="12"/>
  <c r="N34" i="12" s="1"/>
  <c r="AT33" i="12"/>
  <c r="AQ33" i="12"/>
  <c r="AJ33" i="12"/>
  <c r="AG33" i="12"/>
  <c r="Y33" i="12"/>
  <c r="V33" i="12"/>
  <c r="M33" i="12"/>
  <c r="H33" i="12"/>
  <c r="X17" i="39" s="1"/>
  <c r="AQ32" i="12"/>
  <c r="AT32" i="12" s="1"/>
  <c r="AG32" i="12"/>
  <c r="AJ32" i="12" s="1"/>
  <c r="V32" i="12"/>
  <c r="Y32" i="12" s="1"/>
  <c r="M32" i="12"/>
  <c r="H32" i="12"/>
  <c r="W17" i="39" s="1"/>
  <c r="AT31" i="12"/>
  <c r="AQ31" i="12"/>
  <c r="O46" i="32" s="1"/>
  <c r="AJ31" i="12"/>
  <c r="AG31" i="12"/>
  <c r="O48" i="32" s="1"/>
  <c r="Y31" i="12"/>
  <c r="V31" i="12"/>
  <c r="O47" i="32" s="1"/>
  <c r="M31" i="12"/>
  <c r="H31" i="12"/>
  <c r="V17" i="39" s="1"/>
  <c r="AQ30" i="12"/>
  <c r="O43" i="32" s="1"/>
  <c r="AG30" i="12"/>
  <c r="O45" i="32" s="1"/>
  <c r="V30" i="12"/>
  <c r="O44" i="32" s="1"/>
  <c r="M30" i="12"/>
  <c r="H30" i="12"/>
  <c r="U17" i="39" s="1"/>
  <c r="AT29" i="12"/>
  <c r="AQ29" i="12"/>
  <c r="O40" i="32" s="1"/>
  <c r="AJ29" i="12"/>
  <c r="AG29" i="12"/>
  <c r="O42" i="32" s="1"/>
  <c r="Y29" i="12"/>
  <c r="V29" i="12"/>
  <c r="O41" i="32" s="1"/>
  <c r="M29" i="12"/>
  <c r="H29" i="12"/>
  <c r="T17" i="39" s="1"/>
  <c r="AQ28" i="12"/>
  <c r="O37" i="32" s="1"/>
  <c r="AG28" i="12"/>
  <c r="O39" i="32" s="1"/>
  <c r="V28" i="12"/>
  <c r="O38" i="32" s="1"/>
  <c r="M28" i="12"/>
  <c r="H28" i="12"/>
  <c r="S17" i="39" s="1"/>
  <c r="AT27" i="12"/>
  <c r="AQ27" i="12"/>
  <c r="O34" i="32" s="1"/>
  <c r="AJ27" i="12"/>
  <c r="AG27" i="12"/>
  <c r="O36" i="32" s="1"/>
  <c r="Y27" i="12"/>
  <c r="V27" i="12"/>
  <c r="O35" i="32" s="1"/>
  <c r="M27" i="12"/>
  <c r="H27" i="12"/>
  <c r="R17" i="39" s="1"/>
  <c r="AQ26" i="12"/>
  <c r="O31" i="32" s="1"/>
  <c r="AG26" i="12"/>
  <c r="O33" i="32" s="1"/>
  <c r="V26" i="12"/>
  <c r="O32" i="32" s="1"/>
  <c r="M26" i="12"/>
  <c r="H26" i="12"/>
  <c r="Q17" i="39" s="1"/>
  <c r="AT25" i="12"/>
  <c r="AQ25" i="12"/>
  <c r="O28" i="32" s="1"/>
  <c r="AJ25" i="12"/>
  <c r="AG25" i="12"/>
  <c r="O30" i="32" s="1"/>
  <c r="Y25" i="12"/>
  <c r="V25" i="12"/>
  <c r="O29" i="32" s="1"/>
  <c r="M25" i="12"/>
  <c r="H25" i="12"/>
  <c r="P17" i="39" s="1"/>
  <c r="AQ24" i="12"/>
  <c r="O25" i="32" s="1"/>
  <c r="AG24" i="12"/>
  <c r="O27" i="32" s="1"/>
  <c r="V24" i="12"/>
  <c r="O26" i="32" s="1"/>
  <c r="M24" i="12"/>
  <c r="H24" i="12"/>
  <c r="O17" i="39" s="1"/>
  <c r="AT23" i="12"/>
  <c r="AQ23" i="12"/>
  <c r="O22" i="32" s="1"/>
  <c r="AJ23" i="12"/>
  <c r="AG23" i="12"/>
  <c r="O24" i="32" s="1"/>
  <c r="Y23" i="12"/>
  <c r="V23" i="12"/>
  <c r="O23" i="32" s="1"/>
  <c r="M23" i="12"/>
  <c r="H23" i="12"/>
  <c r="N17" i="39" s="1"/>
  <c r="AQ22" i="12"/>
  <c r="O19" i="32" s="1"/>
  <c r="AG22" i="12"/>
  <c r="O21" i="32" s="1"/>
  <c r="V22" i="12"/>
  <c r="O20" i="32" s="1"/>
  <c r="M22" i="12"/>
  <c r="H22" i="12"/>
  <c r="M17" i="39" s="1"/>
  <c r="AT21" i="12"/>
  <c r="AQ21" i="12"/>
  <c r="O16" i="32" s="1"/>
  <c r="AJ21" i="12"/>
  <c r="AG21" i="12"/>
  <c r="O18" i="32" s="1"/>
  <c r="Y21" i="12"/>
  <c r="V21" i="12"/>
  <c r="O17" i="32" s="1"/>
  <c r="M21" i="12"/>
  <c r="H21" i="12"/>
  <c r="L17" i="39" s="1"/>
  <c r="AQ20" i="12"/>
  <c r="O13" i="32" s="1"/>
  <c r="AG20" i="12"/>
  <c r="O15" i="32" s="1"/>
  <c r="V20" i="12"/>
  <c r="O14" i="32" s="1"/>
  <c r="M20" i="12"/>
  <c r="H20" i="12"/>
  <c r="K17" i="39" s="1"/>
  <c r="AT19" i="12"/>
  <c r="AQ19" i="12"/>
  <c r="O10" i="32" s="1"/>
  <c r="AJ19" i="12"/>
  <c r="AG19" i="12"/>
  <c r="O12" i="32" s="1"/>
  <c r="Y19" i="12"/>
  <c r="V19" i="12"/>
  <c r="O11" i="32" s="1"/>
  <c r="M19" i="12"/>
  <c r="H19" i="12"/>
  <c r="J17" i="39" s="1"/>
  <c r="AQ18" i="12"/>
  <c r="O7" i="32" s="1"/>
  <c r="AG18" i="12"/>
  <c r="O9" i="32" s="1"/>
  <c r="V18" i="12"/>
  <c r="O8" i="32" s="1"/>
  <c r="M18" i="12"/>
  <c r="H18" i="12"/>
  <c r="I17" i="39" s="1"/>
  <c r="AT17" i="12"/>
  <c r="AQ17" i="12"/>
  <c r="O4" i="32" s="1"/>
  <c r="AJ17" i="12"/>
  <c r="AG17" i="12"/>
  <c r="O6" i="32" s="1"/>
  <c r="Y17" i="12"/>
  <c r="V17" i="12"/>
  <c r="O5" i="32" s="1"/>
  <c r="M17" i="12"/>
  <c r="H17" i="12"/>
  <c r="H17" i="39" s="1"/>
  <c r="AQ16" i="12"/>
  <c r="AT16" i="12" s="1"/>
  <c r="AG16" i="12"/>
  <c r="AJ16" i="12" s="1"/>
  <c r="V16" i="12"/>
  <c r="Y16" i="12" s="1"/>
  <c r="M16" i="12"/>
  <c r="H16" i="12"/>
  <c r="G17" i="39" s="1"/>
  <c r="AT15" i="12"/>
  <c r="AQ15" i="12"/>
  <c r="AJ15" i="12"/>
  <c r="AG15" i="12"/>
  <c r="Y15" i="12"/>
  <c r="V15" i="12"/>
  <c r="M15" i="12"/>
  <c r="H15" i="12"/>
  <c r="F17" i="39" s="1"/>
  <c r="AQ14" i="12"/>
  <c r="AT14" i="12" s="1"/>
  <c r="AG14" i="12"/>
  <c r="AJ14" i="12" s="1"/>
  <c r="V14" i="12"/>
  <c r="Y14" i="12" s="1"/>
  <c r="M14" i="12"/>
  <c r="M37" i="12" s="1"/>
  <c r="H14" i="12"/>
  <c r="E17" i="39" s="1"/>
  <c r="AT13" i="12"/>
  <c r="AQ13" i="12"/>
  <c r="AP37" i="12" s="1"/>
  <c r="AJ13" i="12"/>
  <c r="AG13" i="12"/>
  <c r="AF37" i="12" s="1"/>
  <c r="Y13" i="12"/>
  <c r="V13" i="12"/>
  <c r="U37" i="12" s="1"/>
  <c r="M13" i="12"/>
  <c r="H13" i="12"/>
  <c r="D17" i="39" s="1"/>
  <c r="Z17" i="39" s="1"/>
  <c r="M3" i="12"/>
  <c r="H74" i="11"/>
  <c r="K72" i="11"/>
  <c r="N71" i="11"/>
  <c r="N77" i="11" s="1"/>
  <c r="H7" i="12" s="1"/>
  <c r="K66" i="11"/>
  <c r="N64" i="11"/>
  <c r="E64" i="11"/>
  <c r="N63" i="11"/>
  <c r="E63" i="11"/>
  <c r="N62" i="11"/>
  <c r="E62" i="11"/>
  <c r="N61" i="11"/>
  <c r="K61" i="11"/>
  <c r="E61" i="11"/>
  <c r="N60" i="11"/>
  <c r="E60" i="11"/>
  <c r="N59" i="11"/>
  <c r="E59" i="11"/>
  <c r="N58" i="11"/>
  <c r="E58" i="11"/>
  <c r="N57" i="11"/>
  <c r="E57" i="11"/>
  <c r="N56" i="11"/>
  <c r="K56" i="11"/>
  <c r="E56" i="11"/>
  <c r="N55" i="11"/>
  <c r="E55" i="11"/>
  <c r="N54" i="11"/>
  <c r="E54" i="11"/>
  <c r="N53" i="11"/>
  <c r="E53" i="11"/>
  <c r="N52" i="11"/>
  <c r="N65" i="11" s="1"/>
  <c r="E52" i="11"/>
  <c r="E65" i="11" s="1"/>
  <c r="N48" i="11"/>
  <c r="D42" i="11"/>
  <c r="H41" i="11" s="1"/>
  <c r="AS37" i="11"/>
  <c r="AI37" i="11"/>
  <c r="X37" i="11"/>
  <c r="L37" i="11"/>
  <c r="K37" i="11"/>
  <c r="J37" i="11"/>
  <c r="G37" i="11"/>
  <c r="F37" i="11"/>
  <c r="E37" i="11"/>
  <c r="D37" i="11"/>
  <c r="C37" i="11"/>
  <c r="AT35" i="11"/>
  <c r="AQ35" i="11"/>
  <c r="AJ35" i="11"/>
  <c r="AG35" i="11"/>
  <c r="Y35" i="11"/>
  <c r="V35" i="11"/>
  <c r="M35" i="11"/>
  <c r="H35" i="11"/>
  <c r="N35" i="11" s="1"/>
  <c r="AQ34" i="11"/>
  <c r="AT34" i="11" s="1"/>
  <c r="AG34" i="11"/>
  <c r="AJ34" i="11" s="1"/>
  <c r="V34" i="11"/>
  <c r="Y34" i="11" s="1"/>
  <c r="M34" i="11"/>
  <c r="H34" i="11"/>
  <c r="N34" i="11" s="1"/>
  <c r="AT33" i="11"/>
  <c r="AQ33" i="11"/>
  <c r="N52" i="32" s="1"/>
  <c r="AJ33" i="11"/>
  <c r="AG33" i="11"/>
  <c r="N54" i="32" s="1"/>
  <c r="Y33" i="11"/>
  <c r="V33" i="11"/>
  <c r="M33" i="11"/>
  <c r="H33" i="11"/>
  <c r="X16" i="39" s="1"/>
  <c r="AQ32" i="11"/>
  <c r="N49" i="32" s="1"/>
  <c r="AG32" i="11"/>
  <c r="N51" i="32" s="1"/>
  <c r="V32" i="11"/>
  <c r="M32" i="11"/>
  <c r="H32" i="11"/>
  <c r="W16" i="39" s="1"/>
  <c r="AT31" i="11"/>
  <c r="AQ31" i="11"/>
  <c r="N46" i="32" s="1"/>
  <c r="AJ31" i="11"/>
  <c r="AG31" i="11"/>
  <c r="N48" i="32" s="1"/>
  <c r="Y31" i="11"/>
  <c r="V31" i="11"/>
  <c r="N47" i="32" s="1"/>
  <c r="M31" i="11"/>
  <c r="H31" i="11"/>
  <c r="V16" i="39" s="1"/>
  <c r="AQ30" i="11"/>
  <c r="N43" i="32" s="1"/>
  <c r="AG30" i="11"/>
  <c r="N45" i="32" s="1"/>
  <c r="V30" i="11"/>
  <c r="N44" i="32" s="1"/>
  <c r="M30" i="11"/>
  <c r="H30" i="11"/>
  <c r="U16" i="39" s="1"/>
  <c r="AT29" i="11"/>
  <c r="AQ29" i="11"/>
  <c r="N40" i="32" s="1"/>
  <c r="AJ29" i="11"/>
  <c r="AG29" i="11"/>
  <c r="N42" i="32" s="1"/>
  <c r="Y29" i="11"/>
  <c r="V29" i="11"/>
  <c r="N41" i="32" s="1"/>
  <c r="M29" i="11"/>
  <c r="H29" i="11"/>
  <c r="T16" i="39" s="1"/>
  <c r="AQ28" i="11"/>
  <c r="N37" i="32" s="1"/>
  <c r="AG28" i="11"/>
  <c r="N39" i="32" s="1"/>
  <c r="V28" i="11"/>
  <c r="N38" i="32" s="1"/>
  <c r="M28" i="11"/>
  <c r="H28" i="11"/>
  <c r="S16" i="39" s="1"/>
  <c r="AT27" i="11"/>
  <c r="AQ27" i="11"/>
  <c r="N34" i="32" s="1"/>
  <c r="AJ27" i="11"/>
  <c r="AG27" i="11"/>
  <c r="N36" i="32" s="1"/>
  <c r="Y27" i="11"/>
  <c r="V27" i="11"/>
  <c r="N35" i="32" s="1"/>
  <c r="M27" i="11"/>
  <c r="H27" i="11"/>
  <c r="R16" i="39" s="1"/>
  <c r="AQ26" i="11"/>
  <c r="N31" i="32" s="1"/>
  <c r="AG26" i="11"/>
  <c r="N33" i="32" s="1"/>
  <c r="V26" i="11"/>
  <c r="N32" i="32" s="1"/>
  <c r="M26" i="11"/>
  <c r="H26" i="11"/>
  <c r="Q16" i="39" s="1"/>
  <c r="AT25" i="11"/>
  <c r="AQ25" i="11"/>
  <c r="N28" i="32" s="1"/>
  <c r="AJ25" i="11"/>
  <c r="AG25" i="11"/>
  <c r="N30" i="32" s="1"/>
  <c r="Y25" i="11"/>
  <c r="V25" i="11"/>
  <c r="N29" i="32" s="1"/>
  <c r="M25" i="11"/>
  <c r="H25" i="11"/>
  <c r="P16" i="39" s="1"/>
  <c r="AQ24" i="11"/>
  <c r="N25" i="32" s="1"/>
  <c r="AG24" i="11"/>
  <c r="N27" i="32" s="1"/>
  <c r="V24" i="11"/>
  <c r="N26" i="32" s="1"/>
  <c r="M24" i="11"/>
  <c r="H24" i="11"/>
  <c r="O16" i="39" s="1"/>
  <c r="AT23" i="11"/>
  <c r="AQ23" i="11"/>
  <c r="N22" i="32" s="1"/>
  <c r="AJ23" i="11"/>
  <c r="AG23" i="11"/>
  <c r="N24" i="32" s="1"/>
  <c r="Y23" i="11"/>
  <c r="V23" i="11"/>
  <c r="N23" i="32" s="1"/>
  <c r="M23" i="11"/>
  <c r="H23" i="11"/>
  <c r="N16" i="39" s="1"/>
  <c r="AQ22" i="11"/>
  <c r="N19" i="32" s="1"/>
  <c r="AG22" i="11"/>
  <c r="N21" i="32" s="1"/>
  <c r="V22" i="11"/>
  <c r="N20" i="32" s="1"/>
  <c r="M22" i="11"/>
  <c r="H22" i="11"/>
  <c r="M16" i="39" s="1"/>
  <c r="AT21" i="11"/>
  <c r="AQ21" i="11"/>
  <c r="N16" i="32" s="1"/>
  <c r="AJ21" i="11"/>
  <c r="AG21" i="11"/>
  <c r="N18" i="32" s="1"/>
  <c r="Y21" i="11"/>
  <c r="V21" i="11"/>
  <c r="N17" i="32" s="1"/>
  <c r="M21" i="11"/>
  <c r="H21" i="11"/>
  <c r="L16" i="39" s="1"/>
  <c r="AQ20" i="11"/>
  <c r="N13" i="32" s="1"/>
  <c r="AG20" i="11"/>
  <c r="N15" i="32" s="1"/>
  <c r="V20" i="11"/>
  <c r="N14" i="32" s="1"/>
  <c r="M20" i="11"/>
  <c r="H20" i="11"/>
  <c r="K16" i="39" s="1"/>
  <c r="AT19" i="11"/>
  <c r="AQ19" i="11"/>
  <c r="N10" i="32" s="1"/>
  <c r="AJ19" i="11"/>
  <c r="AG19" i="11"/>
  <c r="N12" i="32" s="1"/>
  <c r="Y19" i="11"/>
  <c r="V19" i="11"/>
  <c r="N11" i="32" s="1"/>
  <c r="M19" i="11"/>
  <c r="H19" i="11"/>
  <c r="J16" i="39" s="1"/>
  <c r="AQ18" i="11"/>
  <c r="N7" i="32" s="1"/>
  <c r="AG18" i="11"/>
  <c r="N9" i="32" s="1"/>
  <c r="V18" i="11"/>
  <c r="N8" i="32" s="1"/>
  <c r="M18" i="11"/>
  <c r="H18" i="11"/>
  <c r="I16" i="39" s="1"/>
  <c r="AT17" i="11"/>
  <c r="AQ17" i="11"/>
  <c r="N4" i="32" s="1"/>
  <c r="AJ17" i="11"/>
  <c r="AG17" i="11"/>
  <c r="N6" i="32" s="1"/>
  <c r="Y17" i="11"/>
  <c r="V17" i="11"/>
  <c r="N5" i="32" s="1"/>
  <c r="M17" i="11"/>
  <c r="H17" i="11"/>
  <c r="H16" i="39" s="1"/>
  <c r="AQ16" i="11"/>
  <c r="AT16" i="11" s="1"/>
  <c r="AG16" i="11"/>
  <c r="AJ16" i="11" s="1"/>
  <c r="V16" i="11"/>
  <c r="Y16" i="11" s="1"/>
  <c r="M16" i="11"/>
  <c r="H16" i="11"/>
  <c r="G16" i="39" s="1"/>
  <c r="AT15" i="11"/>
  <c r="AQ15" i="11"/>
  <c r="AJ15" i="11"/>
  <c r="AG15" i="11"/>
  <c r="Y15" i="11"/>
  <c r="V15" i="11"/>
  <c r="M15" i="11"/>
  <c r="H15" i="11"/>
  <c r="F16" i="39" s="1"/>
  <c r="AQ14" i="11"/>
  <c r="AT14" i="11" s="1"/>
  <c r="AG14" i="11"/>
  <c r="AJ14" i="11" s="1"/>
  <c r="V14" i="11"/>
  <c r="Y14" i="11" s="1"/>
  <c r="M14" i="11"/>
  <c r="M37" i="11" s="1"/>
  <c r="H14" i="11"/>
  <c r="E16" i="39" s="1"/>
  <c r="AT13" i="11"/>
  <c r="AQ13" i="11"/>
  <c r="AP37" i="11" s="1"/>
  <c r="AJ13" i="11"/>
  <c r="AG13" i="11"/>
  <c r="AF37" i="11" s="1"/>
  <c r="Y13" i="11"/>
  <c r="V13" i="11"/>
  <c r="U37" i="11" s="1"/>
  <c r="M13" i="11"/>
  <c r="H13" i="11"/>
  <c r="D16" i="39" s="1"/>
  <c r="Z16" i="39" s="1"/>
  <c r="M3" i="11"/>
  <c r="H74" i="10"/>
  <c r="K72" i="10"/>
  <c r="N71" i="10"/>
  <c r="N77" i="10" s="1"/>
  <c r="H7" i="11" s="1"/>
  <c r="K66" i="10"/>
  <c r="N64" i="10"/>
  <c r="E64" i="10"/>
  <c r="N63" i="10"/>
  <c r="E63" i="10"/>
  <c r="N62" i="10"/>
  <c r="E62" i="10"/>
  <c r="N61" i="10"/>
  <c r="K61" i="10"/>
  <c r="E61" i="10"/>
  <c r="N60" i="10"/>
  <c r="E60" i="10"/>
  <c r="N59" i="10"/>
  <c r="E59" i="10"/>
  <c r="N58" i="10"/>
  <c r="E58" i="10"/>
  <c r="N57" i="10"/>
  <c r="E57" i="10"/>
  <c r="N56" i="10"/>
  <c r="K56" i="10"/>
  <c r="E56" i="10"/>
  <c r="N55" i="10"/>
  <c r="E55" i="10"/>
  <c r="N54" i="10"/>
  <c r="E54" i="10"/>
  <c r="N53" i="10"/>
  <c r="E53" i="10"/>
  <c r="N52" i="10"/>
  <c r="N65" i="10" s="1"/>
  <c r="E52" i="10"/>
  <c r="E65" i="10" s="1"/>
  <c r="N48" i="10"/>
  <c r="D42" i="10"/>
  <c r="H41" i="10" s="1"/>
  <c r="AS37" i="10"/>
  <c r="AI37" i="10"/>
  <c r="X37" i="10"/>
  <c r="L37" i="10"/>
  <c r="K37" i="10"/>
  <c r="J37" i="10"/>
  <c r="G37" i="10"/>
  <c r="F37" i="10"/>
  <c r="E37" i="10"/>
  <c r="D37" i="10"/>
  <c r="C37" i="10"/>
  <c r="AT35" i="10"/>
  <c r="AQ35" i="10"/>
  <c r="AJ35" i="10"/>
  <c r="AG35" i="10"/>
  <c r="Y35" i="10"/>
  <c r="V35" i="10"/>
  <c r="M35" i="10"/>
  <c r="H35" i="10"/>
  <c r="N35" i="10" s="1"/>
  <c r="AQ34" i="10"/>
  <c r="AT34" i="10" s="1"/>
  <c r="AG34" i="10"/>
  <c r="AJ34" i="10" s="1"/>
  <c r="V34" i="10"/>
  <c r="Y34" i="10" s="1"/>
  <c r="M34" i="10"/>
  <c r="H34" i="10"/>
  <c r="N34" i="10" s="1"/>
  <c r="AT33" i="10"/>
  <c r="AQ33" i="10"/>
  <c r="M52" i="32" s="1"/>
  <c r="AJ33" i="10"/>
  <c r="AG33" i="10"/>
  <c r="M54" i="32" s="1"/>
  <c r="Y33" i="10"/>
  <c r="V33" i="10"/>
  <c r="M53" i="32" s="1"/>
  <c r="M33" i="10"/>
  <c r="H33" i="10"/>
  <c r="X15" i="39" s="1"/>
  <c r="AQ32" i="10"/>
  <c r="M49" i="32" s="1"/>
  <c r="AG32" i="10"/>
  <c r="M51" i="32" s="1"/>
  <c r="V32" i="10"/>
  <c r="M50" i="32" s="1"/>
  <c r="M32" i="10"/>
  <c r="H32" i="10"/>
  <c r="W15" i="39" s="1"/>
  <c r="AT31" i="10"/>
  <c r="AQ31" i="10"/>
  <c r="M46" i="32" s="1"/>
  <c r="AJ31" i="10"/>
  <c r="AG31" i="10"/>
  <c r="M48" i="32" s="1"/>
  <c r="Y31" i="10"/>
  <c r="V31" i="10"/>
  <c r="M47" i="32" s="1"/>
  <c r="M31" i="10"/>
  <c r="H31" i="10"/>
  <c r="V15" i="39" s="1"/>
  <c r="AQ30" i="10"/>
  <c r="M43" i="32" s="1"/>
  <c r="AG30" i="10"/>
  <c r="M45" i="32" s="1"/>
  <c r="V30" i="10"/>
  <c r="M44" i="32" s="1"/>
  <c r="M30" i="10"/>
  <c r="H30" i="10"/>
  <c r="U15" i="39" s="1"/>
  <c r="AT29" i="10"/>
  <c r="AQ29" i="10"/>
  <c r="M40" i="32" s="1"/>
  <c r="AJ29" i="10"/>
  <c r="AG29" i="10"/>
  <c r="M42" i="32" s="1"/>
  <c r="Y29" i="10"/>
  <c r="V29" i="10"/>
  <c r="M41" i="32" s="1"/>
  <c r="M29" i="10"/>
  <c r="H29" i="10"/>
  <c r="T15" i="39" s="1"/>
  <c r="AQ28" i="10"/>
  <c r="M37" i="32" s="1"/>
  <c r="AG28" i="10"/>
  <c r="M39" i="32" s="1"/>
  <c r="V28" i="10"/>
  <c r="M38" i="32" s="1"/>
  <c r="M28" i="10"/>
  <c r="H28" i="10"/>
  <c r="S15" i="39" s="1"/>
  <c r="AT27" i="10"/>
  <c r="AQ27" i="10"/>
  <c r="M34" i="32" s="1"/>
  <c r="AJ27" i="10"/>
  <c r="AG27" i="10"/>
  <c r="M36" i="32" s="1"/>
  <c r="Y27" i="10"/>
  <c r="V27" i="10"/>
  <c r="M35" i="32" s="1"/>
  <c r="M27" i="10"/>
  <c r="H27" i="10"/>
  <c r="R15" i="39" s="1"/>
  <c r="AQ26" i="10"/>
  <c r="M31" i="32" s="1"/>
  <c r="AG26" i="10"/>
  <c r="M33" i="32" s="1"/>
  <c r="V26" i="10"/>
  <c r="M32" i="32" s="1"/>
  <c r="M26" i="10"/>
  <c r="H26" i="10"/>
  <c r="Q15" i="39" s="1"/>
  <c r="AT25" i="10"/>
  <c r="AQ25" i="10"/>
  <c r="M28" i="32" s="1"/>
  <c r="AJ25" i="10"/>
  <c r="AG25" i="10"/>
  <c r="M30" i="32" s="1"/>
  <c r="Y25" i="10"/>
  <c r="V25" i="10"/>
  <c r="M29" i="32" s="1"/>
  <c r="M25" i="10"/>
  <c r="H25" i="10"/>
  <c r="P15" i="39" s="1"/>
  <c r="AQ24" i="10"/>
  <c r="M25" i="32" s="1"/>
  <c r="AG24" i="10"/>
  <c r="M27" i="32" s="1"/>
  <c r="V24" i="10"/>
  <c r="M26" i="32" s="1"/>
  <c r="M24" i="10"/>
  <c r="H24" i="10"/>
  <c r="O15" i="39" s="1"/>
  <c r="AT23" i="10"/>
  <c r="AQ23" i="10"/>
  <c r="M22" i="32" s="1"/>
  <c r="AJ23" i="10"/>
  <c r="AG23" i="10"/>
  <c r="M24" i="32" s="1"/>
  <c r="Y23" i="10"/>
  <c r="V23" i="10"/>
  <c r="M23" i="32" s="1"/>
  <c r="M23" i="10"/>
  <c r="H23" i="10"/>
  <c r="N15" i="39" s="1"/>
  <c r="AQ22" i="10"/>
  <c r="M19" i="32" s="1"/>
  <c r="AG22" i="10"/>
  <c r="M21" i="32" s="1"/>
  <c r="V22" i="10"/>
  <c r="M20" i="32" s="1"/>
  <c r="M22" i="10"/>
  <c r="H22" i="10"/>
  <c r="M15" i="39" s="1"/>
  <c r="AT21" i="10"/>
  <c r="AQ21" i="10"/>
  <c r="M16" i="32" s="1"/>
  <c r="AJ21" i="10"/>
  <c r="AG21" i="10"/>
  <c r="M18" i="32" s="1"/>
  <c r="Y21" i="10"/>
  <c r="V21" i="10"/>
  <c r="M17" i="32" s="1"/>
  <c r="M21" i="10"/>
  <c r="H21" i="10"/>
  <c r="L15" i="39" s="1"/>
  <c r="AQ20" i="10"/>
  <c r="M13" i="32" s="1"/>
  <c r="AG20" i="10"/>
  <c r="M15" i="32" s="1"/>
  <c r="V20" i="10"/>
  <c r="M14" i="32" s="1"/>
  <c r="M20" i="10"/>
  <c r="H20" i="10"/>
  <c r="K15" i="39" s="1"/>
  <c r="AT19" i="10"/>
  <c r="AQ19" i="10"/>
  <c r="M10" i="32" s="1"/>
  <c r="AJ19" i="10"/>
  <c r="AG19" i="10"/>
  <c r="M12" i="32" s="1"/>
  <c r="Y19" i="10"/>
  <c r="V19" i="10"/>
  <c r="M11" i="32" s="1"/>
  <c r="M19" i="10"/>
  <c r="H19" i="10"/>
  <c r="J15" i="39" s="1"/>
  <c r="AQ18" i="10"/>
  <c r="M7" i="32" s="1"/>
  <c r="AG18" i="10"/>
  <c r="M9" i="32" s="1"/>
  <c r="V18" i="10"/>
  <c r="M8" i="32" s="1"/>
  <c r="M18" i="10"/>
  <c r="H18" i="10"/>
  <c r="I15" i="39" s="1"/>
  <c r="AT17" i="10"/>
  <c r="AQ17" i="10"/>
  <c r="M4" i="32" s="1"/>
  <c r="AJ17" i="10"/>
  <c r="AG17" i="10"/>
  <c r="M6" i="32" s="1"/>
  <c r="Y17" i="10"/>
  <c r="V17" i="10"/>
  <c r="M5" i="32" s="1"/>
  <c r="M17" i="10"/>
  <c r="H17" i="10"/>
  <c r="H15" i="39" s="1"/>
  <c r="AQ16" i="10"/>
  <c r="AT16" i="10" s="1"/>
  <c r="AG16" i="10"/>
  <c r="AJ16" i="10" s="1"/>
  <c r="V16" i="10"/>
  <c r="Y16" i="10" s="1"/>
  <c r="M16" i="10"/>
  <c r="H16" i="10"/>
  <c r="G15" i="39" s="1"/>
  <c r="AT15" i="10"/>
  <c r="AQ15" i="10"/>
  <c r="AJ15" i="10"/>
  <c r="AG15" i="10"/>
  <c r="Y15" i="10"/>
  <c r="V15" i="10"/>
  <c r="M15" i="10"/>
  <c r="H15" i="10"/>
  <c r="F15" i="39" s="1"/>
  <c r="AQ14" i="10"/>
  <c r="AT14" i="10" s="1"/>
  <c r="AG14" i="10"/>
  <c r="AJ14" i="10" s="1"/>
  <c r="V14" i="10"/>
  <c r="Y14" i="10" s="1"/>
  <c r="M14" i="10"/>
  <c r="M37" i="10" s="1"/>
  <c r="H14" i="10"/>
  <c r="E15" i="39" s="1"/>
  <c r="AT13" i="10"/>
  <c r="AQ13" i="10"/>
  <c r="AP37" i="10" s="1"/>
  <c r="AJ13" i="10"/>
  <c r="AG13" i="10"/>
  <c r="AF37" i="10" s="1"/>
  <c r="Y13" i="10"/>
  <c r="V13" i="10"/>
  <c r="U37" i="10" s="1"/>
  <c r="M13" i="10"/>
  <c r="H13" i="10"/>
  <c r="D15" i="39" s="1"/>
  <c r="Z15" i="39" s="1"/>
  <c r="M3" i="10"/>
  <c r="H74" i="9"/>
  <c r="K72" i="9"/>
  <c r="N71" i="9"/>
  <c r="N77" i="9" s="1"/>
  <c r="H7" i="10" s="1"/>
  <c r="K66" i="9"/>
  <c r="N64" i="9"/>
  <c r="E64" i="9"/>
  <c r="N63" i="9"/>
  <c r="E63" i="9"/>
  <c r="N62" i="9"/>
  <c r="E62" i="9"/>
  <c r="N61" i="9"/>
  <c r="K61" i="9"/>
  <c r="E61" i="9"/>
  <c r="N60" i="9"/>
  <c r="E60" i="9"/>
  <c r="N59" i="9"/>
  <c r="E59" i="9"/>
  <c r="N58" i="9"/>
  <c r="E58" i="9"/>
  <c r="N57" i="9"/>
  <c r="E57" i="9"/>
  <c r="N56" i="9"/>
  <c r="K56" i="9"/>
  <c r="E56" i="9"/>
  <c r="N55" i="9"/>
  <c r="E55" i="9"/>
  <c r="N54" i="9"/>
  <c r="E54" i="9"/>
  <c r="N53" i="9"/>
  <c r="E53" i="9"/>
  <c r="N52" i="9"/>
  <c r="N65" i="9" s="1"/>
  <c r="E52" i="9"/>
  <c r="E65" i="9" s="1"/>
  <c r="N48" i="9"/>
  <c r="D42" i="9"/>
  <c r="H41" i="9" s="1"/>
  <c r="AS37" i="9"/>
  <c r="AI37" i="9"/>
  <c r="X37" i="9"/>
  <c r="L37" i="9"/>
  <c r="K37" i="9"/>
  <c r="J37" i="9"/>
  <c r="G37" i="9"/>
  <c r="F37" i="9"/>
  <c r="E37" i="9"/>
  <c r="D37" i="9"/>
  <c r="C37" i="9"/>
  <c r="AT35" i="9"/>
  <c r="AQ35" i="9"/>
  <c r="AJ35" i="9"/>
  <c r="AG35" i="9"/>
  <c r="Y35" i="9"/>
  <c r="V35" i="9"/>
  <c r="M35" i="9"/>
  <c r="H35" i="9"/>
  <c r="N35" i="9" s="1"/>
  <c r="AQ34" i="9"/>
  <c r="AT34" i="9" s="1"/>
  <c r="AG34" i="9"/>
  <c r="AJ34" i="9" s="1"/>
  <c r="V34" i="9"/>
  <c r="Y34" i="9" s="1"/>
  <c r="M34" i="9"/>
  <c r="H34" i="9"/>
  <c r="N34" i="9" s="1"/>
  <c r="AT33" i="9"/>
  <c r="AQ33" i="9"/>
  <c r="L52" i="32" s="1"/>
  <c r="AJ33" i="9"/>
  <c r="AG33" i="9"/>
  <c r="L54" i="32" s="1"/>
  <c r="Y33" i="9"/>
  <c r="V33" i="9"/>
  <c r="L53" i="32" s="1"/>
  <c r="M33" i="9"/>
  <c r="H33" i="9"/>
  <c r="X14" i="39" s="1"/>
  <c r="AQ32" i="9"/>
  <c r="L49" i="32" s="1"/>
  <c r="AG32" i="9"/>
  <c r="L51" i="32" s="1"/>
  <c r="V32" i="9"/>
  <c r="L50" i="32" s="1"/>
  <c r="M32" i="9"/>
  <c r="H32" i="9"/>
  <c r="W14" i="39" s="1"/>
  <c r="AT31" i="9"/>
  <c r="AQ31" i="9"/>
  <c r="L46" i="32" s="1"/>
  <c r="AJ31" i="9"/>
  <c r="AG31" i="9"/>
  <c r="L48" i="32" s="1"/>
  <c r="Y31" i="9"/>
  <c r="V31" i="9"/>
  <c r="L47" i="32" s="1"/>
  <c r="M31" i="9"/>
  <c r="H31" i="9"/>
  <c r="V14" i="39" s="1"/>
  <c r="AQ30" i="9"/>
  <c r="L43" i="32" s="1"/>
  <c r="AG30" i="9"/>
  <c r="L45" i="32" s="1"/>
  <c r="V30" i="9"/>
  <c r="L44" i="32" s="1"/>
  <c r="M30" i="9"/>
  <c r="H30" i="9"/>
  <c r="U14" i="39" s="1"/>
  <c r="AT29" i="9"/>
  <c r="AQ29" i="9"/>
  <c r="L40" i="32" s="1"/>
  <c r="AJ29" i="9"/>
  <c r="AG29" i="9"/>
  <c r="L42" i="32" s="1"/>
  <c r="Y29" i="9"/>
  <c r="V29" i="9"/>
  <c r="L41" i="32" s="1"/>
  <c r="M29" i="9"/>
  <c r="H29" i="9"/>
  <c r="T14" i="39" s="1"/>
  <c r="AQ28" i="9"/>
  <c r="L37" i="32" s="1"/>
  <c r="AG28" i="9"/>
  <c r="L39" i="32" s="1"/>
  <c r="V28" i="9"/>
  <c r="L38" i="32" s="1"/>
  <c r="M28" i="9"/>
  <c r="H28" i="9"/>
  <c r="S14" i="39" s="1"/>
  <c r="AT27" i="9"/>
  <c r="AQ27" i="9"/>
  <c r="L34" i="32" s="1"/>
  <c r="AJ27" i="9"/>
  <c r="AG27" i="9"/>
  <c r="L36" i="32" s="1"/>
  <c r="Y27" i="9"/>
  <c r="V27" i="9"/>
  <c r="L35" i="32" s="1"/>
  <c r="M27" i="9"/>
  <c r="H27" i="9"/>
  <c r="R14" i="39" s="1"/>
  <c r="AQ26" i="9"/>
  <c r="L31" i="32" s="1"/>
  <c r="AG26" i="9"/>
  <c r="L33" i="32" s="1"/>
  <c r="V26" i="9"/>
  <c r="L32" i="32" s="1"/>
  <c r="M26" i="9"/>
  <c r="H26" i="9"/>
  <c r="Q14" i="39" s="1"/>
  <c r="AT25" i="9"/>
  <c r="AQ25" i="9"/>
  <c r="L28" i="32" s="1"/>
  <c r="AJ25" i="9"/>
  <c r="AG25" i="9"/>
  <c r="L30" i="32" s="1"/>
  <c r="Y25" i="9"/>
  <c r="V25" i="9"/>
  <c r="L29" i="32" s="1"/>
  <c r="M25" i="9"/>
  <c r="H25" i="9"/>
  <c r="P14" i="39" s="1"/>
  <c r="AQ24" i="9"/>
  <c r="L25" i="32" s="1"/>
  <c r="AG24" i="9"/>
  <c r="L27" i="32" s="1"/>
  <c r="V24" i="9"/>
  <c r="L26" i="32" s="1"/>
  <c r="M24" i="9"/>
  <c r="H24" i="9"/>
  <c r="O14" i="39" s="1"/>
  <c r="AT23" i="9"/>
  <c r="AQ23" i="9"/>
  <c r="L22" i="32" s="1"/>
  <c r="AJ23" i="9"/>
  <c r="AG23" i="9"/>
  <c r="L24" i="32" s="1"/>
  <c r="Y23" i="9"/>
  <c r="V23" i="9"/>
  <c r="L23" i="32" s="1"/>
  <c r="M23" i="9"/>
  <c r="H23" i="9"/>
  <c r="N14" i="39" s="1"/>
  <c r="AQ22" i="9"/>
  <c r="L19" i="32" s="1"/>
  <c r="AG22" i="9"/>
  <c r="L21" i="32" s="1"/>
  <c r="V22" i="9"/>
  <c r="L20" i="32" s="1"/>
  <c r="M22" i="9"/>
  <c r="H22" i="9"/>
  <c r="M14" i="39" s="1"/>
  <c r="AT21" i="9"/>
  <c r="AQ21" i="9"/>
  <c r="L16" i="32" s="1"/>
  <c r="AJ21" i="9"/>
  <c r="AG21" i="9"/>
  <c r="L18" i="32" s="1"/>
  <c r="Y21" i="9"/>
  <c r="V21" i="9"/>
  <c r="L17" i="32" s="1"/>
  <c r="M21" i="9"/>
  <c r="H21" i="9"/>
  <c r="L14" i="39" s="1"/>
  <c r="AQ20" i="9"/>
  <c r="L13" i="32" s="1"/>
  <c r="AG20" i="9"/>
  <c r="L15" i="32" s="1"/>
  <c r="V20" i="9"/>
  <c r="L14" i="32" s="1"/>
  <c r="M20" i="9"/>
  <c r="H20" i="9"/>
  <c r="K14" i="39" s="1"/>
  <c r="AT19" i="9"/>
  <c r="AQ19" i="9"/>
  <c r="L10" i="32" s="1"/>
  <c r="AJ19" i="9"/>
  <c r="AG19" i="9"/>
  <c r="L12" i="32" s="1"/>
  <c r="Y19" i="9"/>
  <c r="V19" i="9"/>
  <c r="L11" i="32" s="1"/>
  <c r="M19" i="9"/>
  <c r="H19" i="9"/>
  <c r="J14" i="39" s="1"/>
  <c r="AQ18" i="9"/>
  <c r="L7" i="32" s="1"/>
  <c r="AG18" i="9"/>
  <c r="L9" i="32" s="1"/>
  <c r="V18" i="9"/>
  <c r="L8" i="32" s="1"/>
  <c r="M18" i="9"/>
  <c r="H18" i="9"/>
  <c r="I14" i="39" s="1"/>
  <c r="AT17" i="9"/>
  <c r="AQ17" i="9"/>
  <c r="L4" i="32" s="1"/>
  <c r="AJ17" i="9"/>
  <c r="AG17" i="9"/>
  <c r="L6" i="32" s="1"/>
  <c r="Y17" i="9"/>
  <c r="V17" i="9"/>
  <c r="L5" i="32" s="1"/>
  <c r="M17" i="9"/>
  <c r="H17" i="9"/>
  <c r="H14" i="39" s="1"/>
  <c r="AQ16" i="9"/>
  <c r="AT16" i="9" s="1"/>
  <c r="AG16" i="9"/>
  <c r="AJ16" i="9" s="1"/>
  <c r="V16" i="9"/>
  <c r="Y16" i="9" s="1"/>
  <c r="M16" i="9"/>
  <c r="H16" i="9"/>
  <c r="G14" i="39" s="1"/>
  <c r="AT15" i="9"/>
  <c r="AQ15" i="9"/>
  <c r="AJ15" i="9"/>
  <c r="AG15" i="9"/>
  <c r="Y15" i="9"/>
  <c r="V15" i="9"/>
  <c r="M15" i="9"/>
  <c r="H15" i="9"/>
  <c r="F14" i="39" s="1"/>
  <c r="AQ14" i="9"/>
  <c r="AT14" i="9" s="1"/>
  <c r="AG14" i="9"/>
  <c r="AJ14" i="9" s="1"/>
  <c r="V14" i="9"/>
  <c r="Y14" i="9" s="1"/>
  <c r="M14" i="9"/>
  <c r="M37" i="9" s="1"/>
  <c r="H14" i="9"/>
  <c r="E14" i="39" s="1"/>
  <c r="AT13" i="9"/>
  <c r="AQ13" i="9"/>
  <c r="AP37" i="9" s="1"/>
  <c r="AJ13" i="9"/>
  <c r="AG13" i="9"/>
  <c r="AF37" i="9" s="1"/>
  <c r="Y13" i="9"/>
  <c r="V13" i="9"/>
  <c r="U37" i="9" s="1"/>
  <c r="M13" i="9"/>
  <c r="H13" i="9"/>
  <c r="D14" i="39" s="1"/>
  <c r="Z14" i="39" s="1"/>
  <c r="M3" i="9"/>
  <c r="H74" i="8"/>
  <c r="K72" i="8"/>
  <c r="N71" i="8"/>
  <c r="N77" i="8" s="1"/>
  <c r="K66" i="8"/>
  <c r="N64" i="8"/>
  <c r="E64" i="8"/>
  <c r="N63" i="8"/>
  <c r="E63" i="8"/>
  <c r="N62" i="8"/>
  <c r="E62" i="8"/>
  <c r="N61" i="8"/>
  <c r="K61" i="8"/>
  <c r="E61" i="8"/>
  <c r="N60" i="8"/>
  <c r="E60" i="8"/>
  <c r="N59" i="8"/>
  <c r="E59" i="8"/>
  <c r="N58" i="8"/>
  <c r="E58" i="8"/>
  <c r="N57" i="8"/>
  <c r="E57" i="8"/>
  <c r="N56" i="8"/>
  <c r="K56" i="8"/>
  <c r="E56" i="8"/>
  <c r="N55" i="8"/>
  <c r="E55" i="8"/>
  <c r="N54" i="8"/>
  <c r="E54" i="8"/>
  <c r="N53" i="8"/>
  <c r="E53" i="8"/>
  <c r="N52" i="8"/>
  <c r="N65" i="8" s="1"/>
  <c r="E52" i="8"/>
  <c r="E65" i="8" s="1"/>
  <c r="N48" i="8"/>
  <c r="D42" i="8"/>
  <c r="H41" i="8" s="1"/>
  <c r="AS37" i="8"/>
  <c r="AI37" i="8"/>
  <c r="X37" i="8"/>
  <c r="L37" i="8"/>
  <c r="K37" i="8"/>
  <c r="J37" i="8"/>
  <c r="G37" i="8"/>
  <c r="F37" i="8"/>
  <c r="E37" i="8"/>
  <c r="D37" i="8"/>
  <c r="C37" i="8"/>
  <c r="AT35" i="8"/>
  <c r="AQ35" i="8"/>
  <c r="AJ35" i="8"/>
  <c r="AG35" i="8"/>
  <c r="Y35" i="8"/>
  <c r="V35" i="8"/>
  <c r="M35" i="8"/>
  <c r="H35" i="8"/>
  <c r="N35" i="8" s="1"/>
  <c r="AQ34" i="8"/>
  <c r="AT34" i="8" s="1"/>
  <c r="AG34" i="8"/>
  <c r="AJ34" i="8" s="1"/>
  <c r="V34" i="8"/>
  <c r="Y34" i="8" s="1"/>
  <c r="M34" i="8"/>
  <c r="H34" i="8"/>
  <c r="N34" i="8" s="1"/>
  <c r="AT33" i="8"/>
  <c r="AQ33" i="8"/>
  <c r="K52" i="32" s="1"/>
  <c r="AJ33" i="8"/>
  <c r="AG33" i="8"/>
  <c r="K54" i="32" s="1"/>
  <c r="Y33" i="8"/>
  <c r="V33" i="8"/>
  <c r="K53" i="32" s="1"/>
  <c r="M33" i="8"/>
  <c r="H33" i="8"/>
  <c r="X13" i="39" s="1"/>
  <c r="AQ32" i="8"/>
  <c r="K49" i="32" s="1"/>
  <c r="AG32" i="8"/>
  <c r="K51" i="32" s="1"/>
  <c r="V32" i="8"/>
  <c r="K50" i="32" s="1"/>
  <c r="M32" i="8"/>
  <c r="H32" i="8"/>
  <c r="W13" i="39" s="1"/>
  <c r="AT31" i="8"/>
  <c r="AQ31" i="8"/>
  <c r="K46" i="32" s="1"/>
  <c r="AJ31" i="8"/>
  <c r="AG31" i="8"/>
  <c r="K48" i="32" s="1"/>
  <c r="Y31" i="8"/>
  <c r="V31" i="8"/>
  <c r="K47" i="32" s="1"/>
  <c r="M31" i="8"/>
  <c r="H31" i="8"/>
  <c r="V13" i="39" s="1"/>
  <c r="AQ30" i="8"/>
  <c r="K43" i="32" s="1"/>
  <c r="AG30" i="8"/>
  <c r="K45" i="32" s="1"/>
  <c r="V30" i="8"/>
  <c r="K44" i="32" s="1"/>
  <c r="M30" i="8"/>
  <c r="H30" i="8"/>
  <c r="U13" i="39" s="1"/>
  <c r="AT29" i="8"/>
  <c r="AQ29" i="8"/>
  <c r="K40" i="32" s="1"/>
  <c r="AJ29" i="8"/>
  <c r="AG29" i="8"/>
  <c r="K42" i="32" s="1"/>
  <c r="Y29" i="8"/>
  <c r="V29" i="8"/>
  <c r="K41" i="32" s="1"/>
  <c r="M29" i="8"/>
  <c r="H29" i="8"/>
  <c r="T13" i="39" s="1"/>
  <c r="AQ28" i="8"/>
  <c r="K37" i="32" s="1"/>
  <c r="AG28" i="8"/>
  <c r="K39" i="32" s="1"/>
  <c r="V28" i="8"/>
  <c r="K38" i="32" s="1"/>
  <c r="M28" i="8"/>
  <c r="H28" i="8"/>
  <c r="S13" i="39" s="1"/>
  <c r="AT27" i="8"/>
  <c r="AQ27" i="8"/>
  <c r="K34" i="32" s="1"/>
  <c r="AJ27" i="8"/>
  <c r="AG27" i="8"/>
  <c r="K36" i="32" s="1"/>
  <c r="Y27" i="8"/>
  <c r="V27" i="8"/>
  <c r="K35" i="32" s="1"/>
  <c r="M27" i="8"/>
  <c r="H27" i="8"/>
  <c r="R13" i="39" s="1"/>
  <c r="AQ26" i="8"/>
  <c r="K31" i="32" s="1"/>
  <c r="AG26" i="8"/>
  <c r="K33" i="32" s="1"/>
  <c r="V26" i="8"/>
  <c r="K32" i="32" s="1"/>
  <c r="M26" i="8"/>
  <c r="H26" i="8"/>
  <c r="Q13" i="39" s="1"/>
  <c r="AT25" i="8"/>
  <c r="AQ25" i="8"/>
  <c r="K28" i="32" s="1"/>
  <c r="AJ25" i="8"/>
  <c r="AG25" i="8"/>
  <c r="K30" i="32" s="1"/>
  <c r="Y25" i="8"/>
  <c r="V25" i="8"/>
  <c r="K29" i="32" s="1"/>
  <c r="M25" i="8"/>
  <c r="H25" i="8"/>
  <c r="P13" i="39" s="1"/>
  <c r="AQ24" i="8"/>
  <c r="K25" i="32" s="1"/>
  <c r="AG24" i="8"/>
  <c r="K27" i="32" s="1"/>
  <c r="V24" i="8"/>
  <c r="K26" i="32" s="1"/>
  <c r="M24" i="8"/>
  <c r="H24" i="8"/>
  <c r="O13" i="39" s="1"/>
  <c r="AT23" i="8"/>
  <c r="AQ23" i="8"/>
  <c r="K22" i="32" s="1"/>
  <c r="AJ23" i="8"/>
  <c r="AG23" i="8"/>
  <c r="K24" i="32" s="1"/>
  <c r="Y23" i="8"/>
  <c r="V23" i="8"/>
  <c r="K23" i="32" s="1"/>
  <c r="M23" i="8"/>
  <c r="H23" i="8"/>
  <c r="N13" i="39" s="1"/>
  <c r="AQ22" i="8"/>
  <c r="K19" i="32" s="1"/>
  <c r="AG22" i="8"/>
  <c r="K21" i="32" s="1"/>
  <c r="V22" i="8"/>
  <c r="K20" i="32" s="1"/>
  <c r="M22" i="8"/>
  <c r="H22" i="8"/>
  <c r="M13" i="39" s="1"/>
  <c r="AT21" i="8"/>
  <c r="AQ21" i="8"/>
  <c r="K16" i="32" s="1"/>
  <c r="AJ21" i="8"/>
  <c r="AG21" i="8"/>
  <c r="K18" i="32" s="1"/>
  <c r="Y21" i="8"/>
  <c r="V21" i="8"/>
  <c r="K17" i="32" s="1"/>
  <c r="M21" i="8"/>
  <c r="H21" i="8"/>
  <c r="L13" i="39" s="1"/>
  <c r="AQ20" i="8"/>
  <c r="K13" i="32" s="1"/>
  <c r="AG20" i="8"/>
  <c r="K15" i="32" s="1"/>
  <c r="V20" i="8"/>
  <c r="K14" i="32" s="1"/>
  <c r="M20" i="8"/>
  <c r="H20" i="8"/>
  <c r="K13" i="39" s="1"/>
  <c r="AT19" i="8"/>
  <c r="AQ19" i="8"/>
  <c r="K10" i="32" s="1"/>
  <c r="AJ19" i="8"/>
  <c r="AG19" i="8"/>
  <c r="K12" i="32" s="1"/>
  <c r="Y19" i="8"/>
  <c r="V19" i="8"/>
  <c r="K11" i="32" s="1"/>
  <c r="M19" i="8"/>
  <c r="H19" i="8"/>
  <c r="J13" i="39" s="1"/>
  <c r="AQ18" i="8"/>
  <c r="K7" i="32" s="1"/>
  <c r="AG18" i="8"/>
  <c r="K9" i="32" s="1"/>
  <c r="V18" i="8"/>
  <c r="K8" i="32" s="1"/>
  <c r="M18" i="8"/>
  <c r="H18" i="8"/>
  <c r="I13" i="39" s="1"/>
  <c r="AT17" i="8"/>
  <c r="AQ17" i="8"/>
  <c r="K4" i="32" s="1"/>
  <c r="AJ17" i="8"/>
  <c r="AG17" i="8"/>
  <c r="K6" i="32" s="1"/>
  <c r="Y17" i="8"/>
  <c r="V17" i="8"/>
  <c r="K5" i="32" s="1"/>
  <c r="M17" i="8"/>
  <c r="H17" i="8"/>
  <c r="H13" i="39" s="1"/>
  <c r="AQ16" i="8"/>
  <c r="AT16" i="8" s="1"/>
  <c r="AG16" i="8"/>
  <c r="AJ16" i="8" s="1"/>
  <c r="V16" i="8"/>
  <c r="Y16" i="8" s="1"/>
  <c r="M16" i="8"/>
  <c r="H16" i="8"/>
  <c r="G13" i="39" s="1"/>
  <c r="AT15" i="8"/>
  <c r="AQ15" i="8"/>
  <c r="AJ15" i="8"/>
  <c r="AG15" i="8"/>
  <c r="Y15" i="8"/>
  <c r="V15" i="8"/>
  <c r="M15" i="8"/>
  <c r="H15" i="8"/>
  <c r="F13" i="39" s="1"/>
  <c r="AQ14" i="8"/>
  <c r="AT14" i="8" s="1"/>
  <c r="AG14" i="8"/>
  <c r="AJ14" i="8" s="1"/>
  <c r="V14" i="8"/>
  <c r="Y14" i="8" s="1"/>
  <c r="M14" i="8"/>
  <c r="M37" i="8" s="1"/>
  <c r="H14" i="8"/>
  <c r="E13" i="39" s="1"/>
  <c r="AT13" i="8"/>
  <c r="AQ13" i="8"/>
  <c r="AP37" i="8" s="1"/>
  <c r="AJ13" i="8"/>
  <c r="AG13" i="8"/>
  <c r="AF37" i="8" s="1"/>
  <c r="Y13" i="8"/>
  <c r="V13" i="8"/>
  <c r="U37" i="8" s="1"/>
  <c r="M13" i="8"/>
  <c r="H13" i="8"/>
  <c r="D13" i="39" s="1"/>
  <c r="Z13" i="39" s="1"/>
  <c r="M3" i="8"/>
  <c r="H74" i="7"/>
  <c r="K72" i="7"/>
  <c r="N71" i="7"/>
  <c r="N77" i="7" s="1"/>
  <c r="H7" i="8" s="1"/>
  <c r="K66" i="7"/>
  <c r="N64" i="7"/>
  <c r="E64" i="7"/>
  <c r="N63" i="7"/>
  <c r="E63" i="7"/>
  <c r="N62" i="7"/>
  <c r="E62" i="7"/>
  <c r="N61" i="7"/>
  <c r="K61" i="7"/>
  <c r="E61" i="7"/>
  <c r="N60" i="7"/>
  <c r="E60" i="7"/>
  <c r="N59" i="7"/>
  <c r="E59" i="7"/>
  <c r="N58" i="7"/>
  <c r="E58" i="7"/>
  <c r="N57" i="7"/>
  <c r="E57" i="7"/>
  <c r="N56" i="7"/>
  <c r="K56" i="7"/>
  <c r="E56" i="7"/>
  <c r="N55" i="7"/>
  <c r="E55" i="7"/>
  <c r="N54" i="7"/>
  <c r="E54" i="7"/>
  <c r="N53" i="7"/>
  <c r="E53" i="7"/>
  <c r="N52" i="7"/>
  <c r="N65" i="7" s="1"/>
  <c r="E52" i="7"/>
  <c r="E65" i="7" s="1"/>
  <c r="N48" i="7"/>
  <c r="D42" i="7"/>
  <c r="H41" i="7" s="1"/>
  <c r="AS37" i="7"/>
  <c r="AI37" i="7"/>
  <c r="X37" i="7"/>
  <c r="L37" i="7"/>
  <c r="K37" i="7"/>
  <c r="J37" i="7"/>
  <c r="G37" i="7"/>
  <c r="F37" i="7"/>
  <c r="E37" i="7"/>
  <c r="D37" i="7"/>
  <c r="C37" i="7"/>
  <c r="AT35" i="7"/>
  <c r="AQ35" i="7"/>
  <c r="AJ35" i="7"/>
  <c r="AG35" i="7"/>
  <c r="Y35" i="7"/>
  <c r="V35" i="7"/>
  <c r="M35" i="7"/>
  <c r="H35" i="7"/>
  <c r="N35" i="7" s="1"/>
  <c r="AQ34" i="7"/>
  <c r="AT34" i="7" s="1"/>
  <c r="AG34" i="7"/>
  <c r="AJ34" i="7" s="1"/>
  <c r="V34" i="7"/>
  <c r="Y34" i="7" s="1"/>
  <c r="M34" i="7"/>
  <c r="H34" i="7"/>
  <c r="N34" i="7" s="1"/>
  <c r="AT33" i="7"/>
  <c r="AQ33" i="7"/>
  <c r="J52" i="32" s="1"/>
  <c r="AJ33" i="7"/>
  <c r="AG33" i="7"/>
  <c r="J54" i="32" s="1"/>
  <c r="Y33" i="7"/>
  <c r="V33" i="7"/>
  <c r="J53" i="32" s="1"/>
  <c r="M33" i="7"/>
  <c r="H33" i="7"/>
  <c r="X12" i="39" s="1"/>
  <c r="AQ32" i="7"/>
  <c r="J49" i="32" s="1"/>
  <c r="AG32" i="7"/>
  <c r="J51" i="32" s="1"/>
  <c r="V32" i="7"/>
  <c r="J50" i="32" s="1"/>
  <c r="M32" i="7"/>
  <c r="H32" i="7"/>
  <c r="W12" i="39" s="1"/>
  <c r="AT31" i="7"/>
  <c r="AQ31" i="7"/>
  <c r="J46" i="32" s="1"/>
  <c r="AJ31" i="7"/>
  <c r="AG31" i="7"/>
  <c r="J48" i="32" s="1"/>
  <c r="Y31" i="7"/>
  <c r="V31" i="7"/>
  <c r="J47" i="32" s="1"/>
  <c r="M31" i="7"/>
  <c r="H31" i="7"/>
  <c r="V12" i="39" s="1"/>
  <c r="AQ30" i="7"/>
  <c r="J43" i="32" s="1"/>
  <c r="AG30" i="7"/>
  <c r="J45" i="32" s="1"/>
  <c r="V30" i="7"/>
  <c r="J44" i="32" s="1"/>
  <c r="M30" i="7"/>
  <c r="H30" i="7"/>
  <c r="U12" i="39" s="1"/>
  <c r="AT29" i="7"/>
  <c r="AQ29" i="7"/>
  <c r="J40" i="32" s="1"/>
  <c r="AJ29" i="7"/>
  <c r="AG29" i="7"/>
  <c r="J42" i="32" s="1"/>
  <c r="Y29" i="7"/>
  <c r="V29" i="7"/>
  <c r="J41" i="32" s="1"/>
  <c r="M29" i="7"/>
  <c r="H29" i="7"/>
  <c r="T12" i="39" s="1"/>
  <c r="AQ28" i="7"/>
  <c r="J37" i="32" s="1"/>
  <c r="AG28" i="7"/>
  <c r="J39" i="32" s="1"/>
  <c r="V28" i="7"/>
  <c r="J38" i="32" s="1"/>
  <c r="M28" i="7"/>
  <c r="H28" i="7"/>
  <c r="S12" i="39" s="1"/>
  <c r="AT27" i="7"/>
  <c r="AQ27" i="7"/>
  <c r="J34" i="32" s="1"/>
  <c r="AJ27" i="7"/>
  <c r="AG27" i="7"/>
  <c r="J36" i="32" s="1"/>
  <c r="Y27" i="7"/>
  <c r="V27" i="7"/>
  <c r="J35" i="32" s="1"/>
  <c r="M27" i="7"/>
  <c r="H27" i="7"/>
  <c r="R12" i="39" s="1"/>
  <c r="AQ26" i="7"/>
  <c r="J31" i="32" s="1"/>
  <c r="AG26" i="7"/>
  <c r="J33" i="32" s="1"/>
  <c r="V26" i="7"/>
  <c r="J32" i="32" s="1"/>
  <c r="M26" i="7"/>
  <c r="H26" i="7"/>
  <c r="Q12" i="39" s="1"/>
  <c r="AT25" i="7"/>
  <c r="AQ25" i="7"/>
  <c r="J28" i="32" s="1"/>
  <c r="AJ25" i="7"/>
  <c r="AG25" i="7"/>
  <c r="J30" i="32" s="1"/>
  <c r="Y25" i="7"/>
  <c r="V25" i="7"/>
  <c r="J29" i="32" s="1"/>
  <c r="M25" i="7"/>
  <c r="H25" i="7"/>
  <c r="P12" i="39" s="1"/>
  <c r="AQ24" i="7"/>
  <c r="J25" i="32" s="1"/>
  <c r="AG24" i="7"/>
  <c r="J27" i="32" s="1"/>
  <c r="V24" i="7"/>
  <c r="J26" i="32" s="1"/>
  <c r="M24" i="7"/>
  <c r="H24" i="7"/>
  <c r="O12" i="39" s="1"/>
  <c r="AT23" i="7"/>
  <c r="AQ23" i="7"/>
  <c r="J22" i="32" s="1"/>
  <c r="AJ23" i="7"/>
  <c r="AG23" i="7"/>
  <c r="J24" i="32" s="1"/>
  <c r="Y23" i="7"/>
  <c r="V23" i="7"/>
  <c r="J23" i="32" s="1"/>
  <c r="M23" i="7"/>
  <c r="H23" i="7"/>
  <c r="N12" i="39" s="1"/>
  <c r="AQ22" i="7"/>
  <c r="J19" i="32" s="1"/>
  <c r="AG22" i="7"/>
  <c r="J21" i="32" s="1"/>
  <c r="V22" i="7"/>
  <c r="J20" i="32" s="1"/>
  <c r="M22" i="7"/>
  <c r="H22" i="7"/>
  <c r="M12" i="39" s="1"/>
  <c r="AT21" i="7"/>
  <c r="AQ21" i="7"/>
  <c r="J16" i="32" s="1"/>
  <c r="AJ21" i="7"/>
  <c r="AG21" i="7"/>
  <c r="J18" i="32" s="1"/>
  <c r="Y21" i="7"/>
  <c r="V21" i="7"/>
  <c r="J17" i="32" s="1"/>
  <c r="M21" i="7"/>
  <c r="H21" i="7"/>
  <c r="L12" i="39" s="1"/>
  <c r="AQ20" i="7"/>
  <c r="J13" i="32" s="1"/>
  <c r="AG20" i="7"/>
  <c r="J15" i="32" s="1"/>
  <c r="V20" i="7"/>
  <c r="J14" i="32" s="1"/>
  <c r="M20" i="7"/>
  <c r="H20" i="7"/>
  <c r="K12" i="39" s="1"/>
  <c r="AT19" i="7"/>
  <c r="AQ19" i="7"/>
  <c r="J10" i="32" s="1"/>
  <c r="AJ19" i="7"/>
  <c r="AG19" i="7"/>
  <c r="J12" i="32" s="1"/>
  <c r="Y19" i="7"/>
  <c r="V19" i="7"/>
  <c r="J11" i="32" s="1"/>
  <c r="M19" i="7"/>
  <c r="H19" i="7"/>
  <c r="J12" i="39" s="1"/>
  <c r="AQ18" i="7"/>
  <c r="J7" i="32" s="1"/>
  <c r="AG18" i="7"/>
  <c r="J9" i="32" s="1"/>
  <c r="V18" i="7"/>
  <c r="J8" i="32" s="1"/>
  <c r="M18" i="7"/>
  <c r="H18" i="7"/>
  <c r="I12" i="39" s="1"/>
  <c r="AT17" i="7"/>
  <c r="AQ17" i="7"/>
  <c r="J4" i="32" s="1"/>
  <c r="AJ17" i="7"/>
  <c r="AG17" i="7"/>
  <c r="J6" i="32" s="1"/>
  <c r="Y17" i="7"/>
  <c r="V17" i="7"/>
  <c r="J5" i="32" s="1"/>
  <c r="M17" i="7"/>
  <c r="H17" i="7"/>
  <c r="H12" i="39" s="1"/>
  <c r="AQ16" i="7"/>
  <c r="AT16" i="7" s="1"/>
  <c r="AG16" i="7"/>
  <c r="AJ16" i="7" s="1"/>
  <c r="V16" i="7"/>
  <c r="Y16" i="7" s="1"/>
  <c r="M16" i="7"/>
  <c r="H16" i="7"/>
  <c r="G12" i="39" s="1"/>
  <c r="AT15" i="7"/>
  <c r="AQ15" i="7"/>
  <c r="AJ15" i="7"/>
  <c r="AG15" i="7"/>
  <c r="Y15" i="7"/>
  <c r="V15" i="7"/>
  <c r="M15" i="7"/>
  <c r="H15" i="7"/>
  <c r="F12" i="39" s="1"/>
  <c r="AQ14" i="7"/>
  <c r="AT14" i="7" s="1"/>
  <c r="AG14" i="7"/>
  <c r="AJ14" i="7" s="1"/>
  <c r="V14" i="7"/>
  <c r="Y14" i="7" s="1"/>
  <c r="M14" i="7"/>
  <c r="M37" i="7" s="1"/>
  <c r="H14" i="7"/>
  <c r="E12" i="39" s="1"/>
  <c r="AT13" i="7"/>
  <c r="AQ13" i="7"/>
  <c r="AP37" i="7" s="1"/>
  <c r="AJ13" i="7"/>
  <c r="AG13" i="7"/>
  <c r="AF37" i="7" s="1"/>
  <c r="Y13" i="7"/>
  <c r="V13" i="7"/>
  <c r="U37" i="7" s="1"/>
  <c r="M13" i="7"/>
  <c r="H13" i="7"/>
  <c r="D12" i="39" s="1"/>
  <c r="Z12" i="39" s="1"/>
  <c r="M3" i="7"/>
  <c r="H74" i="6"/>
  <c r="K72" i="6"/>
  <c r="N71" i="6"/>
  <c r="N77" i="6" s="1"/>
  <c r="K66" i="6"/>
  <c r="N64" i="6"/>
  <c r="E64" i="6"/>
  <c r="N63" i="6"/>
  <c r="E63" i="6"/>
  <c r="N62" i="6"/>
  <c r="E62" i="6"/>
  <c r="N61" i="6"/>
  <c r="K61" i="6"/>
  <c r="E61" i="6"/>
  <c r="N60" i="6"/>
  <c r="E60" i="6"/>
  <c r="N59" i="6"/>
  <c r="E59" i="6"/>
  <c r="N58" i="6"/>
  <c r="E58" i="6"/>
  <c r="N57" i="6"/>
  <c r="E57" i="6"/>
  <c r="N56" i="6"/>
  <c r="K56" i="6"/>
  <c r="E56" i="6"/>
  <c r="N55" i="6"/>
  <c r="E55" i="6"/>
  <c r="N54" i="6"/>
  <c r="E54" i="6"/>
  <c r="N53" i="6"/>
  <c r="E53" i="6"/>
  <c r="N52" i="6"/>
  <c r="N65" i="6" s="1"/>
  <c r="E52" i="6"/>
  <c r="E65" i="6" s="1"/>
  <c r="N48" i="6"/>
  <c r="D42" i="6"/>
  <c r="H41" i="6" s="1"/>
  <c r="AS37" i="6"/>
  <c r="AI37" i="6"/>
  <c r="X37" i="6"/>
  <c r="L37" i="6"/>
  <c r="K37" i="6"/>
  <c r="J37" i="6"/>
  <c r="G37" i="6"/>
  <c r="F37" i="6"/>
  <c r="E37" i="6"/>
  <c r="D37" i="6"/>
  <c r="C37" i="6"/>
  <c r="AT35" i="6"/>
  <c r="AQ35" i="6"/>
  <c r="AJ35" i="6"/>
  <c r="AG35" i="6"/>
  <c r="Y35" i="6"/>
  <c r="V35" i="6"/>
  <c r="M35" i="6"/>
  <c r="H35" i="6"/>
  <c r="N35" i="6" s="1"/>
  <c r="AQ34" i="6"/>
  <c r="AT34" i="6" s="1"/>
  <c r="AG34" i="6"/>
  <c r="AJ34" i="6" s="1"/>
  <c r="V34" i="6"/>
  <c r="Y34" i="6" s="1"/>
  <c r="M34" i="6"/>
  <c r="H34" i="6"/>
  <c r="N34" i="6" s="1"/>
  <c r="AT33" i="6"/>
  <c r="AQ33" i="6"/>
  <c r="I52" i="32" s="1"/>
  <c r="AJ33" i="6"/>
  <c r="AG33" i="6"/>
  <c r="I54" i="32" s="1"/>
  <c r="Y33" i="6"/>
  <c r="V33" i="6"/>
  <c r="I53" i="32" s="1"/>
  <c r="M33" i="6"/>
  <c r="H33" i="6"/>
  <c r="X11" i="39" s="1"/>
  <c r="AQ32" i="6"/>
  <c r="I49" i="32" s="1"/>
  <c r="AG32" i="6"/>
  <c r="I51" i="32" s="1"/>
  <c r="V32" i="6"/>
  <c r="I50" i="32" s="1"/>
  <c r="M32" i="6"/>
  <c r="H32" i="6"/>
  <c r="W11" i="39" s="1"/>
  <c r="AT31" i="6"/>
  <c r="AQ31" i="6"/>
  <c r="I46" i="32" s="1"/>
  <c r="AJ31" i="6"/>
  <c r="AG31" i="6"/>
  <c r="I48" i="32" s="1"/>
  <c r="Y31" i="6"/>
  <c r="V31" i="6"/>
  <c r="I47" i="32" s="1"/>
  <c r="M31" i="6"/>
  <c r="H31" i="6"/>
  <c r="V11" i="39" s="1"/>
  <c r="AQ30" i="6"/>
  <c r="I43" i="32" s="1"/>
  <c r="AG30" i="6"/>
  <c r="I45" i="32" s="1"/>
  <c r="V30" i="6"/>
  <c r="I44" i="32" s="1"/>
  <c r="M30" i="6"/>
  <c r="H30" i="6"/>
  <c r="U11" i="39" s="1"/>
  <c r="AT29" i="6"/>
  <c r="AQ29" i="6"/>
  <c r="I40" i="32" s="1"/>
  <c r="AJ29" i="6"/>
  <c r="AG29" i="6"/>
  <c r="I42" i="32" s="1"/>
  <c r="Y29" i="6"/>
  <c r="V29" i="6"/>
  <c r="I41" i="32" s="1"/>
  <c r="M29" i="6"/>
  <c r="H29" i="6"/>
  <c r="T11" i="39" s="1"/>
  <c r="AQ28" i="6"/>
  <c r="I37" i="32" s="1"/>
  <c r="AG28" i="6"/>
  <c r="I39" i="32" s="1"/>
  <c r="V28" i="6"/>
  <c r="I38" i="32" s="1"/>
  <c r="M28" i="6"/>
  <c r="H28" i="6"/>
  <c r="S11" i="39" s="1"/>
  <c r="AT27" i="6"/>
  <c r="AQ27" i="6"/>
  <c r="I34" i="32" s="1"/>
  <c r="AJ27" i="6"/>
  <c r="AG27" i="6"/>
  <c r="I36" i="32" s="1"/>
  <c r="Y27" i="6"/>
  <c r="V27" i="6"/>
  <c r="I35" i="32" s="1"/>
  <c r="M27" i="6"/>
  <c r="H27" i="6"/>
  <c r="R11" i="39" s="1"/>
  <c r="AQ26" i="6"/>
  <c r="I31" i="32" s="1"/>
  <c r="AG26" i="6"/>
  <c r="I33" i="32" s="1"/>
  <c r="V26" i="6"/>
  <c r="I32" i="32" s="1"/>
  <c r="M26" i="6"/>
  <c r="H26" i="6"/>
  <c r="Q11" i="39" s="1"/>
  <c r="AT25" i="6"/>
  <c r="AQ25" i="6"/>
  <c r="I28" i="32" s="1"/>
  <c r="AJ25" i="6"/>
  <c r="AG25" i="6"/>
  <c r="I30" i="32" s="1"/>
  <c r="Y25" i="6"/>
  <c r="V25" i="6"/>
  <c r="I29" i="32" s="1"/>
  <c r="M25" i="6"/>
  <c r="H25" i="6"/>
  <c r="P11" i="39" s="1"/>
  <c r="AQ24" i="6"/>
  <c r="I25" i="32" s="1"/>
  <c r="AG24" i="6"/>
  <c r="I27" i="32" s="1"/>
  <c r="V24" i="6"/>
  <c r="I26" i="32" s="1"/>
  <c r="M24" i="6"/>
  <c r="H24" i="6"/>
  <c r="O11" i="39" s="1"/>
  <c r="AT23" i="6"/>
  <c r="AQ23" i="6"/>
  <c r="I22" i="32" s="1"/>
  <c r="AJ23" i="6"/>
  <c r="AG23" i="6"/>
  <c r="I24" i="32" s="1"/>
  <c r="Y23" i="6"/>
  <c r="V23" i="6"/>
  <c r="I23" i="32" s="1"/>
  <c r="M23" i="6"/>
  <c r="H23" i="6"/>
  <c r="N11" i="39" s="1"/>
  <c r="AQ22" i="6"/>
  <c r="I19" i="32" s="1"/>
  <c r="AG22" i="6"/>
  <c r="I21" i="32" s="1"/>
  <c r="V22" i="6"/>
  <c r="I20" i="32" s="1"/>
  <c r="M22" i="6"/>
  <c r="H22" i="6"/>
  <c r="M11" i="39" s="1"/>
  <c r="AT21" i="6"/>
  <c r="AQ21" i="6"/>
  <c r="I16" i="32" s="1"/>
  <c r="AJ21" i="6"/>
  <c r="AG21" i="6"/>
  <c r="I18" i="32" s="1"/>
  <c r="Y21" i="6"/>
  <c r="V21" i="6"/>
  <c r="I17" i="32" s="1"/>
  <c r="M21" i="6"/>
  <c r="H21" i="6"/>
  <c r="L11" i="39" s="1"/>
  <c r="AQ20" i="6"/>
  <c r="I13" i="32" s="1"/>
  <c r="AG20" i="6"/>
  <c r="I15" i="32" s="1"/>
  <c r="V20" i="6"/>
  <c r="I14" i="32" s="1"/>
  <c r="M20" i="6"/>
  <c r="H20" i="6"/>
  <c r="K11" i="39" s="1"/>
  <c r="AT19" i="6"/>
  <c r="AQ19" i="6"/>
  <c r="I10" i="32" s="1"/>
  <c r="AJ19" i="6"/>
  <c r="AG19" i="6"/>
  <c r="I12" i="32" s="1"/>
  <c r="Y19" i="6"/>
  <c r="V19" i="6"/>
  <c r="I11" i="32" s="1"/>
  <c r="M19" i="6"/>
  <c r="H19" i="6"/>
  <c r="J11" i="39" s="1"/>
  <c r="AQ18" i="6"/>
  <c r="I7" i="32" s="1"/>
  <c r="AG18" i="6"/>
  <c r="I9" i="32" s="1"/>
  <c r="V18" i="6"/>
  <c r="Y18" i="6" s="1"/>
  <c r="M18" i="6"/>
  <c r="H18" i="6"/>
  <c r="I11" i="39" s="1"/>
  <c r="AT17" i="6"/>
  <c r="AQ17" i="6"/>
  <c r="I4" i="32" s="1"/>
  <c r="AJ17" i="6"/>
  <c r="AG17" i="6"/>
  <c r="I6" i="32" s="1"/>
  <c r="Y17" i="6"/>
  <c r="V17" i="6"/>
  <c r="M17" i="6"/>
  <c r="H17" i="6"/>
  <c r="H11" i="39" s="1"/>
  <c r="AQ16" i="6"/>
  <c r="AT16" i="6" s="1"/>
  <c r="AG16" i="6"/>
  <c r="AJ16" i="6" s="1"/>
  <c r="V16" i="6"/>
  <c r="Y16" i="6" s="1"/>
  <c r="M16" i="6"/>
  <c r="H16" i="6"/>
  <c r="G11" i="39" s="1"/>
  <c r="AT15" i="6"/>
  <c r="AQ15" i="6"/>
  <c r="AJ15" i="6"/>
  <c r="AG15" i="6"/>
  <c r="Y15" i="6"/>
  <c r="V15" i="6"/>
  <c r="M15" i="6"/>
  <c r="H15" i="6"/>
  <c r="F11" i="39" s="1"/>
  <c r="AQ14" i="6"/>
  <c r="AT14" i="6" s="1"/>
  <c r="AG14" i="6"/>
  <c r="AJ14" i="6" s="1"/>
  <c r="V14" i="6"/>
  <c r="Y14" i="6" s="1"/>
  <c r="M14" i="6"/>
  <c r="M37" i="6" s="1"/>
  <c r="H14" i="6"/>
  <c r="E11" i="39" s="1"/>
  <c r="AT13" i="6"/>
  <c r="AQ13" i="6"/>
  <c r="AP37" i="6" s="1"/>
  <c r="AJ13" i="6"/>
  <c r="AG13" i="6"/>
  <c r="AF37" i="6" s="1"/>
  <c r="Y13" i="6"/>
  <c r="V13" i="6"/>
  <c r="U37" i="6" s="1"/>
  <c r="M13" i="6"/>
  <c r="H13" i="6"/>
  <c r="D11" i="39" s="1"/>
  <c r="Z11" i="39" s="1"/>
  <c r="M3" i="6"/>
  <c r="H73" i="5"/>
  <c r="K71" i="5"/>
  <c r="N70" i="5"/>
  <c r="N76" i="5" s="1"/>
  <c r="H7" i="6" s="1"/>
  <c r="K65" i="5"/>
  <c r="N63" i="5"/>
  <c r="E63" i="5"/>
  <c r="N62" i="5"/>
  <c r="E62" i="5"/>
  <c r="N61" i="5"/>
  <c r="E61" i="5"/>
  <c r="N60" i="5"/>
  <c r="K60" i="5"/>
  <c r="E60" i="5"/>
  <c r="N59" i="5"/>
  <c r="E59" i="5"/>
  <c r="N58" i="5"/>
  <c r="E58" i="5"/>
  <c r="N57" i="5"/>
  <c r="E57" i="5"/>
  <c r="N56" i="5"/>
  <c r="E56" i="5"/>
  <c r="N55" i="5"/>
  <c r="K55" i="5"/>
  <c r="E55" i="5"/>
  <c r="N54" i="5"/>
  <c r="E54" i="5"/>
  <c r="N53" i="5"/>
  <c r="E53" i="5"/>
  <c r="N52" i="5"/>
  <c r="E52" i="5"/>
  <c r="N51" i="5"/>
  <c r="N64" i="5" s="1"/>
  <c r="E51" i="5"/>
  <c r="E64" i="5" s="1"/>
  <c r="N47" i="5"/>
  <c r="D41" i="5"/>
  <c r="H40" i="5" s="1"/>
  <c r="AS36" i="5"/>
  <c r="AI36" i="5"/>
  <c r="X36" i="5"/>
  <c r="L36" i="5"/>
  <c r="K36" i="5"/>
  <c r="J36" i="5"/>
  <c r="G36" i="5"/>
  <c r="F36" i="5"/>
  <c r="E36" i="5"/>
  <c r="D36" i="5"/>
  <c r="C36" i="5"/>
  <c r="AT34" i="5"/>
  <c r="AQ34" i="5"/>
  <c r="AJ34" i="5"/>
  <c r="AG34" i="5"/>
  <c r="Y34" i="5"/>
  <c r="V34" i="5"/>
  <c r="M34" i="5"/>
  <c r="H34" i="5"/>
  <c r="N34" i="5" s="1"/>
  <c r="AQ33" i="5"/>
  <c r="AT33" i="5" s="1"/>
  <c r="AG33" i="5"/>
  <c r="AJ33" i="5" s="1"/>
  <c r="V33" i="5"/>
  <c r="Y33" i="5" s="1"/>
  <c r="M33" i="5"/>
  <c r="H33" i="5"/>
  <c r="N33" i="5" s="1"/>
  <c r="AT32" i="5"/>
  <c r="AQ32" i="5"/>
  <c r="H52" i="32" s="1"/>
  <c r="AJ32" i="5"/>
  <c r="AG32" i="5"/>
  <c r="H54" i="32" s="1"/>
  <c r="Y32" i="5"/>
  <c r="V32" i="5"/>
  <c r="H53" i="32" s="1"/>
  <c r="M32" i="5"/>
  <c r="H32" i="5"/>
  <c r="X10" i="39" s="1"/>
  <c r="AQ31" i="5"/>
  <c r="H49" i="32" s="1"/>
  <c r="AG31" i="5"/>
  <c r="H51" i="32" s="1"/>
  <c r="V31" i="5"/>
  <c r="H50" i="32" s="1"/>
  <c r="M31" i="5"/>
  <c r="H31" i="5"/>
  <c r="W10" i="39" s="1"/>
  <c r="AT30" i="5"/>
  <c r="AQ30" i="5"/>
  <c r="H46" i="32" s="1"/>
  <c r="AJ30" i="5"/>
  <c r="AG30" i="5"/>
  <c r="H48" i="32" s="1"/>
  <c r="Y30" i="5"/>
  <c r="V30" i="5"/>
  <c r="H47" i="32" s="1"/>
  <c r="M30" i="5"/>
  <c r="H30" i="5"/>
  <c r="V10" i="39" s="1"/>
  <c r="AQ29" i="5"/>
  <c r="AG29" i="5"/>
  <c r="V29" i="5"/>
  <c r="M29" i="5"/>
  <c r="H29" i="5"/>
  <c r="U10" i="39" s="1"/>
  <c r="AT28" i="5"/>
  <c r="AQ28" i="5"/>
  <c r="H40" i="32" s="1"/>
  <c r="AJ28" i="5"/>
  <c r="AG28" i="5"/>
  <c r="H42" i="32" s="1"/>
  <c r="Y28" i="5"/>
  <c r="V28" i="5"/>
  <c r="H41" i="32" s="1"/>
  <c r="M28" i="5"/>
  <c r="H28" i="5"/>
  <c r="T10" i="39" s="1"/>
  <c r="AQ27" i="5"/>
  <c r="AG27" i="5"/>
  <c r="V27" i="5"/>
  <c r="M27" i="5"/>
  <c r="H27" i="5"/>
  <c r="S10" i="39" s="1"/>
  <c r="AT26" i="5"/>
  <c r="AQ26" i="5"/>
  <c r="H34" i="32" s="1"/>
  <c r="AJ26" i="5"/>
  <c r="AG26" i="5"/>
  <c r="H36" i="32" s="1"/>
  <c r="Y26" i="5"/>
  <c r="V26" i="5"/>
  <c r="H35" i="32" s="1"/>
  <c r="M26" i="5"/>
  <c r="H26" i="5"/>
  <c r="R10" i="39" s="1"/>
  <c r="AQ25" i="5"/>
  <c r="AG25" i="5"/>
  <c r="V25" i="5"/>
  <c r="M25" i="5"/>
  <c r="H25" i="5"/>
  <c r="Q10" i="39" s="1"/>
  <c r="AT24" i="5"/>
  <c r="AQ24" i="5"/>
  <c r="H28" i="32" s="1"/>
  <c r="AJ24" i="5"/>
  <c r="AG24" i="5"/>
  <c r="H30" i="32" s="1"/>
  <c r="Y24" i="5"/>
  <c r="V24" i="5"/>
  <c r="H29" i="32" s="1"/>
  <c r="M24" i="5"/>
  <c r="H24" i="5"/>
  <c r="P10" i="39" s="1"/>
  <c r="AQ23" i="5"/>
  <c r="AG23" i="5"/>
  <c r="V23" i="5"/>
  <c r="M23" i="5"/>
  <c r="H23" i="5"/>
  <c r="O10" i="39" s="1"/>
  <c r="AT22" i="5"/>
  <c r="AQ22" i="5"/>
  <c r="H22" i="32" s="1"/>
  <c r="AJ22" i="5"/>
  <c r="AG22" i="5"/>
  <c r="H24" i="32" s="1"/>
  <c r="Y22" i="5"/>
  <c r="V22" i="5"/>
  <c r="H23" i="32" s="1"/>
  <c r="M22" i="5"/>
  <c r="H22" i="5"/>
  <c r="N10" i="39" s="1"/>
  <c r="AQ21" i="5"/>
  <c r="AG21" i="5"/>
  <c r="V21" i="5"/>
  <c r="M21" i="5"/>
  <c r="H21" i="5"/>
  <c r="M10" i="39" s="1"/>
  <c r="AT20" i="5"/>
  <c r="AQ20" i="5"/>
  <c r="H16" i="32" s="1"/>
  <c r="AJ20" i="5"/>
  <c r="AG20" i="5"/>
  <c r="H18" i="32" s="1"/>
  <c r="Y20" i="5"/>
  <c r="V20" i="5"/>
  <c r="H17" i="32" s="1"/>
  <c r="M20" i="5"/>
  <c r="H20" i="5"/>
  <c r="L10" i="39" s="1"/>
  <c r="AQ19" i="5"/>
  <c r="AG19" i="5"/>
  <c r="V19" i="5"/>
  <c r="M19" i="5"/>
  <c r="H19" i="5"/>
  <c r="K10" i="39" s="1"/>
  <c r="AT18" i="5"/>
  <c r="AQ18" i="5"/>
  <c r="H10" i="32" s="1"/>
  <c r="AJ18" i="5"/>
  <c r="AG18" i="5"/>
  <c r="H12" i="32" s="1"/>
  <c r="Y18" i="5"/>
  <c r="V18" i="5"/>
  <c r="H11" i="32" s="1"/>
  <c r="M18" i="5"/>
  <c r="H18" i="5"/>
  <c r="J10" i="39" s="1"/>
  <c r="AQ17" i="5"/>
  <c r="AG17" i="5"/>
  <c r="V17" i="5"/>
  <c r="M17" i="5"/>
  <c r="H17" i="5"/>
  <c r="I10" i="39" s="1"/>
  <c r="AT16" i="5"/>
  <c r="AQ16" i="5"/>
  <c r="H4" i="32" s="1"/>
  <c r="AJ16" i="5"/>
  <c r="AG16" i="5"/>
  <c r="H6" i="32" s="1"/>
  <c r="Y16" i="5"/>
  <c r="H5" i="32" s="1"/>
  <c r="V16" i="5"/>
  <c r="M16" i="5"/>
  <c r="H16" i="5"/>
  <c r="H10" i="39" s="1"/>
  <c r="AQ15" i="5"/>
  <c r="AT15" i="5" s="1"/>
  <c r="AG15" i="5"/>
  <c r="AJ15" i="5" s="1"/>
  <c r="V15" i="5"/>
  <c r="Y15" i="5" s="1"/>
  <c r="M15" i="5"/>
  <c r="H15" i="5"/>
  <c r="G10" i="39" s="1"/>
  <c r="AT14" i="5"/>
  <c r="AQ14" i="5"/>
  <c r="AJ14" i="5"/>
  <c r="AG14" i="5"/>
  <c r="Y14" i="5"/>
  <c r="V14" i="5"/>
  <c r="M14" i="5"/>
  <c r="H14" i="5"/>
  <c r="F10" i="39" s="1"/>
  <c r="AQ13" i="5"/>
  <c r="AT13" i="5" s="1"/>
  <c r="AG13" i="5"/>
  <c r="AJ13" i="5" s="1"/>
  <c r="V13" i="5"/>
  <c r="Y13" i="5" s="1"/>
  <c r="M13" i="5"/>
  <c r="M36" i="5" s="1"/>
  <c r="H13" i="5"/>
  <c r="E10" i="39" s="1"/>
  <c r="AT12" i="5"/>
  <c r="AQ12" i="5"/>
  <c r="AP36" i="5" s="1"/>
  <c r="AJ12" i="5"/>
  <c r="AG12" i="5"/>
  <c r="Y12" i="5"/>
  <c r="V12" i="5"/>
  <c r="U36" i="5" s="1"/>
  <c r="M12" i="5"/>
  <c r="H12" i="5"/>
  <c r="M2" i="5"/>
  <c r="H73" i="4"/>
  <c r="K71" i="4"/>
  <c r="N70" i="4"/>
  <c r="N76" i="4" s="1"/>
  <c r="H6" i="5" s="1"/>
  <c r="K65" i="4"/>
  <c r="N63" i="4"/>
  <c r="E63" i="4"/>
  <c r="N62" i="4"/>
  <c r="E62" i="4"/>
  <c r="N61" i="4"/>
  <c r="E61" i="4"/>
  <c r="N60" i="4"/>
  <c r="K60" i="4"/>
  <c r="E60" i="4"/>
  <c r="N59" i="4"/>
  <c r="E59" i="4"/>
  <c r="N58" i="4"/>
  <c r="E58" i="4"/>
  <c r="N57" i="4"/>
  <c r="E57" i="4"/>
  <c r="N56" i="4"/>
  <c r="E56" i="4"/>
  <c r="N55" i="4"/>
  <c r="K55" i="4"/>
  <c r="E55" i="4"/>
  <c r="N54" i="4"/>
  <c r="E54" i="4"/>
  <c r="N53" i="4"/>
  <c r="E53" i="4"/>
  <c r="N52" i="4"/>
  <c r="E52" i="4"/>
  <c r="N51" i="4"/>
  <c r="N64" i="4" s="1"/>
  <c r="E51" i="4"/>
  <c r="N47" i="4"/>
  <c r="D41" i="4"/>
  <c r="H40" i="4" s="1"/>
  <c r="AS36" i="4"/>
  <c r="AI36" i="4"/>
  <c r="X36" i="4"/>
  <c r="L36" i="4"/>
  <c r="K36" i="4"/>
  <c r="J36" i="4"/>
  <c r="G36" i="4"/>
  <c r="F36" i="4"/>
  <c r="E36" i="4"/>
  <c r="D36" i="4"/>
  <c r="C36" i="4"/>
  <c r="AT34" i="4"/>
  <c r="AQ34" i="4"/>
  <c r="AJ34" i="4"/>
  <c r="AG34" i="4"/>
  <c r="Y34" i="4"/>
  <c r="V34" i="4"/>
  <c r="M34" i="4"/>
  <c r="H34" i="4"/>
  <c r="N34" i="4" s="1"/>
  <c r="AQ33" i="4"/>
  <c r="AT33" i="4" s="1"/>
  <c r="AG33" i="4"/>
  <c r="AJ33" i="4" s="1"/>
  <c r="V33" i="4"/>
  <c r="Y33" i="4" s="1"/>
  <c r="M33" i="4"/>
  <c r="H33" i="4"/>
  <c r="AT32" i="4"/>
  <c r="AQ32" i="4"/>
  <c r="G52" i="32" s="1"/>
  <c r="AJ32" i="4"/>
  <c r="AG32" i="4"/>
  <c r="G54" i="32" s="1"/>
  <c r="Y32" i="4"/>
  <c r="V32" i="4"/>
  <c r="G53" i="32" s="1"/>
  <c r="M32" i="4"/>
  <c r="H32" i="4"/>
  <c r="X9" i="39" s="1"/>
  <c r="AQ31" i="4"/>
  <c r="AG31" i="4"/>
  <c r="V31" i="4"/>
  <c r="M31" i="4"/>
  <c r="H31" i="4"/>
  <c r="W9" i="39" s="1"/>
  <c r="AT30" i="4"/>
  <c r="AQ30" i="4"/>
  <c r="G46" i="32" s="1"/>
  <c r="AJ30" i="4"/>
  <c r="AG30" i="4"/>
  <c r="G48" i="32" s="1"/>
  <c r="Y30" i="4"/>
  <c r="V30" i="4"/>
  <c r="G47" i="32" s="1"/>
  <c r="M30" i="4"/>
  <c r="H30" i="4"/>
  <c r="V9" i="39" s="1"/>
  <c r="AQ29" i="4"/>
  <c r="AG29" i="4"/>
  <c r="V29" i="4"/>
  <c r="M29" i="4"/>
  <c r="H29" i="4"/>
  <c r="U9" i="39" s="1"/>
  <c r="AT28" i="4"/>
  <c r="AQ28" i="4"/>
  <c r="G40" i="32" s="1"/>
  <c r="AJ28" i="4"/>
  <c r="AG28" i="4"/>
  <c r="G42" i="32" s="1"/>
  <c r="Y28" i="4"/>
  <c r="V28" i="4"/>
  <c r="G41" i="32" s="1"/>
  <c r="M28" i="4"/>
  <c r="H28" i="4"/>
  <c r="T9" i="39" s="1"/>
  <c r="AQ27" i="4"/>
  <c r="AG27" i="4"/>
  <c r="V27" i="4"/>
  <c r="M27" i="4"/>
  <c r="H27" i="4"/>
  <c r="S9" i="39" s="1"/>
  <c r="AT26" i="4"/>
  <c r="AQ26" i="4"/>
  <c r="G34" i="32" s="1"/>
  <c r="AJ26" i="4"/>
  <c r="AG26" i="4"/>
  <c r="G36" i="32" s="1"/>
  <c r="Y26" i="4"/>
  <c r="V26" i="4"/>
  <c r="G35" i="32" s="1"/>
  <c r="M26" i="4"/>
  <c r="H26" i="4"/>
  <c r="R9" i="39" s="1"/>
  <c r="AQ25" i="4"/>
  <c r="AG25" i="4"/>
  <c r="V25" i="4"/>
  <c r="M25" i="4"/>
  <c r="H25" i="4"/>
  <c r="Q9" i="39" s="1"/>
  <c r="AT24" i="4"/>
  <c r="AQ24" i="4"/>
  <c r="G28" i="32" s="1"/>
  <c r="AJ24" i="4"/>
  <c r="AG24" i="4"/>
  <c r="G30" i="32" s="1"/>
  <c r="Y24" i="4"/>
  <c r="V24" i="4"/>
  <c r="G29" i="32" s="1"/>
  <c r="M24" i="4"/>
  <c r="H24" i="4"/>
  <c r="P9" i="39" s="1"/>
  <c r="AQ23" i="4"/>
  <c r="AG23" i="4"/>
  <c r="V23" i="4"/>
  <c r="M23" i="4"/>
  <c r="H23" i="4"/>
  <c r="O9" i="39" s="1"/>
  <c r="AT22" i="4"/>
  <c r="AQ22" i="4"/>
  <c r="G22" i="32" s="1"/>
  <c r="AJ22" i="4"/>
  <c r="AG22" i="4"/>
  <c r="G24" i="32" s="1"/>
  <c r="Y22" i="4"/>
  <c r="V22" i="4"/>
  <c r="G23" i="32" s="1"/>
  <c r="M22" i="4"/>
  <c r="H22" i="4"/>
  <c r="N9" i="39" s="1"/>
  <c r="AQ21" i="4"/>
  <c r="AG21" i="4"/>
  <c r="V21" i="4"/>
  <c r="M21" i="4"/>
  <c r="H21" i="4"/>
  <c r="M9" i="39" s="1"/>
  <c r="AT20" i="4"/>
  <c r="AQ20" i="4"/>
  <c r="G16" i="32" s="1"/>
  <c r="AJ20" i="4"/>
  <c r="AG20" i="4"/>
  <c r="G18" i="32" s="1"/>
  <c r="Y20" i="4"/>
  <c r="V20" i="4"/>
  <c r="G17" i="32" s="1"/>
  <c r="M20" i="4"/>
  <c r="H20" i="4"/>
  <c r="L9" i="39" s="1"/>
  <c r="AQ19" i="4"/>
  <c r="AG19" i="4"/>
  <c r="V19" i="4"/>
  <c r="M19" i="4"/>
  <c r="H19" i="4"/>
  <c r="K9" i="39" s="1"/>
  <c r="AT18" i="4"/>
  <c r="AQ18" i="4"/>
  <c r="G10" i="32" s="1"/>
  <c r="AJ18" i="4"/>
  <c r="AG18" i="4"/>
  <c r="G12" i="32" s="1"/>
  <c r="Y18" i="4"/>
  <c r="V18" i="4"/>
  <c r="G11" i="32" s="1"/>
  <c r="M18" i="4"/>
  <c r="H18" i="4"/>
  <c r="J9" i="39" s="1"/>
  <c r="AQ17" i="4"/>
  <c r="AG17" i="4"/>
  <c r="V17" i="4"/>
  <c r="M17" i="4"/>
  <c r="H17" i="4"/>
  <c r="I9" i="39" s="1"/>
  <c r="AT16" i="4"/>
  <c r="AQ16" i="4"/>
  <c r="G4" i="32" s="1"/>
  <c r="AJ16" i="4"/>
  <c r="AG16" i="4"/>
  <c r="G6" i="32" s="1"/>
  <c r="Y16" i="4"/>
  <c r="V16" i="4"/>
  <c r="G5" i="32" s="1"/>
  <c r="M16" i="4"/>
  <c r="H16" i="4"/>
  <c r="H9" i="39" s="1"/>
  <c r="AQ15" i="4"/>
  <c r="AT15" i="4" s="1"/>
  <c r="AG15" i="4"/>
  <c r="AJ15" i="4" s="1"/>
  <c r="V15" i="4"/>
  <c r="Y15" i="4" s="1"/>
  <c r="M15" i="4"/>
  <c r="H15" i="4"/>
  <c r="G9" i="39" s="1"/>
  <c r="AT14" i="4"/>
  <c r="AQ14" i="4"/>
  <c r="AJ14" i="4"/>
  <c r="AG14" i="4"/>
  <c r="Y14" i="4"/>
  <c r="V14" i="4"/>
  <c r="M14" i="4"/>
  <c r="H14" i="4"/>
  <c r="F9" i="39" s="1"/>
  <c r="AQ13" i="4"/>
  <c r="AT13" i="4" s="1"/>
  <c r="AG13" i="4"/>
  <c r="AJ13" i="4" s="1"/>
  <c r="V13" i="4"/>
  <c r="Y13" i="4" s="1"/>
  <c r="M13" i="4"/>
  <c r="M36" i="4" s="1"/>
  <c r="H13" i="4"/>
  <c r="E9" i="39" s="1"/>
  <c r="AT12" i="4"/>
  <c r="AQ12" i="4"/>
  <c r="AP36" i="4" s="1"/>
  <c r="AJ12" i="4"/>
  <c r="AG12" i="4"/>
  <c r="Y12" i="4"/>
  <c r="V12" i="4"/>
  <c r="U36" i="4" s="1"/>
  <c r="M12" i="4"/>
  <c r="H12" i="4"/>
  <c r="M2" i="4"/>
  <c r="H73" i="3"/>
  <c r="K71" i="3"/>
  <c r="N70" i="3"/>
  <c r="N76" i="3" s="1"/>
  <c r="H6" i="4" s="1"/>
  <c r="K65" i="3"/>
  <c r="N63" i="3"/>
  <c r="E63" i="3"/>
  <c r="N62" i="3"/>
  <c r="E62" i="3"/>
  <c r="N61" i="3"/>
  <c r="E61" i="3"/>
  <c r="N60" i="3"/>
  <c r="K60" i="3"/>
  <c r="E60" i="3"/>
  <c r="N59" i="3"/>
  <c r="E59" i="3"/>
  <c r="N58" i="3"/>
  <c r="E58" i="3"/>
  <c r="N57" i="3"/>
  <c r="E57" i="3"/>
  <c r="N56" i="3"/>
  <c r="E56" i="3"/>
  <c r="N55" i="3"/>
  <c r="K55" i="3"/>
  <c r="E55" i="3"/>
  <c r="N54" i="3"/>
  <c r="E54" i="3"/>
  <c r="N53" i="3"/>
  <c r="E53" i="3"/>
  <c r="N52" i="3"/>
  <c r="E52" i="3"/>
  <c r="N51" i="3"/>
  <c r="N64" i="3" s="1"/>
  <c r="E51" i="3"/>
  <c r="N47" i="3"/>
  <c r="D41" i="3"/>
  <c r="AS36" i="3"/>
  <c r="AI36" i="3"/>
  <c r="X36" i="3"/>
  <c r="L36" i="3"/>
  <c r="K36" i="3"/>
  <c r="J36" i="3"/>
  <c r="G36" i="3"/>
  <c r="F36" i="3"/>
  <c r="E36" i="3"/>
  <c r="D36" i="3"/>
  <c r="C36" i="3"/>
  <c r="AT34" i="3"/>
  <c r="AQ34" i="3"/>
  <c r="AJ34" i="3"/>
  <c r="AG34" i="3"/>
  <c r="Y34" i="3"/>
  <c r="V34" i="3"/>
  <c r="M34" i="3"/>
  <c r="H34" i="3"/>
  <c r="N34" i="3" s="1"/>
  <c r="AQ33" i="3"/>
  <c r="AT33" i="3" s="1"/>
  <c r="AG33" i="3"/>
  <c r="AJ33" i="3" s="1"/>
  <c r="V33" i="3"/>
  <c r="Y33" i="3" s="1"/>
  <c r="M33" i="3"/>
  <c r="H33" i="3"/>
  <c r="N33" i="3" s="1"/>
  <c r="AT32" i="3"/>
  <c r="AQ32" i="3"/>
  <c r="F52" i="32" s="1"/>
  <c r="AJ32" i="3"/>
  <c r="AG32" i="3"/>
  <c r="F54" i="32" s="1"/>
  <c r="Y32" i="3"/>
  <c r="V32" i="3"/>
  <c r="F53" i="32" s="1"/>
  <c r="M32" i="3"/>
  <c r="H32" i="3"/>
  <c r="X8" i="39" s="1"/>
  <c r="AQ31" i="3"/>
  <c r="F49" i="32" s="1"/>
  <c r="AG31" i="3"/>
  <c r="F51" i="32" s="1"/>
  <c r="V31" i="3"/>
  <c r="F50" i="32" s="1"/>
  <c r="M31" i="3"/>
  <c r="H31" i="3"/>
  <c r="W8" i="39" s="1"/>
  <c r="AT30" i="3"/>
  <c r="AQ30" i="3"/>
  <c r="F46" i="32" s="1"/>
  <c r="AJ30" i="3"/>
  <c r="AG30" i="3"/>
  <c r="F48" i="32" s="1"/>
  <c r="Y30" i="3"/>
  <c r="V30" i="3"/>
  <c r="F47" i="32" s="1"/>
  <c r="M30" i="3"/>
  <c r="H30" i="3"/>
  <c r="V8" i="39" s="1"/>
  <c r="AQ29" i="3"/>
  <c r="F43" i="32" s="1"/>
  <c r="AG29" i="3"/>
  <c r="F45" i="32" s="1"/>
  <c r="V29" i="3"/>
  <c r="F44" i="32" s="1"/>
  <c r="M29" i="3"/>
  <c r="H29" i="3"/>
  <c r="U8" i="39" s="1"/>
  <c r="AT28" i="3"/>
  <c r="AQ28" i="3"/>
  <c r="F40" i="32" s="1"/>
  <c r="AJ28" i="3"/>
  <c r="AG28" i="3"/>
  <c r="F42" i="32" s="1"/>
  <c r="Y28" i="3"/>
  <c r="V28" i="3"/>
  <c r="F41" i="32" s="1"/>
  <c r="M28" i="3"/>
  <c r="H28" i="3"/>
  <c r="T8" i="39" s="1"/>
  <c r="AQ27" i="3"/>
  <c r="F37" i="32" s="1"/>
  <c r="AG27" i="3"/>
  <c r="F39" i="32" s="1"/>
  <c r="V27" i="3"/>
  <c r="F38" i="32" s="1"/>
  <c r="M27" i="3"/>
  <c r="H27" i="3"/>
  <c r="S8" i="39" s="1"/>
  <c r="AT26" i="3"/>
  <c r="AQ26" i="3"/>
  <c r="F34" i="32" s="1"/>
  <c r="AJ26" i="3"/>
  <c r="AG26" i="3"/>
  <c r="F36" i="32" s="1"/>
  <c r="Y26" i="3"/>
  <c r="V26" i="3"/>
  <c r="F35" i="32" s="1"/>
  <c r="M26" i="3"/>
  <c r="H26" i="3"/>
  <c r="R8" i="39" s="1"/>
  <c r="AQ25" i="3"/>
  <c r="F31" i="32" s="1"/>
  <c r="AG25" i="3"/>
  <c r="F33" i="32" s="1"/>
  <c r="V25" i="3"/>
  <c r="F32" i="32" s="1"/>
  <c r="M25" i="3"/>
  <c r="H25" i="3"/>
  <c r="Q8" i="39" s="1"/>
  <c r="AT24" i="3"/>
  <c r="AQ24" i="3"/>
  <c r="F28" i="32" s="1"/>
  <c r="AJ24" i="3"/>
  <c r="AG24" i="3"/>
  <c r="F30" i="32" s="1"/>
  <c r="Y24" i="3"/>
  <c r="V24" i="3"/>
  <c r="F29" i="32" s="1"/>
  <c r="M24" i="3"/>
  <c r="H24" i="3"/>
  <c r="P8" i="39" s="1"/>
  <c r="AQ23" i="3"/>
  <c r="F25" i="32" s="1"/>
  <c r="AG23" i="3"/>
  <c r="F27" i="32" s="1"/>
  <c r="V23" i="3"/>
  <c r="F26" i="32" s="1"/>
  <c r="M23" i="3"/>
  <c r="H23" i="3"/>
  <c r="O8" i="39" s="1"/>
  <c r="AT22" i="3"/>
  <c r="AQ22" i="3"/>
  <c r="F22" i="32" s="1"/>
  <c r="AJ22" i="3"/>
  <c r="AG22" i="3"/>
  <c r="F24" i="32" s="1"/>
  <c r="Y22" i="3"/>
  <c r="V22" i="3"/>
  <c r="F23" i="32" s="1"/>
  <c r="M22" i="3"/>
  <c r="H22" i="3"/>
  <c r="N8" i="39" s="1"/>
  <c r="AQ21" i="3"/>
  <c r="F19" i="32" s="1"/>
  <c r="AG21" i="3"/>
  <c r="F21" i="32" s="1"/>
  <c r="V21" i="3"/>
  <c r="F20" i="32" s="1"/>
  <c r="M21" i="3"/>
  <c r="H21" i="3"/>
  <c r="M8" i="39" s="1"/>
  <c r="AT20" i="3"/>
  <c r="AQ20" i="3"/>
  <c r="F16" i="32" s="1"/>
  <c r="AJ20" i="3"/>
  <c r="AG20" i="3"/>
  <c r="F18" i="32" s="1"/>
  <c r="Y20" i="3"/>
  <c r="V20" i="3"/>
  <c r="F17" i="32" s="1"/>
  <c r="M20" i="3"/>
  <c r="H20" i="3"/>
  <c r="L8" i="39" s="1"/>
  <c r="AQ19" i="3"/>
  <c r="F13" i="32" s="1"/>
  <c r="AG19" i="3"/>
  <c r="F15" i="32" s="1"/>
  <c r="V19" i="3"/>
  <c r="F14" i="32" s="1"/>
  <c r="M19" i="3"/>
  <c r="H19" i="3"/>
  <c r="K8" i="39" s="1"/>
  <c r="AT18" i="3"/>
  <c r="AQ18" i="3"/>
  <c r="F10" i="32" s="1"/>
  <c r="AJ18" i="3"/>
  <c r="AG18" i="3"/>
  <c r="F12" i="32" s="1"/>
  <c r="Y18" i="3"/>
  <c r="V18" i="3"/>
  <c r="F11" i="32" s="1"/>
  <c r="M18" i="3"/>
  <c r="H18" i="3"/>
  <c r="J8" i="39" s="1"/>
  <c r="AQ17" i="3"/>
  <c r="F7" i="32" s="1"/>
  <c r="AG17" i="3"/>
  <c r="F9" i="32" s="1"/>
  <c r="V17" i="3"/>
  <c r="F8" i="32" s="1"/>
  <c r="M17" i="3"/>
  <c r="H17" i="3"/>
  <c r="I8" i="39" s="1"/>
  <c r="AT16" i="3"/>
  <c r="AQ16" i="3"/>
  <c r="F4" i="32" s="1"/>
  <c r="AJ16" i="3"/>
  <c r="AG16" i="3"/>
  <c r="F6" i="32" s="1"/>
  <c r="Y16" i="3"/>
  <c r="V16" i="3"/>
  <c r="F5" i="32" s="1"/>
  <c r="M16" i="3"/>
  <c r="H16" i="3"/>
  <c r="H8" i="39" s="1"/>
  <c r="AQ15" i="3"/>
  <c r="AT15" i="3" s="1"/>
  <c r="AG15" i="3"/>
  <c r="AJ15" i="3" s="1"/>
  <c r="V15" i="3"/>
  <c r="Y15" i="3" s="1"/>
  <c r="M15" i="3"/>
  <c r="H15" i="3"/>
  <c r="G8" i="39" s="1"/>
  <c r="AT14" i="3"/>
  <c r="AQ14" i="3"/>
  <c r="AJ14" i="3"/>
  <c r="AG14" i="3"/>
  <c r="Y14" i="3"/>
  <c r="V14" i="3"/>
  <c r="M14" i="3"/>
  <c r="H14" i="3"/>
  <c r="AQ13" i="3"/>
  <c r="AT13" i="3" s="1"/>
  <c r="AG13" i="3"/>
  <c r="AJ13" i="3" s="1"/>
  <c r="V13" i="3"/>
  <c r="Y13" i="3" s="1"/>
  <c r="M13" i="3"/>
  <c r="M36" i="3" s="1"/>
  <c r="H13" i="3"/>
  <c r="E7" i="39" s="1"/>
  <c r="AT12" i="3"/>
  <c r="AQ12" i="3"/>
  <c r="AP36" i="3" s="1"/>
  <c r="AJ12" i="3"/>
  <c r="AG12" i="3"/>
  <c r="AF36" i="3" s="1"/>
  <c r="Y12" i="3"/>
  <c r="V12" i="3"/>
  <c r="U36" i="3" s="1"/>
  <c r="M12" i="3"/>
  <c r="H12" i="3"/>
  <c r="D8" i="39" s="1"/>
  <c r="M2" i="3"/>
  <c r="H73" i="2"/>
  <c r="K71" i="2"/>
  <c r="N70" i="2"/>
  <c r="N76" i="2" s="1"/>
  <c r="H6" i="3" s="1"/>
  <c r="K65" i="2"/>
  <c r="N63" i="2"/>
  <c r="E63" i="2"/>
  <c r="N62" i="2"/>
  <c r="E62" i="2"/>
  <c r="N61" i="2"/>
  <c r="E61" i="2"/>
  <c r="N60" i="2"/>
  <c r="K60" i="2"/>
  <c r="E60" i="2"/>
  <c r="N59" i="2"/>
  <c r="E59" i="2"/>
  <c r="N58" i="2"/>
  <c r="E58" i="2"/>
  <c r="N57" i="2"/>
  <c r="E57" i="2"/>
  <c r="N56" i="2"/>
  <c r="E56" i="2"/>
  <c r="N55" i="2"/>
  <c r="K55" i="2"/>
  <c r="E55" i="2"/>
  <c r="N54" i="2"/>
  <c r="E54" i="2"/>
  <c r="N53" i="2"/>
  <c r="E53" i="2"/>
  <c r="N52" i="2"/>
  <c r="E52" i="2"/>
  <c r="N51" i="2"/>
  <c r="N64" i="2" s="1"/>
  <c r="E51" i="2"/>
  <c r="E64" i="2" s="1"/>
  <c r="N47" i="2"/>
  <c r="D41" i="2"/>
  <c r="H40" i="2" s="1"/>
  <c r="AS36" i="2"/>
  <c r="AI36" i="2"/>
  <c r="X36" i="2"/>
  <c r="L36" i="2"/>
  <c r="K36" i="2"/>
  <c r="J36" i="2"/>
  <c r="G36" i="2"/>
  <c r="F36" i="2"/>
  <c r="E36" i="2"/>
  <c r="D36" i="2"/>
  <c r="C36" i="2"/>
  <c r="AT34" i="2"/>
  <c r="AQ34" i="2"/>
  <c r="AJ34" i="2"/>
  <c r="AG34" i="2"/>
  <c r="Y34" i="2"/>
  <c r="V34" i="2"/>
  <c r="M34" i="2"/>
  <c r="H34" i="2"/>
  <c r="N34" i="2" s="1"/>
  <c r="AQ33" i="2"/>
  <c r="AT33" i="2" s="1"/>
  <c r="AG33" i="2"/>
  <c r="AJ33" i="2" s="1"/>
  <c r="V33" i="2"/>
  <c r="Y33" i="2" s="1"/>
  <c r="M33" i="2"/>
  <c r="H33" i="2"/>
  <c r="N33" i="2" s="1"/>
  <c r="AT32" i="2"/>
  <c r="AQ32" i="2"/>
  <c r="E52" i="32" s="1"/>
  <c r="AJ32" i="2"/>
  <c r="AG32" i="2"/>
  <c r="E54" i="32" s="1"/>
  <c r="Y32" i="2"/>
  <c r="V32" i="2"/>
  <c r="E53" i="32" s="1"/>
  <c r="M32" i="2"/>
  <c r="H32" i="2"/>
  <c r="X7" i="39" s="1"/>
  <c r="AQ31" i="2"/>
  <c r="E49" i="32" s="1"/>
  <c r="AG31" i="2"/>
  <c r="E51" i="32" s="1"/>
  <c r="V31" i="2"/>
  <c r="E50" i="32" s="1"/>
  <c r="M31" i="2"/>
  <c r="H31" i="2"/>
  <c r="W7" i="39" s="1"/>
  <c r="AT30" i="2"/>
  <c r="AQ30" i="2"/>
  <c r="E46" i="32" s="1"/>
  <c r="AJ30" i="2"/>
  <c r="AG30" i="2"/>
  <c r="E48" i="32" s="1"/>
  <c r="Y30" i="2"/>
  <c r="V30" i="2"/>
  <c r="E47" i="32" s="1"/>
  <c r="M30" i="2"/>
  <c r="H30" i="2"/>
  <c r="V7" i="39" s="1"/>
  <c r="AQ29" i="2"/>
  <c r="E43" i="32" s="1"/>
  <c r="AG29" i="2"/>
  <c r="E45" i="32" s="1"/>
  <c r="V29" i="2"/>
  <c r="Y29" i="2" s="1"/>
  <c r="E44" i="32" s="1"/>
  <c r="M29" i="2"/>
  <c r="H29" i="2"/>
  <c r="U7" i="39" s="1"/>
  <c r="AT28" i="2"/>
  <c r="AQ28" i="2"/>
  <c r="E40" i="32" s="1"/>
  <c r="AJ28" i="2"/>
  <c r="AG28" i="2"/>
  <c r="E42" i="32" s="1"/>
  <c r="Y28" i="2"/>
  <c r="V28" i="2"/>
  <c r="E41" i="32" s="1"/>
  <c r="M28" i="2"/>
  <c r="H28" i="2"/>
  <c r="T7" i="39" s="1"/>
  <c r="AQ27" i="2"/>
  <c r="E37" i="32" s="1"/>
  <c r="AG27" i="2"/>
  <c r="E39" i="32" s="1"/>
  <c r="V27" i="2"/>
  <c r="E38" i="32" s="1"/>
  <c r="M27" i="2"/>
  <c r="H27" i="2"/>
  <c r="S7" i="39" s="1"/>
  <c r="AT26" i="2"/>
  <c r="AQ26" i="2"/>
  <c r="E34" i="32" s="1"/>
  <c r="AJ26" i="2"/>
  <c r="AG26" i="2"/>
  <c r="E36" i="32" s="1"/>
  <c r="Y26" i="2"/>
  <c r="V26" i="2"/>
  <c r="E35" i="32" s="1"/>
  <c r="M26" i="2"/>
  <c r="H26" i="2"/>
  <c r="R7" i="39" s="1"/>
  <c r="AQ25" i="2"/>
  <c r="E31" i="32" s="1"/>
  <c r="AG25" i="2"/>
  <c r="E33" i="32" s="1"/>
  <c r="V25" i="2"/>
  <c r="E32" i="32" s="1"/>
  <c r="M25" i="2"/>
  <c r="H25" i="2"/>
  <c r="Q7" i="39" s="1"/>
  <c r="AT24" i="2"/>
  <c r="AQ24" i="2"/>
  <c r="E28" i="32" s="1"/>
  <c r="AJ24" i="2"/>
  <c r="AG24" i="2"/>
  <c r="E30" i="32" s="1"/>
  <c r="Y24" i="2"/>
  <c r="V24" i="2"/>
  <c r="E29" i="32" s="1"/>
  <c r="M24" i="2"/>
  <c r="H24" i="2"/>
  <c r="P7" i="39" s="1"/>
  <c r="AQ23" i="2"/>
  <c r="E25" i="32" s="1"/>
  <c r="AG23" i="2"/>
  <c r="E27" i="32" s="1"/>
  <c r="V23" i="2"/>
  <c r="E26" i="32" s="1"/>
  <c r="M23" i="2"/>
  <c r="H23" i="2"/>
  <c r="O7" i="39" s="1"/>
  <c r="AT22" i="2"/>
  <c r="AQ22" i="2"/>
  <c r="E22" i="32" s="1"/>
  <c r="AJ22" i="2"/>
  <c r="AG22" i="2"/>
  <c r="E24" i="32" s="1"/>
  <c r="Y22" i="2"/>
  <c r="V22" i="2"/>
  <c r="E23" i="32" s="1"/>
  <c r="M22" i="2"/>
  <c r="H22" i="2"/>
  <c r="N7" i="39" s="1"/>
  <c r="AQ21" i="2"/>
  <c r="E19" i="32" s="1"/>
  <c r="AG21" i="2"/>
  <c r="E21" i="32" s="1"/>
  <c r="V21" i="2"/>
  <c r="E20" i="32" s="1"/>
  <c r="M21" i="2"/>
  <c r="H21" i="2"/>
  <c r="M7" i="39" s="1"/>
  <c r="AT20" i="2"/>
  <c r="AQ20" i="2"/>
  <c r="E16" i="32" s="1"/>
  <c r="AJ20" i="2"/>
  <c r="AG20" i="2"/>
  <c r="E18" i="32" s="1"/>
  <c r="Y20" i="2"/>
  <c r="V20" i="2"/>
  <c r="E17" i="32" s="1"/>
  <c r="M20" i="2"/>
  <c r="H20" i="2"/>
  <c r="L7" i="39" s="1"/>
  <c r="AQ19" i="2"/>
  <c r="E13" i="32" s="1"/>
  <c r="AG19" i="2"/>
  <c r="E15" i="32" s="1"/>
  <c r="V19" i="2"/>
  <c r="E14" i="32" s="1"/>
  <c r="M19" i="2"/>
  <c r="H19" i="2"/>
  <c r="K7" i="39" s="1"/>
  <c r="AT18" i="2"/>
  <c r="AQ18" i="2"/>
  <c r="E10" i="32" s="1"/>
  <c r="AJ18" i="2"/>
  <c r="AG18" i="2"/>
  <c r="E12" i="32" s="1"/>
  <c r="Y18" i="2"/>
  <c r="V18" i="2"/>
  <c r="E11" i="32" s="1"/>
  <c r="M18" i="2"/>
  <c r="H18" i="2"/>
  <c r="J7" i="39" s="1"/>
  <c r="AQ17" i="2"/>
  <c r="E7" i="32" s="1"/>
  <c r="AG17" i="2"/>
  <c r="E9" i="32" s="1"/>
  <c r="V17" i="2"/>
  <c r="E8" i="32" s="1"/>
  <c r="M17" i="2"/>
  <c r="H17" i="2"/>
  <c r="I7" i="39" s="1"/>
  <c r="AT16" i="2"/>
  <c r="AQ16" i="2"/>
  <c r="E4" i="32" s="1"/>
  <c r="AJ16" i="2"/>
  <c r="AG16" i="2"/>
  <c r="E6" i="32" s="1"/>
  <c r="Y16" i="2"/>
  <c r="V16" i="2"/>
  <c r="E5" i="32" s="1"/>
  <c r="M16" i="2"/>
  <c r="H16" i="2"/>
  <c r="H7" i="39" s="1"/>
  <c r="AQ15" i="2"/>
  <c r="AT15" i="2" s="1"/>
  <c r="AG15" i="2"/>
  <c r="AJ15" i="2" s="1"/>
  <c r="V15" i="2"/>
  <c r="Y15" i="2" s="1"/>
  <c r="M15" i="2"/>
  <c r="H15" i="2"/>
  <c r="G7" i="39" s="1"/>
  <c r="AT14" i="2"/>
  <c r="AQ14" i="2"/>
  <c r="AJ14" i="2"/>
  <c r="AG14" i="2"/>
  <c r="Y14" i="2"/>
  <c r="V14" i="2"/>
  <c r="M14" i="2"/>
  <c r="H14" i="2"/>
  <c r="F7" i="39" s="1"/>
  <c r="AQ13" i="2"/>
  <c r="AT13" i="2" s="1"/>
  <c r="AG13" i="2"/>
  <c r="AJ13" i="2" s="1"/>
  <c r="V13" i="2"/>
  <c r="Y13" i="2" s="1"/>
  <c r="M13" i="2"/>
  <c r="M36" i="2" s="1"/>
  <c r="H13" i="2"/>
  <c r="N13" i="2" s="1"/>
  <c r="AT12" i="2"/>
  <c r="AQ12" i="2"/>
  <c r="AP36" i="2" s="1"/>
  <c r="AJ12" i="2"/>
  <c r="AG12" i="2"/>
  <c r="AF36" i="2" s="1"/>
  <c r="Y12" i="2"/>
  <c r="V12" i="2"/>
  <c r="U36" i="2" s="1"/>
  <c r="M12" i="2"/>
  <c r="H12" i="2"/>
  <c r="D7" i="39" s="1"/>
  <c r="Z7" i="39" s="1"/>
  <c r="M2" i="2"/>
  <c r="H73" i="1"/>
  <c r="K71" i="1"/>
  <c r="N70" i="1"/>
  <c r="N76" i="1" s="1"/>
  <c r="H6" i="2" s="1"/>
  <c r="K65" i="1"/>
  <c r="N63" i="1"/>
  <c r="E63" i="1"/>
  <c r="N62" i="1"/>
  <c r="E62" i="1"/>
  <c r="N61" i="1"/>
  <c r="E61" i="1"/>
  <c r="N60" i="1"/>
  <c r="K60" i="1"/>
  <c r="E60" i="1"/>
  <c r="N59" i="1"/>
  <c r="E59" i="1"/>
  <c r="N58" i="1"/>
  <c r="E58" i="1"/>
  <c r="N57" i="1"/>
  <c r="E57" i="1"/>
  <c r="N56" i="1"/>
  <c r="E56" i="1"/>
  <c r="N55" i="1"/>
  <c r="K55" i="1"/>
  <c r="E55" i="1"/>
  <c r="N54" i="1"/>
  <c r="E54" i="1"/>
  <c r="N53" i="1"/>
  <c r="E53" i="1"/>
  <c r="N52" i="1"/>
  <c r="E52" i="1"/>
  <c r="N51" i="1"/>
  <c r="N64" i="1" s="1"/>
  <c r="E51" i="1"/>
  <c r="E64" i="1" s="1"/>
  <c r="N47" i="1"/>
  <c r="D41" i="1"/>
  <c r="H40" i="1" s="1"/>
  <c r="AS36" i="1"/>
  <c r="AI36" i="1"/>
  <c r="X36" i="1"/>
  <c r="L36" i="1"/>
  <c r="K36" i="1"/>
  <c r="J36" i="1"/>
  <c r="G36" i="1"/>
  <c r="F36" i="1"/>
  <c r="E36" i="1"/>
  <c r="D36" i="1"/>
  <c r="C36" i="1"/>
  <c r="AT34" i="1"/>
  <c r="AQ34" i="1"/>
  <c r="AJ34" i="1"/>
  <c r="AG34" i="1"/>
  <c r="Y34" i="1"/>
  <c r="V34" i="1"/>
  <c r="M34" i="1"/>
  <c r="H34" i="1"/>
  <c r="N34" i="1" s="1"/>
  <c r="AQ33" i="1"/>
  <c r="AT33" i="1" s="1"/>
  <c r="AG33" i="1"/>
  <c r="AJ33" i="1" s="1"/>
  <c r="V33" i="1"/>
  <c r="Y33" i="1" s="1"/>
  <c r="M33" i="1"/>
  <c r="H33" i="1"/>
  <c r="N33" i="1" s="1"/>
  <c r="AT32" i="1"/>
  <c r="AQ32" i="1"/>
  <c r="D52" i="32" s="1"/>
  <c r="AJ32" i="1"/>
  <c r="AG32" i="1"/>
  <c r="D54" i="32" s="1"/>
  <c r="Y32" i="1"/>
  <c r="V32" i="1"/>
  <c r="D53" i="32" s="1"/>
  <c r="M32" i="1"/>
  <c r="H32" i="1"/>
  <c r="X6" i="39" s="1"/>
  <c r="X37" i="39" s="1"/>
  <c r="X41" i="39" s="1"/>
  <c r="AQ31" i="1"/>
  <c r="D49" i="32" s="1"/>
  <c r="AG31" i="1"/>
  <c r="D51" i="32" s="1"/>
  <c r="V31" i="1"/>
  <c r="D50" i="32" s="1"/>
  <c r="M31" i="1"/>
  <c r="H31" i="1"/>
  <c r="W6" i="39" s="1"/>
  <c r="W37" i="39" s="1"/>
  <c r="W41" i="39" s="1"/>
  <c r="AT30" i="1"/>
  <c r="AQ30" i="1"/>
  <c r="D46" i="32" s="1"/>
  <c r="AI46" i="32" s="1"/>
  <c r="AJ46" i="32" s="1"/>
  <c r="AK46" i="32" s="1"/>
  <c r="AJ30" i="1"/>
  <c r="AG30" i="1"/>
  <c r="D48" i="32" s="1"/>
  <c r="Y30" i="1"/>
  <c r="V30" i="1"/>
  <c r="D47" i="32" s="1"/>
  <c r="M30" i="1"/>
  <c r="H30" i="1"/>
  <c r="V6" i="39" s="1"/>
  <c r="V37" i="39" s="1"/>
  <c r="V41" i="39" s="1"/>
  <c r="AQ29" i="1"/>
  <c r="D43" i="32" s="1"/>
  <c r="AG29" i="1"/>
  <c r="D45" i="32" s="1"/>
  <c r="V29" i="1"/>
  <c r="D44" i="32" s="1"/>
  <c r="M29" i="1"/>
  <c r="H29" i="1"/>
  <c r="U6" i="39" s="1"/>
  <c r="U37" i="39" s="1"/>
  <c r="U41" i="39" s="1"/>
  <c r="AT28" i="1"/>
  <c r="AQ28" i="1"/>
  <c r="D40" i="32" s="1"/>
  <c r="AI40" i="32" s="1"/>
  <c r="AJ40" i="32" s="1"/>
  <c r="AK40" i="32" s="1"/>
  <c r="AJ28" i="1"/>
  <c r="AG28" i="1"/>
  <c r="D42" i="32" s="1"/>
  <c r="Y28" i="1"/>
  <c r="V28" i="1"/>
  <c r="D41" i="32" s="1"/>
  <c r="M28" i="1"/>
  <c r="H28" i="1"/>
  <c r="T6" i="39" s="1"/>
  <c r="T37" i="39" s="1"/>
  <c r="T41" i="39" s="1"/>
  <c r="AQ27" i="1"/>
  <c r="D37" i="32" s="1"/>
  <c r="AG27" i="1"/>
  <c r="D39" i="32" s="1"/>
  <c r="V27" i="1"/>
  <c r="D38" i="32" s="1"/>
  <c r="M27" i="1"/>
  <c r="H27" i="1"/>
  <c r="S6" i="39" s="1"/>
  <c r="S37" i="39" s="1"/>
  <c r="S41" i="39" s="1"/>
  <c r="AT26" i="1"/>
  <c r="AQ26" i="1"/>
  <c r="D34" i="32" s="1"/>
  <c r="AI34" i="32" s="1"/>
  <c r="AJ34" i="32" s="1"/>
  <c r="AK34" i="32" s="1"/>
  <c r="AJ26" i="1"/>
  <c r="AG26" i="1"/>
  <c r="D36" i="32" s="1"/>
  <c r="AI36" i="32" s="1"/>
  <c r="AJ36" i="32" s="1"/>
  <c r="AK36" i="32" s="1"/>
  <c r="Y26" i="1"/>
  <c r="V26" i="1"/>
  <c r="D35" i="32" s="1"/>
  <c r="AI35" i="32" s="1"/>
  <c r="AJ35" i="32" s="1"/>
  <c r="AK35" i="32" s="1"/>
  <c r="M26" i="1"/>
  <c r="H26" i="1"/>
  <c r="R6" i="39" s="1"/>
  <c r="R37" i="39" s="1"/>
  <c r="R41" i="39" s="1"/>
  <c r="AQ25" i="1"/>
  <c r="D31" i="32" s="1"/>
  <c r="AG25" i="1"/>
  <c r="D33" i="32" s="1"/>
  <c r="V25" i="1"/>
  <c r="D32" i="32" s="1"/>
  <c r="M25" i="1"/>
  <c r="H25" i="1"/>
  <c r="Q6" i="39" s="1"/>
  <c r="Q37" i="39" s="1"/>
  <c r="Q41" i="39" s="1"/>
  <c r="AT24" i="1"/>
  <c r="AQ24" i="1"/>
  <c r="D28" i="32" s="1"/>
  <c r="AI28" i="32" s="1"/>
  <c r="AJ28" i="32" s="1"/>
  <c r="AK28" i="32" s="1"/>
  <c r="AJ24" i="1"/>
  <c r="AG24" i="1"/>
  <c r="D30" i="32" s="1"/>
  <c r="AI30" i="32" s="1"/>
  <c r="AJ30" i="32" s="1"/>
  <c r="AK30" i="32" s="1"/>
  <c r="Y24" i="1"/>
  <c r="V24" i="1"/>
  <c r="D29" i="32" s="1"/>
  <c r="AI29" i="32" s="1"/>
  <c r="AJ29" i="32" s="1"/>
  <c r="AK29" i="32" s="1"/>
  <c r="M24" i="1"/>
  <c r="H24" i="1"/>
  <c r="P6" i="39" s="1"/>
  <c r="P37" i="39" s="1"/>
  <c r="P41" i="39" s="1"/>
  <c r="AQ23" i="1"/>
  <c r="D25" i="32" s="1"/>
  <c r="AG23" i="1"/>
  <c r="D27" i="32" s="1"/>
  <c r="V23" i="1"/>
  <c r="D26" i="32" s="1"/>
  <c r="M23" i="1"/>
  <c r="H23" i="1"/>
  <c r="O6" i="39" s="1"/>
  <c r="O37" i="39" s="1"/>
  <c r="O41" i="39" s="1"/>
  <c r="AT22" i="1"/>
  <c r="AQ22" i="1"/>
  <c r="D22" i="32" s="1"/>
  <c r="AI22" i="32" s="1"/>
  <c r="AJ22" i="32" s="1"/>
  <c r="AK22" i="32" s="1"/>
  <c r="AJ22" i="1"/>
  <c r="AG22" i="1"/>
  <c r="D24" i="32" s="1"/>
  <c r="AI24" i="32" s="1"/>
  <c r="AJ24" i="32" s="1"/>
  <c r="AK24" i="32" s="1"/>
  <c r="Y22" i="1"/>
  <c r="V22" i="1"/>
  <c r="D23" i="32" s="1"/>
  <c r="AI23" i="32" s="1"/>
  <c r="AJ23" i="32" s="1"/>
  <c r="AK23" i="32" s="1"/>
  <c r="M22" i="1"/>
  <c r="H22" i="1"/>
  <c r="N6" i="39" s="1"/>
  <c r="N37" i="39" s="1"/>
  <c r="N41" i="39" s="1"/>
  <c r="AQ21" i="1"/>
  <c r="D19" i="32" s="1"/>
  <c r="AG21" i="1"/>
  <c r="D21" i="32" s="1"/>
  <c r="V21" i="1"/>
  <c r="D20" i="32" s="1"/>
  <c r="M21" i="1"/>
  <c r="H21" i="1"/>
  <c r="M6" i="39" s="1"/>
  <c r="M37" i="39" s="1"/>
  <c r="M41" i="39" s="1"/>
  <c r="AT20" i="1"/>
  <c r="AQ20" i="1"/>
  <c r="D16" i="32" s="1"/>
  <c r="AI16" i="32" s="1"/>
  <c r="AJ16" i="32" s="1"/>
  <c r="AK16" i="32" s="1"/>
  <c r="AJ20" i="1"/>
  <c r="AG20" i="1"/>
  <c r="D18" i="32" s="1"/>
  <c r="Y20" i="1"/>
  <c r="V20" i="1"/>
  <c r="D17" i="32" s="1"/>
  <c r="AI17" i="32" s="1"/>
  <c r="AJ17" i="32" s="1"/>
  <c r="AK17" i="32" s="1"/>
  <c r="M20" i="1"/>
  <c r="H20" i="1"/>
  <c r="L6" i="39" s="1"/>
  <c r="L37" i="39" s="1"/>
  <c r="L41" i="39" s="1"/>
  <c r="AQ19" i="1"/>
  <c r="D13" i="32" s="1"/>
  <c r="AG19" i="1"/>
  <c r="D15" i="32" s="1"/>
  <c r="V19" i="1"/>
  <c r="D14" i="32" s="1"/>
  <c r="M19" i="1"/>
  <c r="H19" i="1"/>
  <c r="K6" i="39" s="1"/>
  <c r="K37" i="39" s="1"/>
  <c r="K41" i="39" s="1"/>
  <c r="AT18" i="1"/>
  <c r="AQ18" i="1"/>
  <c r="D10" i="32" s="1"/>
  <c r="AI10" i="32" s="1"/>
  <c r="AJ10" i="32" s="1"/>
  <c r="AK10" i="32" s="1"/>
  <c r="AJ18" i="1"/>
  <c r="AG18" i="1"/>
  <c r="D12" i="32" s="1"/>
  <c r="AI12" i="32" s="1"/>
  <c r="AJ12" i="32" s="1"/>
  <c r="AK12" i="32" s="1"/>
  <c r="Y18" i="1"/>
  <c r="V18" i="1"/>
  <c r="D11" i="32" s="1"/>
  <c r="AI11" i="32" s="1"/>
  <c r="AJ11" i="32" s="1"/>
  <c r="AK11" i="32" s="1"/>
  <c r="M18" i="1"/>
  <c r="H18" i="1"/>
  <c r="J6" i="39" s="1"/>
  <c r="J37" i="39" s="1"/>
  <c r="J41" i="39" s="1"/>
  <c r="AQ17" i="1"/>
  <c r="D7" i="32" s="1"/>
  <c r="AG17" i="1"/>
  <c r="D9" i="32" s="1"/>
  <c r="V17" i="1"/>
  <c r="D8" i="32" s="1"/>
  <c r="M17" i="1"/>
  <c r="H17" i="1"/>
  <c r="I6" i="39" s="1"/>
  <c r="I37" i="39" s="1"/>
  <c r="I41" i="39" s="1"/>
  <c r="AT16" i="1"/>
  <c r="AQ16" i="1"/>
  <c r="D4" i="32" s="1"/>
  <c r="AI4" i="32" s="1"/>
  <c r="AJ4" i="32" s="1"/>
  <c r="AK4" i="32" s="1"/>
  <c r="AJ16" i="1"/>
  <c r="AG16" i="1"/>
  <c r="D6" i="32" s="1"/>
  <c r="AI6" i="32" s="1"/>
  <c r="AJ6" i="32" s="1"/>
  <c r="AK6" i="32" s="1"/>
  <c r="Y16" i="1"/>
  <c r="V16" i="1"/>
  <c r="D5" i="32" s="1"/>
  <c r="M16" i="1"/>
  <c r="H16" i="1"/>
  <c r="H6" i="39" s="1"/>
  <c r="AQ15" i="1"/>
  <c r="AT15" i="1" s="1"/>
  <c r="AG15" i="1"/>
  <c r="AJ15" i="1" s="1"/>
  <c r="V15" i="1"/>
  <c r="Y15" i="1" s="1"/>
  <c r="M15" i="1"/>
  <c r="H15" i="1"/>
  <c r="G6" i="39" s="1"/>
  <c r="AT14" i="1"/>
  <c r="AQ14" i="1"/>
  <c r="AJ14" i="1"/>
  <c r="AG14" i="1"/>
  <c r="Y14" i="1"/>
  <c r="V14" i="1"/>
  <c r="M14" i="1"/>
  <c r="H14" i="1"/>
  <c r="F6" i="39" s="1"/>
  <c r="AQ13" i="1"/>
  <c r="AT13" i="1" s="1"/>
  <c r="AG13" i="1"/>
  <c r="AJ13" i="1" s="1"/>
  <c r="V13" i="1"/>
  <c r="Y13" i="1" s="1"/>
  <c r="M13" i="1"/>
  <c r="H13" i="1"/>
  <c r="E6" i="39" s="1"/>
  <c r="AT12" i="1"/>
  <c r="AQ12" i="1"/>
  <c r="AP36" i="1" s="1"/>
  <c r="AJ12" i="1"/>
  <c r="AG12" i="1"/>
  <c r="AF36" i="1" s="1"/>
  <c r="Y12" i="1"/>
  <c r="V12" i="1"/>
  <c r="U36" i="1" s="1"/>
  <c r="N12" i="1"/>
  <c r="M12" i="1"/>
  <c r="M36" i="1" s="1"/>
  <c r="H12" i="1"/>
  <c r="D6" i="39" s="1"/>
  <c r="H8" i="1"/>
  <c r="N73" i="2" l="1"/>
  <c r="N77" i="2"/>
  <c r="H7" i="3" s="1"/>
  <c r="N73" i="4"/>
  <c r="N77" i="4"/>
  <c r="H7" i="5" s="1"/>
  <c r="H8" i="5" s="1"/>
  <c r="H76" i="5" s="1"/>
  <c r="H8" i="3"/>
  <c r="N73" i="1"/>
  <c r="N77" i="1"/>
  <c r="H7" i="2" s="1"/>
  <c r="H8" i="2" s="1"/>
  <c r="H76" i="2" s="1"/>
  <c r="N73" i="3"/>
  <c r="N77" i="3"/>
  <c r="H7" i="4" s="1"/>
  <c r="H8" i="4" s="1"/>
  <c r="H76" i="4" s="1"/>
  <c r="N20" i="1"/>
  <c r="N30" i="1"/>
  <c r="N32" i="1"/>
  <c r="H36" i="1"/>
  <c r="H76" i="1" s="1"/>
  <c r="N78" i="1"/>
  <c r="N12" i="2"/>
  <c r="N14" i="2"/>
  <c r="N16" i="2"/>
  <c r="N18" i="2"/>
  <c r="N20" i="2"/>
  <c r="N22" i="2"/>
  <c r="N24" i="2"/>
  <c r="N26" i="2"/>
  <c r="N28" i="2"/>
  <c r="N30" i="2"/>
  <c r="N32" i="2"/>
  <c r="H36" i="2"/>
  <c r="N78" i="2"/>
  <c r="N12" i="3"/>
  <c r="F8" i="39"/>
  <c r="F37" i="39" s="1"/>
  <c r="F41" i="39" s="1"/>
  <c r="E8" i="39"/>
  <c r="Z8" i="39" s="1"/>
  <c r="N14" i="3"/>
  <c r="N16" i="3"/>
  <c r="N18" i="3"/>
  <c r="N20" i="3"/>
  <c r="N22" i="3"/>
  <c r="N24" i="3"/>
  <c r="N26" i="3"/>
  <c r="N28" i="3"/>
  <c r="N30" i="3"/>
  <c r="N32" i="3"/>
  <c r="H36" i="3"/>
  <c r="D9" i="39"/>
  <c r="Z9" i="39" s="1"/>
  <c r="H11" i="4"/>
  <c r="N12" i="4"/>
  <c r="N14" i="4"/>
  <c r="N16" i="4"/>
  <c r="G9" i="32"/>
  <c r="AJ17" i="4"/>
  <c r="N18" i="4"/>
  <c r="G15" i="32"/>
  <c r="AJ19" i="4"/>
  <c r="N20" i="4"/>
  <c r="G21" i="32"/>
  <c r="AI21" i="32" s="1"/>
  <c r="AJ21" i="32" s="1"/>
  <c r="AK21" i="32" s="1"/>
  <c r="AJ21" i="4"/>
  <c r="N22" i="4"/>
  <c r="G27" i="32"/>
  <c r="AJ23" i="4"/>
  <c r="N24" i="4"/>
  <c r="G33" i="32"/>
  <c r="AJ25" i="4"/>
  <c r="N26" i="4"/>
  <c r="G39" i="32"/>
  <c r="AJ27" i="4"/>
  <c r="N28" i="4"/>
  <c r="G45" i="32"/>
  <c r="AI45" i="32" s="1"/>
  <c r="AJ45" i="32" s="1"/>
  <c r="AK45" i="32" s="1"/>
  <c r="AJ29" i="4"/>
  <c r="N30" i="4"/>
  <c r="G51" i="32"/>
  <c r="AJ31" i="4"/>
  <c r="N32" i="4"/>
  <c r="H36" i="4"/>
  <c r="D10" i="39"/>
  <c r="Z10" i="39" s="1"/>
  <c r="H11" i="5"/>
  <c r="H36" i="5"/>
  <c r="N12" i="5"/>
  <c r="N14" i="5"/>
  <c r="N16" i="5"/>
  <c r="H9" i="32"/>
  <c r="AJ17" i="5"/>
  <c r="N18" i="5"/>
  <c r="H15" i="32"/>
  <c r="AJ19" i="5"/>
  <c r="N20" i="5"/>
  <c r="H21" i="32"/>
  <c r="AJ21" i="5"/>
  <c r="N22" i="5"/>
  <c r="H27" i="32"/>
  <c r="AJ23" i="5"/>
  <c r="N24" i="5"/>
  <c r="H33" i="32"/>
  <c r="AJ25" i="5"/>
  <c r="N26" i="5"/>
  <c r="H39" i="32"/>
  <c r="AJ27" i="5"/>
  <c r="N28" i="5"/>
  <c r="H45" i="32"/>
  <c r="AJ29" i="5"/>
  <c r="N30" i="5"/>
  <c r="N74" i="6"/>
  <c r="N78" i="6"/>
  <c r="H7" i="9"/>
  <c r="H7" i="7"/>
  <c r="N74" i="8"/>
  <c r="N78" i="8"/>
  <c r="N74" i="10"/>
  <c r="N78" i="10"/>
  <c r="H8" i="11" s="1"/>
  <c r="H9" i="11" s="1"/>
  <c r="H77" i="11" s="1"/>
  <c r="N74" i="12"/>
  <c r="N78" i="12"/>
  <c r="H8" i="13" s="1"/>
  <c r="H9" i="13" s="1"/>
  <c r="H77" i="13" s="1"/>
  <c r="N74" i="15"/>
  <c r="N78" i="15"/>
  <c r="H8" i="16" s="1"/>
  <c r="H9" i="16" s="1"/>
  <c r="H77" i="16" s="1"/>
  <c r="N74" i="17"/>
  <c r="N78" i="17"/>
  <c r="H8" i="18" s="1"/>
  <c r="H9" i="18" s="1"/>
  <c r="H77" i="18" s="1"/>
  <c r="N74" i="19"/>
  <c r="N78" i="19"/>
  <c r="H8" i="20" s="1"/>
  <c r="H9" i="20" s="1"/>
  <c r="H77" i="20" s="1"/>
  <c r="H41" i="21"/>
  <c r="N78" i="21"/>
  <c r="N74" i="21"/>
  <c r="N79" i="21"/>
  <c r="H41" i="23"/>
  <c r="N78" i="23"/>
  <c r="H8" i="24" s="1"/>
  <c r="N74" i="23"/>
  <c r="N79" i="23"/>
  <c r="Z6" i="39"/>
  <c r="N14" i="1"/>
  <c r="N16" i="1"/>
  <c r="N18" i="1"/>
  <c r="N22" i="1"/>
  <c r="N24" i="1"/>
  <c r="N26" i="1"/>
  <c r="N28" i="1"/>
  <c r="H11" i="1"/>
  <c r="E37" i="39"/>
  <c r="E41" i="39" s="1"/>
  <c r="N13" i="1"/>
  <c r="H45" i="1" s="1"/>
  <c r="N15" i="1"/>
  <c r="N17" i="1"/>
  <c r="Y17" i="1"/>
  <c r="AJ17" i="1"/>
  <c r="AT17" i="1"/>
  <c r="AL10" i="32"/>
  <c r="AN10" i="32" s="1"/>
  <c r="N19" i="1"/>
  <c r="Y19" i="1"/>
  <c r="AJ19" i="1"/>
  <c r="AT19" i="1"/>
  <c r="N21" i="1"/>
  <c r="Y21" i="1"/>
  <c r="AJ21" i="1"/>
  <c r="AT21" i="1"/>
  <c r="AL22" i="32"/>
  <c r="AN22" i="32" s="1"/>
  <c r="N23" i="1"/>
  <c r="Y23" i="1"/>
  <c r="AJ23" i="1"/>
  <c r="AT23" i="1"/>
  <c r="AL28" i="32"/>
  <c r="AN28" i="32" s="1"/>
  <c r="N25" i="1"/>
  <c r="Y25" i="1"/>
  <c r="AJ25" i="1"/>
  <c r="AT25" i="1"/>
  <c r="AL34" i="32"/>
  <c r="AN34" i="32" s="1"/>
  <c r="N27" i="1"/>
  <c r="Y27" i="1"/>
  <c r="AJ27" i="1"/>
  <c r="AT27" i="1"/>
  <c r="N29" i="1"/>
  <c r="Y29" i="1"/>
  <c r="AJ29" i="1"/>
  <c r="AT29" i="1"/>
  <c r="N31" i="1"/>
  <c r="Y31" i="1"/>
  <c r="AJ31" i="1"/>
  <c r="AT31" i="1"/>
  <c r="H11" i="2"/>
  <c r="N15" i="2"/>
  <c r="N17" i="2"/>
  <c r="Y17" i="2"/>
  <c r="AJ17" i="2"/>
  <c r="AT17" i="2"/>
  <c r="N19" i="2"/>
  <c r="Y19" i="2"/>
  <c r="AJ19" i="2"/>
  <c r="AT19" i="2"/>
  <c r="N21" i="2"/>
  <c r="Y21" i="2"/>
  <c r="AJ21" i="2"/>
  <c r="AT21" i="2"/>
  <c r="N23" i="2"/>
  <c r="Y23" i="2"/>
  <c r="AJ23" i="2"/>
  <c r="AT23" i="2"/>
  <c r="N25" i="2"/>
  <c r="Y25" i="2"/>
  <c r="AJ25" i="2"/>
  <c r="AT25" i="2"/>
  <c r="N27" i="2"/>
  <c r="Y27" i="2"/>
  <c r="AJ27" i="2"/>
  <c r="AT27" i="2"/>
  <c r="N29" i="2"/>
  <c r="AJ29" i="2"/>
  <c r="AT29" i="2"/>
  <c r="N31" i="2"/>
  <c r="Y31" i="2"/>
  <c r="AJ31" i="2"/>
  <c r="AT31" i="2"/>
  <c r="H11" i="3"/>
  <c r="N13" i="3"/>
  <c r="N15" i="3"/>
  <c r="N17" i="3"/>
  <c r="Y17" i="3"/>
  <c r="AJ17" i="3"/>
  <c r="AT17" i="3"/>
  <c r="N19" i="3"/>
  <c r="Y19" i="3"/>
  <c r="AJ19" i="3"/>
  <c r="AT19" i="3"/>
  <c r="N21" i="3"/>
  <c r="Y21" i="3"/>
  <c r="AJ21" i="3"/>
  <c r="AT21" i="3"/>
  <c r="N23" i="3"/>
  <c r="Y23" i="3"/>
  <c r="AJ23" i="3"/>
  <c r="AT23" i="3"/>
  <c r="N25" i="3"/>
  <c r="Y25" i="3"/>
  <c r="AJ25" i="3"/>
  <c r="AT25" i="3"/>
  <c r="N27" i="3"/>
  <c r="Y27" i="3"/>
  <c r="AJ27" i="3"/>
  <c r="AT27" i="3"/>
  <c r="N29" i="3"/>
  <c r="Y29" i="3"/>
  <c r="AJ29" i="3"/>
  <c r="AT29" i="3"/>
  <c r="N31" i="3"/>
  <c r="Y31" i="3"/>
  <c r="AJ31" i="3"/>
  <c r="AT31" i="3"/>
  <c r="H40" i="3"/>
  <c r="E64" i="3"/>
  <c r="N78" i="3"/>
  <c r="AF36" i="4"/>
  <c r="G8" i="32"/>
  <c r="AI8" i="32" s="1"/>
  <c r="AJ8" i="32" s="1"/>
  <c r="AK8" i="32" s="1"/>
  <c r="Y17" i="4"/>
  <c r="G7" i="32"/>
  <c r="AI7" i="32" s="1"/>
  <c r="AJ7" i="32" s="1"/>
  <c r="AK7" i="32" s="1"/>
  <c r="AT17" i="4"/>
  <c r="G14" i="32"/>
  <c r="AI14" i="32" s="1"/>
  <c r="AJ14" i="32" s="1"/>
  <c r="AK14" i="32" s="1"/>
  <c r="Y19" i="4"/>
  <c r="G13" i="32"/>
  <c r="AI13" i="32" s="1"/>
  <c r="AJ13" i="32" s="1"/>
  <c r="AK13" i="32" s="1"/>
  <c r="AT19" i="4"/>
  <c r="G20" i="32"/>
  <c r="AI20" i="32" s="1"/>
  <c r="AJ20" i="32" s="1"/>
  <c r="AK20" i="32" s="1"/>
  <c r="Y21" i="4"/>
  <c r="G19" i="32"/>
  <c r="AI19" i="32" s="1"/>
  <c r="AJ19" i="32" s="1"/>
  <c r="AK19" i="32" s="1"/>
  <c r="AL19" i="32" s="1"/>
  <c r="AN19" i="32" s="1"/>
  <c r="AT21" i="4"/>
  <c r="G26" i="32"/>
  <c r="AI26" i="32" s="1"/>
  <c r="AJ26" i="32" s="1"/>
  <c r="AK26" i="32" s="1"/>
  <c r="Y23" i="4"/>
  <c r="G25" i="32"/>
  <c r="AI25" i="32" s="1"/>
  <c r="AJ25" i="32" s="1"/>
  <c r="AK25" i="32" s="1"/>
  <c r="AT23" i="4"/>
  <c r="G32" i="32"/>
  <c r="AI32" i="32" s="1"/>
  <c r="AJ32" i="32" s="1"/>
  <c r="AK32" i="32" s="1"/>
  <c r="Y25" i="4"/>
  <c r="G31" i="32"/>
  <c r="AI31" i="32" s="1"/>
  <c r="AJ31" i="32" s="1"/>
  <c r="AK31" i="32" s="1"/>
  <c r="AT25" i="4"/>
  <c r="G38" i="32"/>
  <c r="AI38" i="32" s="1"/>
  <c r="AJ38" i="32" s="1"/>
  <c r="AK38" i="32" s="1"/>
  <c r="Y27" i="4"/>
  <c r="G37" i="32"/>
  <c r="AI37" i="32" s="1"/>
  <c r="AJ37" i="32" s="1"/>
  <c r="AK37" i="32" s="1"/>
  <c r="AT27" i="4"/>
  <c r="G44" i="32"/>
  <c r="AI44" i="32" s="1"/>
  <c r="AJ44" i="32" s="1"/>
  <c r="AK44" i="32" s="1"/>
  <c r="Y29" i="4"/>
  <c r="G43" i="32"/>
  <c r="AI43" i="32" s="1"/>
  <c r="AJ43" i="32" s="1"/>
  <c r="AK43" i="32" s="1"/>
  <c r="AL43" i="32" s="1"/>
  <c r="AN43" i="32" s="1"/>
  <c r="AT29" i="4"/>
  <c r="G50" i="32"/>
  <c r="AI50" i="32" s="1"/>
  <c r="AJ50" i="32" s="1"/>
  <c r="AK50" i="32" s="1"/>
  <c r="Y31" i="4"/>
  <c r="G49" i="32"/>
  <c r="AI49" i="32" s="1"/>
  <c r="AJ49" i="32" s="1"/>
  <c r="AK49" i="32" s="1"/>
  <c r="AT31" i="4"/>
  <c r="N33" i="4"/>
  <c r="E64" i="4"/>
  <c r="N78" i="4"/>
  <c r="AF36" i="5"/>
  <c r="H8" i="32"/>
  <c r="Y17" i="5"/>
  <c r="H7" i="32"/>
  <c r="AT17" i="5"/>
  <c r="H14" i="32"/>
  <c r="Y19" i="5"/>
  <c r="H13" i="32"/>
  <c r="AT19" i="5"/>
  <c r="H20" i="32"/>
  <c r="Y21" i="5"/>
  <c r="H19" i="32"/>
  <c r="AT21" i="5"/>
  <c r="H26" i="32"/>
  <c r="Y23" i="5"/>
  <c r="H25" i="32"/>
  <c r="AT23" i="5"/>
  <c r="H32" i="32"/>
  <c r="Y25" i="5"/>
  <c r="H31" i="32"/>
  <c r="AT25" i="5"/>
  <c r="H38" i="32"/>
  <c r="Y27" i="5"/>
  <c r="H37" i="32"/>
  <c r="AT27" i="5"/>
  <c r="H44" i="32"/>
  <c r="Y29" i="5"/>
  <c r="H43" i="32"/>
  <c r="AT29" i="5"/>
  <c r="N73" i="5"/>
  <c r="N77" i="5"/>
  <c r="H8" i="6" s="1"/>
  <c r="H9" i="6" s="1"/>
  <c r="H77" i="6" s="1"/>
  <c r="N74" i="7"/>
  <c r="N78" i="7"/>
  <c r="H8" i="8" s="1"/>
  <c r="H9" i="8" s="1"/>
  <c r="H77" i="8" s="1"/>
  <c r="N74" i="9"/>
  <c r="N78" i="9"/>
  <c r="H8" i="10" s="1"/>
  <c r="H9" i="10" s="1"/>
  <c r="H77" i="10" s="1"/>
  <c r="N74" i="11"/>
  <c r="N78" i="11"/>
  <c r="H8" i="12" s="1"/>
  <c r="H9" i="12" s="1"/>
  <c r="H77" i="12" s="1"/>
  <c r="N74" i="13"/>
  <c r="N78" i="13"/>
  <c r="H8" i="15" s="1"/>
  <c r="H9" i="15" s="1"/>
  <c r="H77" i="15" s="1"/>
  <c r="N74" i="14"/>
  <c r="N78" i="14"/>
  <c r="N74" i="16"/>
  <c r="N78" i="16"/>
  <c r="H8" i="17" s="1"/>
  <c r="H9" i="17" s="1"/>
  <c r="H77" i="17" s="1"/>
  <c r="N74" i="18"/>
  <c r="N78" i="18"/>
  <c r="H8" i="19" s="1"/>
  <c r="H9" i="19" s="1"/>
  <c r="H77" i="19" s="1"/>
  <c r="N65" i="20"/>
  <c r="H41" i="22"/>
  <c r="N78" i="22"/>
  <c r="H8" i="23" s="1"/>
  <c r="H9" i="23" s="1"/>
  <c r="H77" i="23" s="1"/>
  <c r="N74" i="22"/>
  <c r="N79" i="22"/>
  <c r="H9" i="24"/>
  <c r="H41" i="24"/>
  <c r="N78" i="24"/>
  <c r="H8" i="26" s="1"/>
  <c r="H9" i="26" s="1"/>
  <c r="H77" i="26" s="1"/>
  <c r="N74" i="24"/>
  <c r="N79" i="24"/>
  <c r="H41" i="25"/>
  <c r="N78" i="25"/>
  <c r="N74" i="25"/>
  <c r="N79" i="25"/>
  <c r="N74" i="26"/>
  <c r="N78" i="26"/>
  <c r="H8" i="27" s="1"/>
  <c r="H9" i="27"/>
  <c r="N32" i="5"/>
  <c r="N78" i="5"/>
  <c r="N13" i="6"/>
  <c r="N15" i="6"/>
  <c r="N17" i="6"/>
  <c r="N19" i="6"/>
  <c r="N21" i="6"/>
  <c r="N23" i="6"/>
  <c r="N25" i="6"/>
  <c r="N27" i="6"/>
  <c r="N29" i="6"/>
  <c r="N31" i="6"/>
  <c r="N33" i="6"/>
  <c r="H37" i="6"/>
  <c r="N79" i="6"/>
  <c r="N13" i="7"/>
  <c r="N15" i="7"/>
  <c r="N17" i="7"/>
  <c r="N19" i="7"/>
  <c r="N21" i="7"/>
  <c r="N23" i="7"/>
  <c r="N25" i="7"/>
  <c r="N27" i="7"/>
  <c r="N29" i="7"/>
  <c r="N31" i="7"/>
  <c r="N33" i="7"/>
  <c r="H37" i="7"/>
  <c r="N79" i="7"/>
  <c r="N13" i="8"/>
  <c r="N15" i="8"/>
  <c r="N17" i="8"/>
  <c r="N19" i="8"/>
  <c r="N21" i="8"/>
  <c r="N23" i="8"/>
  <c r="N25" i="8"/>
  <c r="N27" i="8"/>
  <c r="N29" i="8"/>
  <c r="N31" i="8"/>
  <c r="N33" i="8"/>
  <c r="H37" i="8"/>
  <c r="N79" i="8"/>
  <c r="N13" i="9"/>
  <c r="N15" i="9"/>
  <c r="N17" i="9"/>
  <c r="N19" i="9"/>
  <c r="N21" i="9"/>
  <c r="N23" i="9"/>
  <c r="N25" i="9"/>
  <c r="N27" i="9"/>
  <c r="N29" i="9"/>
  <c r="N31" i="9"/>
  <c r="N33" i="9"/>
  <c r="H37" i="9"/>
  <c r="N79" i="9"/>
  <c r="N13" i="10"/>
  <c r="N15" i="10"/>
  <c r="N17" i="10"/>
  <c r="N19" i="10"/>
  <c r="N21" i="10"/>
  <c r="N23" i="10"/>
  <c r="N25" i="10"/>
  <c r="N27" i="10"/>
  <c r="N29" i="10"/>
  <c r="N31" i="10"/>
  <c r="N33" i="10"/>
  <c r="H37" i="10"/>
  <c r="N79" i="10"/>
  <c r="N13" i="11"/>
  <c r="N15" i="11"/>
  <c r="N17" i="11"/>
  <c r="N19" i="11"/>
  <c r="N21" i="11"/>
  <c r="N23" i="11"/>
  <c r="N25" i="11"/>
  <c r="N27" i="11"/>
  <c r="N29" i="11"/>
  <c r="N31" i="11"/>
  <c r="N53" i="32"/>
  <c r="AI53" i="32" s="1"/>
  <c r="AJ53" i="32" s="1"/>
  <c r="AK53" i="32" s="1"/>
  <c r="N50" i="32"/>
  <c r="N33" i="11"/>
  <c r="H37" i="11"/>
  <c r="N79" i="11"/>
  <c r="N13" i="12"/>
  <c r="N15" i="12"/>
  <c r="N17" i="12"/>
  <c r="N19" i="12"/>
  <c r="N21" i="12"/>
  <c r="N23" i="12"/>
  <c r="N25" i="12"/>
  <c r="N27" i="12"/>
  <c r="N29" i="12"/>
  <c r="N31" i="12"/>
  <c r="N33" i="12"/>
  <c r="H37" i="12"/>
  <c r="N79" i="12"/>
  <c r="N13" i="13"/>
  <c r="N15" i="13"/>
  <c r="N17" i="13"/>
  <c r="N19" i="13"/>
  <c r="N21" i="13"/>
  <c r="N23" i="13"/>
  <c r="N25" i="13"/>
  <c r="N27" i="13"/>
  <c r="N29" i="13"/>
  <c r="N31" i="13"/>
  <c r="N33" i="13"/>
  <c r="H37" i="13"/>
  <c r="N79" i="13"/>
  <c r="N13" i="14"/>
  <c r="N15" i="14"/>
  <c r="N17" i="14"/>
  <c r="N19" i="14"/>
  <c r="N21" i="14"/>
  <c r="N23" i="14"/>
  <c r="N25" i="14"/>
  <c r="N27" i="14"/>
  <c r="N29" i="14"/>
  <c r="N31" i="14"/>
  <c r="N33" i="14"/>
  <c r="H37" i="14"/>
  <c r="H77" i="14" s="1"/>
  <c r="N79" i="14"/>
  <c r="N13" i="15"/>
  <c r="N15" i="15"/>
  <c r="N17" i="15"/>
  <c r="N19" i="15"/>
  <c r="N21" i="15"/>
  <c r="N23" i="15"/>
  <c r="N25" i="15"/>
  <c r="N27" i="15"/>
  <c r="N29" i="15"/>
  <c r="N31" i="15"/>
  <c r="N33" i="15"/>
  <c r="H37" i="15"/>
  <c r="N79" i="15"/>
  <c r="N13" i="16"/>
  <c r="N15" i="16"/>
  <c r="N17" i="16"/>
  <c r="N19" i="16"/>
  <c r="N21" i="16"/>
  <c r="N23" i="16"/>
  <c r="N25" i="16"/>
  <c r="N27" i="16"/>
  <c r="N29" i="16"/>
  <c r="N31" i="16"/>
  <c r="N33" i="16"/>
  <c r="H37" i="16"/>
  <c r="N79" i="16"/>
  <c r="N13" i="17"/>
  <c r="N15" i="17"/>
  <c r="N17" i="17"/>
  <c r="N19" i="17"/>
  <c r="N21" i="17"/>
  <c r="N23" i="17"/>
  <c r="N25" i="17"/>
  <c r="N27" i="17"/>
  <c r="N29" i="17"/>
  <c r="N31" i="17"/>
  <c r="N33" i="17"/>
  <c r="H37" i="17"/>
  <c r="N79" i="17"/>
  <c r="N13" i="18"/>
  <c r="N15" i="18"/>
  <c r="N17" i="18"/>
  <c r="N19" i="18"/>
  <c r="N21" i="18"/>
  <c r="N23" i="18"/>
  <c r="N25" i="18"/>
  <c r="N27" i="18"/>
  <c r="N29" i="18"/>
  <c r="N31" i="18"/>
  <c r="N33" i="18"/>
  <c r="H37" i="18"/>
  <c r="N79" i="18"/>
  <c r="N13" i="19"/>
  <c r="N15" i="19"/>
  <c r="N17" i="19"/>
  <c r="N19" i="19"/>
  <c r="N21" i="19"/>
  <c r="N23" i="19"/>
  <c r="N25" i="19"/>
  <c r="N27" i="19"/>
  <c r="N29" i="19"/>
  <c r="N31" i="19"/>
  <c r="N33" i="19"/>
  <c r="H37" i="19"/>
  <c r="N79" i="19"/>
  <c r="N13" i="20"/>
  <c r="N15" i="20"/>
  <c r="N17" i="20"/>
  <c r="N19" i="20"/>
  <c r="N21" i="20"/>
  <c r="N23" i="20"/>
  <c r="N25" i="20"/>
  <c r="N27" i="20"/>
  <c r="N29" i="20"/>
  <c r="N31" i="20"/>
  <c r="N33" i="20"/>
  <c r="H37" i="20"/>
  <c r="N79" i="20"/>
  <c r="N14" i="21"/>
  <c r="N16" i="21"/>
  <c r="N18" i="21"/>
  <c r="N20" i="21"/>
  <c r="N22" i="21"/>
  <c r="N24" i="21"/>
  <c r="N26" i="21"/>
  <c r="N28" i="21"/>
  <c r="N30" i="21"/>
  <c r="X51" i="32"/>
  <c r="X48" i="32"/>
  <c r="AI48" i="32" s="1"/>
  <c r="AJ48" i="32" s="1"/>
  <c r="AK48" i="32" s="1"/>
  <c r="N32" i="21"/>
  <c r="U37" i="21"/>
  <c r="AF37" i="21"/>
  <c r="AP37" i="21"/>
  <c r="M13" i="22"/>
  <c r="M37" i="22" s="1"/>
  <c r="N14" i="22"/>
  <c r="N16" i="22"/>
  <c r="N18" i="22"/>
  <c r="N20" i="22"/>
  <c r="N22" i="22"/>
  <c r="N24" i="22"/>
  <c r="N26" i="22"/>
  <c r="N28" i="22"/>
  <c r="N30" i="22"/>
  <c r="N32" i="22"/>
  <c r="U37" i="22"/>
  <c r="AF37" i="22"/>
  <c r="AP37" i="22"/>
  <c r="N14" i="23"/>
  <c r="N16" i="23"/>
  <c r="N18" i="23"/>
  <c r="N20" i="23"/>
  <c r="N22" i="23"/>
  <c r="N24" i="23"/>
  <c r="N26" i="23"/>
  <c r="N28" i="23"/>
  <c r="N30" i="23"/>
  <c r="N32" i="23"/>
  <c r="U37" i="23"/>
  <c r="AF37" i="23"/>
  <c r="AP37" i="23"/>
  <c r="N14" i="24"/>
  <c r="N16" i="24"/>
  <c r="N18" i="24"/>
  <c r="N20" i="24"/>
  <c r="N22" i="24"/>
  <c r="N24" i="24"/>
  <c r="N26" i="24"/>
  <c r="N28" i="24"/>
  <c r="N30" i="24"/>
  <c r="N32" i="24"/>
  <c r="U37" i="24"/>
  <c r="AF37" i="24"/>
  <c r="AP37" i="24"/>
  <c r="N14" i="25"/>
  <c r="N16" i="25"/>
  <c r="N18" i="25"/>
  <c r="N20" i="25"/>
  <c r="N22" i="25"/>
  <c r="N24" i="25"/>
  <c r="N26" i="25"/>
  <c r="N28" i="25"/>
  <c r="N30" i="25"/>
  <c r="N32" i="25"/>
  <c r="U37" i="25"/>
  <c r="AF37" i="25"/>
  <c r="AP37" i="25"/>
  <c r="N14" i="26"/>
  <c r="N16" i="26"/>
  <c r="N18" i="26"/>
  <c r="N20" i="26"/>
  <c r="N22" i="26"/>
  <c r="N24" i="26"/>
  <c r="N26" i="26"/>
  <c r="N28" i="26"/>
  <c r="N29" i="26"/>
  <c r="AC45" i="32"/>
  <c r="AJ30" i="26"/>
  <c r="N31" i="26"/>
  <c r="AC51" i="32"/>
  <c r="AJ32" i="26"/>
  <c r="N33" i="26"/>
  <c r="H37" i="26"/>
  <c r="D32" i="39"/>
  <c r="Z32" i="39" s="1"/>
  <c r="H12" i="27"/>
  <c r="H37" i="27"/>
  <c r="N13" i="27"/>
  <c r="N15" i="27"/>
  <c r="N17" i="27"/>
  <c r="AD9" i="32"/>
  <c r="AI9" i="32" s="1"/>
  <c r="AJ9" i="32" s="1"/>
  <c r="AK9" i="32" s="1"/>
  <c r="AJ18" i="27"/>
  <c r="N19" i="27"/>
  <c r="AD15" i="32"/>
  <c r="AI15" i="32" s="1"/>
  <c r="AJ15" i="32" s="1"/>
  <c r="AK15" i="32" s="1"/>
  <c r="AJ20" i="27"/>
  <c r="N21" i="27"/>
  <c r="N23" i="27"/>
  <c r="AD27" i="32"/>
  <c r="AI27" i="32" s="1"/>
  <c r="AJ27" i="32" s="1"/>
  <c r="AK27" i="32" s="1"/>
  <c r="AJ24" i="27"/>
  <c r="N25" i="27"/>
  <c r="AD33" i="32"/>
  <c r="AI33" i="32" s="1"/>
  <c r="AJ33" i="32" s="1"/>
  <c r="AK33" i="32" s="1"/>
  <c r="AJ26" i="27"/>
  <c r="N27" i="27"/>
  <c r="AD39" i="32"/>
  <c r="AI39" i="32" s="1"/>
  <c r="AJ39" i="32" s="1"/>
  <c r="AK39" i="32" s="1"/>
  <c r="AJ28" i="27"/>
  <c r="N29" i="27"/>
  <c r="N74" i="27"/>
  <c r="N78" i="27"/>
  <c r="H7" i="29"/>
  <c r="H7" i="28"/>
  <c r="N74" i="29"/>
  <c r="N78" i="29"/>
  <c r="H8" i="30" s="1"/>
  <c r="H9" i="30"/>
  <c r="N74" i="31"/>
  <c r="N78" i="31"/>
  <c r="N13" i="4"/>
  <c r="N15" i="4"/>
  <c r="N17" i="4"/>
  <c r="N19" i="4"/>
  <c r="N21" i="4"/>
  <c r="N23" i="4"/>
  <c r="N25" i="4"/>
  <c r="N27" i="4"/>
  <c r="N29" i="4"/>
  <c r="N31" i="4"/>
  <c r="N13" i="5"/>
  <c r="N15" i="5"/>
  <c r="N17" i="5"/>
  <c r="N19" i="5"/>
  <c r="N21" i="5"/>
  <c r="N23" i="5"/>
  <c r="N25" i="5"/>
  <c r="N27" i="5"/>
  <c r="N29" i="5"/>
  <c r="N31" i="5"/>
  <c r="Y31" i="5"/>
  <c r="AJ31" i="5"/>
  <c r="AT31" i="5"/>
  <c r="H12" i="6"/>
  <c r="N14" i="6"/>
  <c r="N16" i="6"/>
  <c r="I8" i="32"/>
  <c r="I5" i="32"/>
  <c r="AI5" i="32" s="1"/>
  <c r="AJ5" i="32" s="1"/>
  <c r="AK5" i="32" s="1"/>
  <c r="AL4" i="32" s="1"/>
  <c r="AN4" i="32" s="1"/>
  <c r="N18" i="6"/>
  <c r="AJ18" i="6"/>
  <c r="AT18" i="6"/>
  <c r="N20" i="6"/>
  <c r="Y20" i="6"/>
  <c r="AJ20" i="6"/>
  <c r="AT20" i="6"/>
  <c r="N22" i="6"/>
  <c r="Y22" i="6"/>
  <c r="AJ22" i="6"/>
  <c r="AT22" i="6"/>
  <c r="N24" i="6"/>
  <c r="Y24" i="6"/>
  <c r="AJ24" i="6"/>
  <c r="AT24" i="6"/>
  <c r="N26" i="6"/>
  <c r="Y26" i="6"/>
  <c r="AJ26" i="6"/>
  <c r="AT26" i="6"/>
  <c r="N28" i="6"/>
  <c r="Y28" i="6"/>
  <c r="AJ28" i="6"/>
  <c r="AT28" i="6"/>
  <c r="N30" i="6"/>
  <c r="Y30" i="6"/>
  <c r="AJ30" i="6"/>
  <c r="AT30" i="6"/>
  <c r="N32" i="6"/>
  <c r="Y32" i="6"/>
  <c r="AJ32" i="6"/>
  <c r="AT32" i="6"/>
  <c r="H12" i="7"/>
  <c r="N14" i="7"/>
  <c r="N16" i="7"/>
  <c r="N18" i="7"/>
  <c r="Y18" i="7"/>
  <c r="AJ18" i="7"/>
  <c r="AT18" i="7"/>
  <c r="N20" i="7"/>
  <c r="Y20" i="7"/>
  <c r="AJ20" i="7"/>
  <c r="AT20" i="7"/>
  <c r="N22" i="7"/>
  <c r="Y22" i="7"/>
  <c r="AJ22" i="7"/>
  <c r="AT22" i="7"/>
  <c r="N24" i="7"/>
  <c r="Y24" i="7"/>
  <c r="AJ24" i="7"/>
  <c r="AT24" i="7"/>
  <c r="N26" i="7"/>
  <c r="Y26" i="7"/>
  <c r="AJ26" i="7"/>
  <c r="AT26" i="7"/>
  <c r="N28" i="7"/>
  <c r="Y28" i="7"/>
  <c r="AJ28" i="7"/>
  <c r="AT28" i="7"/>
  <c r="N30" i="7"/>
  <c r="Y30" i="7"/>
  <c r="AJ30" i="7"/>
  <c r="AT30" i="7"/>
  <c r="N32" i="7"/>
  <c r="Y32" i="7"/>
  <c r="AJ32" i="7"/>
  <c r="AT32" i="7"/>
  <c r="H12" i="8"/>
  <c r="N14" i="8"/>
  <c r="N16" i="8"/>
  <c r="N18" i="8"/>
  <c r="Y18" i="8"/>
  <c r="AJ18" i="8"/>
  <c r="AT18" i="8"/>
  <c r="N20" i="8"/>
  <c r="Y20" i="8"/>
  <c r="AJ20" i="8"/>
  <c r="AT20" i="8"/>
  <c r="N22" i="8"/>
  <c r="Y22" i="8"/>
  <c r="AJ22" i="8"/>
  <c r="AT22" i="8"/>
  <c r="N24" i="8"/>
  <c r="Y24" i="8"/>
  <c r="AJ24" i="8"/>
  <c r="AT24" i="8"/>
  <c r="N26" i="8"/>
  <c r="Y26" i="8"/>
  <c r="AJ26" i="8"/>
  <c r="AT26" i="8"/>
  <c r="N28" i="8"/>
  <c r="Y28" i="8"/>
  <c r="AJ28" i="8"/>
  <c r="AT28" i="8"/>
  <c r="N30" i="8"/>
  <c r="Y30" i="8"/>
  <c r="AJ30" i="8"/>
  <c r="AT30" i="8"/>
  <c r="N32" i="8"/>
  <c r="Y32" i="8"/>
  <c r="AJ32" i="8"/>
  <c r="AT32" i="8"/>
  <c r="H12" i="9"/>
  <c r="N14" i="9"/>
  <c r="N16" i="9"/>
  <c r="N18" i="9"/>
  <c r="Y18" i="9"/>
  <c r="AJ18" i="9"/>
  <c r="AT18" i="9"/>
  <c r="N20" i="9"/>
  <c r="Y20" i="9"/>
  <c r="AJ20" i="9"/>
  <c r="AT20" i="9"/>
  <c r="N22" i="9"/>
  <c r="Y22" i="9"/>
  <c r="AJ22" i="9"/>
  <c r="AT22" i="9"/>
  <c r="N24" i="9"/>
  <c r="Y24" i="9"/>
  <c r="AJ24" i="9"/>
  <c r="AT24" i="9"/>
  <c r="N26" i="9"/>
  <c r="Y26" i="9"/>
  <c r="AJ26" i="9"/>
  <c r="AT26" i="9"/>
  <c r="N28" i="9"/>
  <c r="Y28" i="9"/>
  <c r="AJ28" i="9"/>
  <c r="AT28" i="9"/>
  <c r="N30" i="9"/>
  <c r="Y30" i="9"/>
  <c r="AJ30" i="9"/>
  <c r="AT30" i="9"/>
  <c r="N32" i="9"/>
  <c r="Y32" i="9"/>
  <c r="AJ32" i="9"/>
  <c r="AT32" i="9"/>
  <c r="H12" i="10"/>
  <c r="N14" i="10"/>
  <c r="N16" i="10"/>
  <c r="N18" i="10"/>
  <c r="Y18" i="10"/>
  <c r="AJ18" i="10"/>
  <c r="AT18" i="10"/>
  <c r="N20" i="10"/>
  <c r="Y20" i="10"/>
  <c r="AJ20" i="10"/>
  <c r="AT20" i="10"/>
  <c r="N22" i="10"/>
  <c r="Y22" i="10"/>
  <c r="AJ22" i="10"/>
  <c r="AT22" i="10"/>
  <c r="N24" i="10"/>
  <c r="Y24" i="10"/>
  <c r="AJ24" i="10"/>
  <c r="AT24" i="10"/>
  <c r="N26" i="10"/>
  <c r="Y26" i="10"/>
  <c r="AJ26" i="10"/>
  <c r="AT26" i="10"/>
  <c r="N28" i="10"/>
  <c r="Y28" i="10"/>
  <c r="AJ28" i="10"/>
  <c r="AT28" i="10"/>
  <c r="N30" i="10"/>
  <c r="Y30" i="10"/>
  <c r="AJ30" i="10"/>
  <c r="AT30" i="10"/>
  <c r="N32" i="10"/>
  <c r="Y32" i="10"/>
  <c r="AJ32" i="10"/>
  <c r="AT32" i="10"/>
  <c r="H12" i="11"/>
  <c r="N14" i="11"/>
  <c r="N16" i="11"/>
  <c r="N18" i="11"/>
  <c r="Y18" i="11"/>
  <c r="AJ18" i="11"/>
  <c r="AT18" i="11"/>
  <c r="N20" i="11"/>
  <c r="Y20" i="11"/>
  <c r="AJ20" i="11"/>
  <c r="AT20" i="11"/>
  <c r="N22" i="11"/>
  <c r="Y22" i="11"/>
  <c r="AJ22" i="11"/>
  <c r="AT22" i="11"/>
  <c r="N24" i="11"/>
  <c r="Y24" i="11"/>
  <c r="AJ24" i="11"/>
  <c r="AT24" i="11"/>
  <c r="N26" i="11"/>
  <c r="Y26" i="11"/>
  <c r="AJ26" i="11"/>
  <c r="AT26" i="11"/>
  <c r="N28" i="11"/>
  <c r="Y28" i="11"/>
  <c r="AJ28" i="11"/>
  <c r="AT28" i="11"/>
  <c r="N30" i="11"/>
  <c r="Y30" i="11"/>
  <c r="AJ30" i="11"/>
  <c r="AT30" i="11"/>
  <c r="N32" i="11"/>
  <c r="Y32" i="11"/>
  <c r="AJ32" i="11"/>
  <c r="AT32" i="11"/>
  <c r="H12" i="12"/>
  <c r="N14" i="12"/>
  <c r="N16" i="12"/>
  <c r="N18" i="12"/>
  <c r="Y18" i="12"/>
  <c r="AJ18" i="12"/>
  <c r="AT18" i="12"/>
  <c r="N20" i="12"/>
  <c r="Y20" i="12"/>
  <c r="AJ20" i="12"/>
  <c r="AT20" i="12"/>
  <c r="N22" i="12"/>
  <c r="Y22" i="12"/>
  <c r="AJ22" i="12"/>
  <c r="AT22" i="12"/>
  <c r="N24" i="12"/>
  <c r="Y24" i="12"/>
  <c r="AJ24" i="12"/>
  <c r="AT24" i="12"/>
  <c r="N26" i="12"/>
  <c r="Y26" i="12"/>
  <c r="AJ26" i="12"/>
  <c r="AT26" i="12"/>
  <c r="N28" i="12"/>
  <c r="Y28" i="12"/>
  <c r="AJ28" i="12"/>
  <c r="AT28" i="12"/>
  <c r="N30" i="12"/>
  <c r="Y30" i="12"/>
  <c r="AJ30" i="12"/>
  <c r="AT30" i="12"/>
  <c r="N32" i="12"/>
  <c r="O53" i="32"/>
  <c r="O50" i="32"/>
  <c r="O54" i="32"/>
  <c r="AI54" i="32" s="1"/>
  <c r="AJ54" i="32" s="1"/>
  <c r="AK54" i="32" s="1"/>
  <c r="O51" i="32"/>
  <c r="AI51" i="32" s="1"/>
  <c r="AJ51" i="32" s="1"/>
  <c r="AK51" i="32" s="1"/>
  <c r="O52" i="32"/>
  <c r="AI52" i="32" s="1"/>
  <c r="AJ52" i="32" s="1"/>
  <c r="AK52" i="32" s="1"/>
  <c r="AL52" i="32" s="1"/>
  <c r="AN52" i="32" s="1"/>
  <c r="O49" i="32"/>
  <c r="H12" i="13"/>
  <c r="N14" i="13"/>
  <c r="N16" i="13"/>
  <c r="N18" i="13"/>
  <c r="Y18" i="13"/>
  <c r="AJ18" i="13"/>
  <c r="AT18" i="13"/>
  <c r="N20" i="13"/>
  <c r="Y20" i="13"/>
  <c r="AJ20" i="13"/>
  <c r="AT20" i="13"/>
  <c r="N22" i="13"/>
  <c r="Y22" i="13"/>
  <c r="AJ22" i="13"/>
  <c r="AT22" i="13"/>
  <c r="N24" i="13"/>
  <c r="Y24" i="13"/>
  <c r="AJ24" i="13"/>
  <c r="AT24" i="13"/>
  <c r="N26" i="13"/>
  <c r="Y26" i="13"/>
  <c r="AJ26" i="13"/>
  <c r="AT26" i="13"/>
  <c r="N28" i="13"/>
  <c r="Y28" i="13"/>
  <c r="AJ28" i="13"/>
  <c r="AT28" i="13"/>
  <c r="N30" i="13"/>
  <c r="Y30" i="13"/>
  <c r="AJ30" i="13"/>
  <c r="AT30" i="13"/>
  <c r="N32" i="13"/>
  <c r="Y32" i="13"/>
  <c r="AJ32" i="13"/>
  <c r="AT32" i="13"/>
  <c r="H12" i="14"/>
  <c r="N14" i="14"/>
  <c r="N16" i="14"/>
  <c r="N18" i="14"/>
  <c r="Y18" i="14"/>
  <c r="AJ18" i="14"/>
  <c r="AT18" i="14"/>
  <c r="N20" i="14"/>
  <c r="Y20" i="14"/>
  <c r="AJ20" i="14"/>
  <c r="AT20" i="14"/>
  <c r="N22" i="14"/>
  <c r="Y22" i="14"/>
  <c r="AJ22" i="14"/>
  <c r="AT22" i="14"/>
  <c r="N24" i="14"/>
  <c r="Y24" i="14"/>
  <c r="AJ24" i="14"/>
  <c r="AT24" i="14"/>
  <c r="N26" i="14"/>
  <c r="Y26" i="14"/>
  <c r="AJ26" i="14"/>
  <c r="AT26" i="14"/>
  <c r="N28" i="14"/>
  <c r="Y28" i="14"/>
  <c r="AJ28" i="14"/>
  <c r="AT28" i="14"/>
  <c r="N30" i="14"/>
  <c r="Y30" i="14"/>
  <c r="AJ30" i="14"/>
  <c r="AT30" i="14"/>
  <c r="N32" i="14"/>
  <c r="Y32" i="14"/>
  <c r="AJ32" i="14"/>
  <c r="AT32" i="14"/>
  <c r="H12" i="15"/>
  <c r="N14" i="15"/>
  <c r="N16" i="15"/>
  <c r="N18" i="15"/>
  <c r="Y18" i="15"/>
  <c r="AJ18" i="15"/>
  <c r="AT18" i="15"/>
  <c r="N20" i="15"/>
  <c r="Y20" i="15"/>
  <c r="AJ20" i="15"/>
  <c r="AT20" i="15"/>
  <c r="N22" i="15"/>
  <c r="Y22" i="15"/>
  <c r="AJ22" i="15"/>
  <c r="AT22" i="15"/>
  <c r="N24" i="15"/>
  <c r="Y24" i="15"/>
  <c r="AJ24" i="15"/>
  <c r="AT24" i="15"/>
  <c r="N26" i="15"/>
  <c r="Y26" i="15"/>
  <c r="AJ26" i="15"/>
  <c r="AT26" i="15"/>
  <c r="N28" i="15"/>
  <c r="Y28" i="15"/>
  <c r="AJ28" i="15"/>
  <c r="AT28" i="15"/>
  <c r="R41" i="32"/>
  <c r="AI41" i="32" s="1"/>
  <c r="AJ41" i="32" s="1"/>
  <c r="AK41" i="32" s="1"/>
  <c r="AL40" i="32" s="1"/>
  <c r="AN40" i="32" s="1"/>
  <c r="R44" i="32"/>
  <c r="N30" i="15"/>
  <c r="AJ30" i="15"/>
  <c r="AT30" i="15"/>
  <c r="N32" i="15"/>
  <c r="Y32" i="15"/>
  <c r="AJ32" i="15"/>
  <c r="AT32" i="15"/>
  <c r="H12" i="16"/>
  <c r="N14" i="16"/>
  <c r="N16" i="16"/>
  <c r="N18" i="16"/>
  <c r="Y18" i="16"/>
  <c r="AJ18" i="16"/>
  <c r="AT18" i="16"/>
  <c r="N20" i="16"/>
  <c r="Y20" i="16"/>
  <c r="AJ20" i="16"/>
  <c r="AT20" i="16"/>
  <c r="N22" i="16"/>
  <c r="Y22" i="16"/>
  <c r="AJ22" i="16"/>
  <c r="AT22" i="16"/>
  <c r="N24" i="16"/>
  <c r="Y24" i="16"/>
  <c r="AJ24" i="16"/>
  <c r="AT24" i="16"/>
  <c r="N26" i="16"/>
  <c r="Y26" i="16"/>
  <c r="AJ26" i="16"/>
  <c r="AT26" i="16"/>
  <c r="N28" i="16"/>
  <c r="Y28" i="16"/>
  <c r="AJ28" i="16"/>
  <c r="AT28" i="16"/>
  <c r="N30" i="16"/>
  <c r="Y30" i="16"/>
  <c r="AJ30" i="16"/>
  <c r="AT30" i="16"/>
  <c r="N32" i="16"/>
  <c r="Y32" i="16"/>
  <c r="AJ32" i="16"/>
  <c r="AT32" i="16"/>
  <c r="H12" i="17"/>
  <c r="N14" i="17"/>
  <c r="N16" i="17"/>
  <c r="N18" i="17"/>
  <c r="Y18" i="17"/>
  <c r="AJ18" i="17"/>
  <c r="AT18" i="17"/>
  <c r="N20" i="17"/>
  <c r="Y20" i="17"/>
  <c r="AJ20" i="17"/>
  <c r="AT20" i="17"/>
  <c r="N22" i="17"/>
  <c r="Y22" i="17"/>
  <c r="AJ22" i="17"/>
  <c r="AT22" i="17"/>
  <c r="N24" i="17"/>
  <c r="Y24" i="17"/>
  <c r="AJ24" i="17"/>
  <c r="AT24" i="17"/>
  <c r="N26" i="17"/>
  <c r="Y26" i="17"/>
  <c r="AJ26" i="17"/>
  <c r="AT26" i="17"/>
  <c r="N28" i="17"/>
  <c r="Y28" i="17"/>
  <c r="AJ28" i="17"/>
  <c r="AT28" i="17"/>
  <c r="N30" i="17"/>
  <c r="Y30" i="17"/>
  <c r="AJ30" i="17"/>
  <c r="AT30" i="17"/>
  <c r="N32" i="17"/>
  <c r="Y32" i="17"/>
  <c r="AJ32" i="17"/>
  <c r="AT32" i="17"/>
  <c r="H12" i="18"/>
  <c r="N14" i="18"/>
  <c r="N16" i="18"/>
  <c r="N18" i="18"/>
  <c r="Y18" i="18"/>
  <c r="AJ18" i="18"/>
  <c r="AT18" i="18"/>
  <c r="N20" i="18"/>
  <c r="Y20" i="18"/>
  <c r="AJ20" i="18"/>
  <c r="AT20" i="18"/>
  <c r="N22" i="18"/>
  <c r="Y22" i="18"/>
  <c r="AJ22" i="18"/>
  <c r="AT22" i="18"/>
  <c r="N24" i="18"/>
  <c r="Y24" i="18"/>
  <c r="AJ24" i="18"/>
  <c r="AT24" i="18"/>
  <c r="N26" i="18"/>
  <c r="Y26" i="18"/>
  <c r="AJ26" i="18"/>
  <c r="AT26" i="18"/>
  <c r="N28" i="18"/>
  <c r="Y28" i="18"/>
  <c r="AJ28" i="18"/>
  <c r="AT28" i="18"/>
  <c r="N30" i="18"/>
  <c r="Y30" i="18"/>
  <c r="AJ30" i="18"/>
  <c r="AT30" i="18"/>
  <c r="N32" i="18"/>
  <c r="Y32" i="18"/>
  <c r="AJ32" i="18"/>
  <c r="AT32" i="18"/>
  <c r="H12" i="19"/>
  <c r="N14" i="19"/>
  <c r="N16" i="19"/>
  <c r="N18" i="19"/>
  <c r="Y18" i="19"/>
  <c r="AJ18" i="19"/>
  <c r="AT18" i="19"/>
  <c r="N20" i="19"/>
  <c r="Y20" i="19"/>
  <c r="AJ20" i="19"/>
  <c r="AT20" i="19"/>
  <c r="N22" i="19"/>
  <c r="Y22" i="19"/>
  <c r="AJ22" i="19"/>
  <c r="AT22" i="19"/>
  <c r="N24" i="19"/>
  <c r="Y24" i="19"/>
  <c r="AJ24" i="19"/>
  <c r="AT24" i="19"/>
  <c r="N26" i="19"/>
  <c r="Y26" i="19"/>
  <c r="AJ26" i="19"/>
  <c r="AT26" i="19"/>
  <c r="N28" i="19"/>
  <c r="Y28" i="19"/>
  <c r="AJ28" i="19"/>
  <c r="AT28" i="19"/>
  <c r="N30" i="19"/>
  <c r="Y30" i="19"/>
  <c r="AJ30" i="19"/>
  <c r="AT30" i="19"/>
  <c r="N32" i="19"/>
  <c r="Y32" i="19"/>
  <c r="AJ32" i="19"/>
  <c r="AT32" i="19"/>
  <c r="H12" i="20"/>
  <c r="N14" i="20"/>
  <c r="N16" i="20"/>
  <c r="N18" i="20"/>
  <c r="Y18" i="20"/>
  <c r="AJ18" i="20"/>
  <c r="AT18" i="20"/>
  <c r="N20" i="20"/>
  <c r="Y20" i="20"/>
  <c r="AJ20" i="20"/>
  <c r="AT20" i="20"/>
  <c r="N22" i="20"/>
  <c r="Y22" i="20"/>
  <c r="AJ22" i="20"/>
  <c r="AT22" i="20"/>
  <c r="N24" i="20"/>
  <c r="Y24" i="20"/>
  <c r="AJ24" i="20"/>
  <c r="AT24" i="20"/>
  <c r="N26" i="20"/>
  <c r="Y26" i="20"/>
  <c r="AJ26" i="20"/>
  <c r="AT26" i="20"/>
  <c r="N28" i="20"/>
  <c r="Y28" i="20"/>
  <c r="AJ28" i="20"/>
  <c r="AT28" i="20"/>
  <c r="N30" i="20"/>
  <c r="Y30" i="20"/>
  <c r="AJ30" i="20"/>
  <c r="AT30" i="20"/>
  <c r="N32" i="20"/>
  <c r="AT32" i="20"/>
  <c r="W53" i="32"/>
  <c r="W50" i="32"/>
  <c r="W54" i="32"/>
  <c r="W51" i="32"/>
  <c r="Z26" i="39"/>
  <c r="N13" i="21"/>
  <c r="N15" i="21"/>
  <c r="N17" i="21"/>
  <c r="Y17" i="21"/>
  <c r="AJ17" i="21"/>
  <c r="AT17" i="21"/>
  <c r="N19" i="21"/>
  <c r="Y19" i="21"/>
  <c r="AJ19" i="21"/>
  <c r="AT19" i="21"/>
  <c r="N21" i="21"/>
  <c r="Y21" i="21"/>
  <c r="AJ21" i="21"/>
  <c r="AT21" i="21"/>
  <c r="N23" i="21"/>
  <c r="Y23" i="21"/>
  <c r="AJ23" i="21"/>
  <c r="AT23" i="21"/>
  <c r="N25" i="21"/>
  <c r="Y25" i="21"/>
  <c r="AJ25" i="21"/>
  <c r="AT25" i="21"/>
  <c r="N27" i="21"/>
  <c r="Y27" i="21"/>
  <c r="AJ27" i="21"/>
  <c r="AT27" i="21"/>
  <c r="N29" i="21"/>
  <c r="Y29" i="21"/>
  <c r="AJ29" i="21"/>
  <c r="AT29" i="21"/>
  <c r="N31" i="21"/>
  <c r="Y31" i="21"/>
  <c r="AJ31" i="21"/>
  <c r="AT31" i="21"/>
  <c r="N33" i="21"/>
  <c r="Y33" i="21"/>
  <c r="AJ33" i="21"/>
  <c r="AT33" i="21"/>
  <c r="H37" i="21"/>
  <c r="Z27" i="39"/>
  <c r="N13" i="22"/>
  <c r="N15" i="22"/>
  <c r="N17" i="22"/>
  <c r="Y17" i="22"/>
  <c r="AJ17" i="22"/>
  <c r="AT17" i="22"/>
  <c r="N19" i="22"/>
  <c r="Y19" i="22"/>
  <c r="AJ19" i="22"/>
  <c r="AT19" i="22"/>
  <c r="N21" i="22"/>
  <c r="Y21" i="22"/>
  <c r="AJ21" i="22"/>
  <c r="AT21" i="22"/>
  <c r="N23" i="22"/>
  <c r="Y23" i="22"/>
  <c r="AJ23" i="22"/>
  <c r="AT23" i="22"/>
  <c r="N25" i="22"/>
  <c r="Y25" i="22"/>
  <c r="AJ25" i="22"/>
  <c r="AT25" i="22"/>
  <c r="N27" i="22"/>
  <c r="Y27" i="22"/>
  <c r="AJ27" i="22"/>
  <c r="AT27" i="22"/>
  <c r="N29" i="22"/>
  <c r="Y29" i="22"/>
  <c r="AJ29" i="22"/>
  <c r="AT29" i="22"/>
  <c r="N31" i="22"/>
  <c r="Y31" i="22"/>
  <c r="AJ31" i="22"/>
  <c r="AT31" i="22"/>
  <c r="N33" i="22"/>
  <c r="Y33" i="22"/>
  <c r="AJ33" i="22"/>
  <c r="AT33" i="22"/>
  <c r="H37" i="22"/>
  <c r="Z28" i="39"/>
  <c r="N13" i="23"/>
  <c r="N15" i="23"/>
  <c r="N17" i="23"/>
  <c r="Y17" i="23"/>
  <c r="AJ17" i="23"/>
  <c r="AT17" i="23"/>
  <c r="N19" i="23"/>
  <c r="Y19" i="23"/>
  <c r="AJ19" i="23"/>
  <c r="AT19" i="23"/>
  <c r="N21" i="23"/>
  <c r="Y21" i="23"/>
  <c r="AJ21" i="23"/>
  <c r="AT21" i="23"/>
  <c r="N23" i="23"/>
  <c r="Y23" i="23"/>
  <c r="AJ23" i="23"/>
  <c r="AT23" i="23"/>
  <c r="N25" i="23"/>
  <c r="Y25" i="23"/>
  <c r="AJ25" i="23"/>
  <c r="AT25" i="23"/>
  <c r="N27" i="23"/>
  <c r="Y27" i="23"/>
  <c r="AJ27" i="23"/>
  <c r="AT27" i="23"/>
  <c r="N29" i="23"/>
  <c r="Y29" i="23"/>
  <c r="AJ29" i="23"/>
  <c r="AT29" i="23"/>
  <c r="N31" i="23"/>
  <c r="Y31" i="23"/>
  <c r="AJ31" i="23"/>
  <c r="AT31" i="23"/>
  <c r="N33" i="23"/>
  <c r="Y33" i="23"/>
  <c r="AJ33" i="23"/>
  <c r="AT33" i="23"/>
  <c r="H37" i="23"/>
  <c r="Z29" i="39"/>
  <c r="N13" i="24"/>
  <c r="N15" i="24"/>
  <c r="N17" i="24"/>
  <c r="Y17" i="24"/>
  <c r="AJ17" i="24"/>
  <c r="AT17" i="24"/>
  <c r="N19" i="24"/>
  <c r="Y19" i="24"/>
  <c r="AJ19" i="24"/>
  <c r="AT19" i="24"/>
  <c r="N21" i="24"/>
  <c r="Y21" i="24"/>
  <c r="AJ21" i="24"/>
  <c r="AT21" i="24"/>
  <c r="N23" i="24"/>
  <c r="Y23" i="24"/>
  <c r="AJ23" i="24"/>
  <c r="AT23" i="24"/>
  <c r="N25" i="24"/>
  <c r="Y25" i="24"/>
  <c r="AJ25" i="24"/>
  <c r="AT25" i="24"/>
  <c r="N27" i="24"/>
  <c r="Y27" i="24"/>
  <c r="AJ27" i="24"/>
  <c r="AT27" i="24"/>
  <c r="N29" i="24"/>
  <c r="Y29" i="24"/>
  <c r="AJ29" i="24"/>
  <c r="AT29" i="24"/>
  <c r="N31" i="24"/>
  <c r="Y31" i="24"/>
  <c r="AJ31" i="24"/>
  <c r="AT31" i="24"/>
  <c r="N33" i="24"/>
  <c r="Y33" i="24"/>
  <c r="AJ33" i="24"/>
  <c r="AT33" i="24"/>
  <c r="H37" i="24"/>
  <c r="Z30" i="39"/>
  <c r="N13" i="25"/>
  <c r="N15" i="25"/>
  <c r="N17" i="25"/>
  <c r="Y17" i="25"/>
  <c r="AJ17" i="25"/>
  <c r="AT17" i="25"/>
  <c r="N19" i="25"/>
  <c r="Y19" i="25"/>
  <c r="AJ19" i="25"/>
  <c r="AT19" i="25"/>
  <c r="N21" i="25"/>
  <c r="Y21" i="25"/>
  <c r="AJ21" i="25"/>
  <c r="AT21" i="25"/>
  <c r="N23" i="25"/>
  <c r="Y23" i="25"/>
  <c r="AJ23" i="25"/>
  <c r="AT23" i="25"/>
  <c r="N25" i="25"/>
  <c r="Y25" i="25"/>
  <c r="AJ25" i="25"/>
  <c r="AT25" i="25"/>
  <c r="N27" i="25"/>
  <c r="Y27" i="25"/>
  <c r="AJ27" i="25"/>
  <c r="AT27" i="25"/>
  <c r="N29" i="25"/>
  <c r="Y29" i="25"/>
  <c r="AT29" i="25"/>
  <c r="AB45" i="32"/>
  <c r="AB42" i="32"/>
  <c r="AI42" i="32" s="1"/>
  <c r="AJ42" i="32" s="1"/>
  <c r="AK42" i="32" s="1"/>
  <c r="N31" i="25"/>
  <c r="Y31" i="25"/>
  <c r="AJ31" i="25"/>
  <c r="AT31" i="25"/>
  <c r="N33" i="25"/>
  <c r="Y33" i="25"/>
  <c r="AJ33" i="25"/>
  <c r="AT33" i="25"/>
  <c r="H37" i="25"/>
  <c r="H77" i="25" s="1"/>
  <c r="Z31" i="39"/>
  <c r="N13" i="26"/>
  <c r="Y13" i="26"/>
  <c r="AJ13" i="26"/>
  <c r="AT13" i="26"/>
  <c r="N15" i="26"/>
  <c r="N17" i="26"/>
  <c r="Y17" i="26"/>
  <c r="AJ17" i="26"/>
  <c r="AT17" i="26"/>
  <c r="N19" i="26"/>
  <c r="Y19" i="26"/>
  <c r="AJ19" i="26"/>
  <c r="AT19" i="26"/>
  <c r="N21" i="26"/>
  <c r="Y21" i="26"/>
  <c r="AJ21" i="26"/>
  <c r="AT21" i="26"/>
  <c r="N23" i="26"/>
  <c r="Y23" i="26"/>
  <c r="AJ23" i="26"/>
  <c r="AT23" i="26"/>
  <c r="N25" i="26"/>
  <c r="Y25" i="26"/>
  <c r="AJ25" i="26"/>
  <c r="AT25" i="26"/>
  <c r="N27" i="26"/>
  <c r="Y27" i="26"/>
  <c r="AJ27" i="26"/>
  <c r="AT27" i="26"/>
  <c r="AC37" i="32"/>
  <c r="AT28" i="26"/>
  <c r="AC44" i="32"/>
  <c r="Y30" i="26"/>
  <c r="AC43" i="32"/>
  <c r="AT30" i="26"/>
  <c r="AC50" i="32"/>
  <c r="Y32" i="26"/>
  <c r="AC49" i="32"/>
  <c r="AT32" i="26"/>
  <c r="N34" i="26"/>
  <c r="E65" i="26"/>
  <c r="N79" i="26"/>
  <c r="AF37" i="27"/>
  <c r="AD8" i="32"/>
  <c r="Y18" i="27"/>
  <c r="AD7" i="32"/>
  <c r="AT18" i="27"/>
  <c r="AD14" i="32"/>
  <c r="Y20" i="27"/>
  <c r="AD13" i="32"/>
  <c r="AT20" i="27"/>
  <c r="AD20" i="32"/>
  <c r="Y22" i="27"/>
  <c r="AD19" i="32"/>
  <c r="AT22" i="27"/>
  <c r="AD26" i="32"/>
  <c r="Y24" i="27"/>
  <c r="AD25" i="32"/>
  <c r="AT24" i="27"/>
  <c r="AD32" i="32"/>
  <c r="Y26" i="27"/>
  <c r="AD31" i="32"/>
  <c r="AT26" i="27"/>
  <c r="AD38" i="32"/>
  <c r="Y28" i="27"/>
  <c r="AD37" i="32"/>
  <c r="AT28" i="27"/>
  <c r="AD44" i="32"/>
  <c r="Y30" i="27"/>
  <c r="N74" i="28"/>
  <c r="N78" i="28"/>
  <c r="N74" i="30"/>
  <c r="N78" i="30"/>
  <c r="H8" i="31" s="1"/>
  <c r="H9" i="31" s="1"/>
  <c r="H77" i="31" s="1"/>
  <c r="N31" i="27"/>
  <c r="N33" i="27"/>
  <c r="N79" i="27"/>
  <c r="N13" i="28"/>
  <c r="N15" i="28"/>
  <c r="N17" i="28"/>
  <c r="N19" i="28"/>
  <c r="N21" i="28"/>
  <c r="N23" i="28"/>
  <c r="N25" i="28"/>
  <c r="N27" i="28"/>
  <c r="N29" i="28"/>
  <c r="AE47" i="32"/>
  <c r="AI47" i="32" s="1"/>
  <c r="AJ47" i="32" s="1"/>
  <c r="AK47" i="32" s="1"/>
  <c r="AL46" i="32" s="1"/>
  <c r="AN46" i="32" s="1"/>
  <c r="AE44" i="32"/>
  <c r="N31" i="28"/>
  <c r="N33" i="28"/>
  <c r="H37" i="28"/>
  <c r="N79" i="28"/>
  <c r="N13" i="29"/>
  <c r="N15" i="29"/>
  <c r="N17" i="29"/>
  <c r="N19" i="29"/>
  <c r="N21" i="29"/>
  <c r="N23" i="29"/>
  <c r="N25" i="29"/>
  <c r="N27" i="29"/>
  <c r="N29" i="29"/>
  <c r="N31" i="29"/>
  <c r="N33" i="29"/>
  <c r="H37" i="29"/>
  <c r="N79" i="29"/>
  <c r="N13" i="30"/>
  <c r="N15" i="30"/>
  <c r="N17" i="30"/>
  <c r="N19" i="30"/>
  <c r="N21" i="30"/>
  <c r="N23" i="30"/>
  <c r="N25" i="30"/>
  <c r="N27" i="30"/>
  <c r="N29" i="30"/>
  <c r="N31" i="30"/>
  <c r="N33" i="30"/>
  <c r="H37" i="30"/>
  <c r="N79" i="30"/>
  <c r="N13" i="31"/>
  <c r="N15" i="31"/>
  <c r="N19" i="31"/>
  <c r="N21" i="31"/>
  <c r="N23" i="31"/>
  <c r="N25" i="31"/>
  <c r="N27" i="31"/>
  <c r="N29" i="31"/>
  <c r="N31" i="31"/>
  <c r="N33" i="31"/>
  <c r="H37" i="31"/>
  <c r="N79" i="31"/>
  <c r="AE7" i="32"/>
  <c r="AG7" i="32"/>
  <c r="AE8" i="32"/>
  <c r="AG8" i="32"/>
  <c r="AE9" i="32"/>
  <c r="AG9" i="32"/>
  <c r="AE13" i="32"/>
  <c r="AG13" i="32"/>
  <c r="AE14" i="32"/>
  <c r="AG14" i="32"/>
  <c r="AE15" i="32"/>
  <c r="AG15" i="32"/>
  <c r="AE19" i="32"/>
  <c r="AG19" i="32"/>
  <c r="AE20" i="32"/>
  <c r="AG20" i="32"/>
  <c r="AE21" i="32"/>
  <c r="AG21" i="32"/>
  <c r="N30" i="26"/>
  <c r="N32" i="26"/>
  <c r="N14" i="27"/>
  <c r="N16" i="27"/>
  <c r="N18" i="27"/>
  <c r="N20" i="27"/>
  <c r="N22" i="27"/>
  <c r="N24" i="27"/>
  <c r="N26" i="27"/>
  <c r="N28" i="27"/>
  <c r="N30" i="27"/>
  <c r="AJ30" i="27"/>
  <c r="AT30" i="27"/>
  <c r="N32" i="27"/>
  <c r="Y32" i="27"/>
  <c r="AJ32" i="27"/>
  <c r="AT32" i="27"/>
  <c r="H12" i="28"/>
  <c r="N14" i="28"/>
  <c r="N16" i="28"/>
  <c r="N18" i="28"/>
  <c r="N20" i="28"/>
  <c r="N22" i="28"/>
  <c r="N24" i="28"/>
  <c r="Y24" i="28"/>
  <c r="AJ24" i="28"/>
  <c r="AT24" i="28"/>
  <c r="N26" i="28"/>
  <c r="Y26" i="28"/>
  <c r="AJ26" i="28"/>
  <c r="AT26" i="28"/>
  <c r="N28" i="28"/>
  <c r="Y28" i="28"/>
  <c r="AJ28" i="28"/>
  <c r="AT28" i="28"/>
  <c r="N30" i="28"/>
  <c r="Y30" i="28"/>
  <c r="AJ30" i="28"/>
  <c r="AT30" i="28"/>
  <c r="N32" i="28"/>
  <c r="Y32" i="28"/>
  <c r="AJ32" i="28"/>
  <c r="AT32" i="28"/>
  <c r="H12" i="29"/>
  <c r="N14" i="29"/>
  <c r="N16" i="29"/>
  <c r="N18" i="29"/>
  <c r="Y18" i="29"/>
  <c r="AJ18" i="29"/>
  <c r="AT18" i="29"/>
  <c r="N20" i="29"/>
  <c r="Y20" i="29"/>
  <c r="AJ20" i="29"/>
  <c r="AT20" i="29"/>
  <c r="N22" i="29"/>
  <c r="Y22" i="29"/>
  <c r="AJ22" i="29"/>
  <c r="AT22" i="29"/>
  <c r="N24" i="29"/>
  <c r="Y24" i="29"/>
  <c r="AJ24" i="29"/>
  <c r="AT24" i="29"/>
  <c r="N26" i="29"/>
  <c r="Y26" i="29"/>
  <c r="AJ26" i="29"/>
  <c r="AT26" i="29"/>
  <c r="N28" i="29"/>
  <c r="Y28" i="29"/>
  <c r="AJ28" i="29"/>
  <c r="AT28" i="29"/>
  <c r="N30" i="29"/>
  <c r="Y30" i="29"/>
  <c r="AJ30" i="29"/>
  <c r="AT30" i="29"/>
  <c r="N32" i="29"/>
  <c r="Y32" i="29"/>
  <c r="AJ32" i="29"/>
  <c r="AT32" i="29"/>
  <c r="H12" i="30"/>
  <c r="N14" i="30"/>
  <c r="N16" i="30"/>
  <c r="N18" i="30"/>
  <c r="N20" i="30"/>
  <c r="N22" i="30"/>
  <c r="N24" i="30"/>
  <c r="Y24" i="30"/>
  <c r="AJ24" i="30"/>
  <c r="AT24" i="30"/>
  <c r="N26" i="30"/>
  <c r="Y26" i="30"/>
  <c r="AJ26" i="30"/>
  <c r="AT26" i="30"/>
  <c r="N28" i="30"/>
  <c r="Y28" i="30"/>
  <c r="AJ28" i="30"/>
  <c r="AT28" i="30"/>
  <c r="N30" i="30"/>
  <c r="Y30" i="30"/>
  <c r="AJ30" i="30"/>
  <c r="AT30" i="30"/>
  <c r="N32" i="30"/>
  <c r="Y32" i="30"/>
  <c r="AJ32" i="30"/>
  <c r="AT32" i="30"/>
  <c r="H12" i="31"/>
  <c r="N14" i="31"/>
  <c r="H36" i="39"/>
  <c r="H37" i="39" s="1"/>
  <c r="H41" i="39" s="1"/>
  <c r="G36" i="39"/>
  <c r="G37" i="39" s="1"/>
  <c r="G41" i="39" s="1"/>
  <c r="N16" i="31"/>
  <c r="N18" i="31"/>
  <c r="Y18" i="31"/>
  <c r="AJ18" i="31"/>
  <c r="AT18" i="31"/>
  <c r="N20" i="31"/>
  <c r="Y20" i="31"/>
  <c r="AJ20" i="31"/>
  <c r="AT20" i="31"/>
  <c r="N22" i="31"/>
  <c r="Y22" i="31"/>
  <c r="AJ22" i="31"/>
  <c r="AT22" i="31"/>
  <c r="N24" i="31"/>
  <c r="Y24" i="31"/>
  <c r="AJ24" i="31"/>
  <c r="AT24" i="31"/>
  <c r="N26" i="31"/>
  <c r="Y26" i="31"/>
  <c r="AJ26" i="31"/>
  <c r="AT26" i="31"/>
  <c r="N28" i="31"/>
  <c r="Y28" i="31"/>
  <c r="AJ28" i="31"/>
  <c r="AT28" i="31"/>
  <c r="N30" i="31"/>
  <c r="Y30" i="31"/>
  <c r="AJ30" i="31"/>
  <c r="AT30" i="31"/>
  <c r="N32" i="31"/>
  <c r="Y32" i="31"/>
  <c r="AJ32" i="31"/>
  <c r="AT32" i="31"/>
  <c r="AD18" i="32"/>
  <c r="AI18" i="32" s="1"/>
  <c r="AJ18" i="32" s="1"/>
  <c r="AK18" i="32" s="1"/>
  <c r="AL16" i="32" s="1"/>
  <c r="AN16" i="32" s="1"/>
  <c r="G24" i="38"/>
  <c r="G27" i="38" s="1"/>
  <c r="H24" i="38"/>
  <c r="H27" i="38" s="1"/>
  <c r="L10" i="38"/>
  <c r="M10" i="38" s="1"/>
  <c r="L12" i="38"/>
  <c r="M12" i="38" s="1"/>
  <c r="L14" i="38"/>
  <c r="M14" i="38" s="1"/>
  <c r="L16" i="38"/>
  <c r="M16" i="38" s="1"/>
  <c r="L18" i="38"/>
  <c r="M18" i="38" s="1"/>
  <c r="L20" i="38"/>
  <c r="M20" i="38" s="1"/>
  <c r="L22" i="38"/>
  <c r="M22" i="38" s="1"/>
  <c r="L7" i="38"/>
  <c r="L9" i="38"/>
  <c r="M9" i="38" s="1"/>
  <c r="L11" i="38"/>
  <c r="M11" i="38" s="1"/>
  <c r="L13" i="38"/>
  <c r="M13" i="38" s="1"/>
  <c r="L15" i="38"/>
  <c r="M15" i="38" s="1"/>
  <c r="L17" i="38"/>
  <c r="M17" i="38" s="1"/>
  <c r="L19" i="38"/>
  <c r="M19" i="38" s="1"/>
  <c r="L21" i="38"/>
  <c r="M21" i="38" s="1"/>
  <c r="L23" i="38"/>
  <c r="M23" i="38" s="1"/>
  <c r="C39" i="33"/>
  <c r="G28" i="38" s="1"/>
  <c r="C39" i="34"/>
  <c r="H28" i="38" s="1"/>
  <c r="V7" i="35"/>
  <c r="C39" i="36"/>
  <c r="J28" i="38" s="1"/>
  <c r="J29" i="38" s="1"/>
  <c r="V8" i="37"/>
  <c r="E39" i="37"/>
  <c r="K8" i="38" s="1"/>
  <c r="L8" i="38" s="1"/>
  <c r="M8" i="38" s="1"/>
  <c r="AL49" i="32" l="1"/>
  <c r="AN49" i="32" s="1"/>
  <c r="AL37" i="32"/>
  <c r="AN37" i="32" s="1"/>
  <c r="AL31" i="32"/>
  <c r="AN31" i="32" s="1"/>
  <c r="AL25" i="32"/>
  <c r="AN25" i="32" s="1"/>
  <c r="AL13" i="32"/>
  <c r="AN13" i="32" s="1"/>
  <c r="AL7" i="32"/>
  <c r="AN7" i="32" s="1"/>
  <c r="D47" i="1"/>
  <c r="H78" i="1"/>
  <c r="H80" i="1"/>
  <c r="N23" i="38"/>
  <c r="P23" i="38"/>
  <c r="N15" i="38"/>
  <c r="P15" i="38"/>
  <c r="L24" i="38"/>
  <c r="L27" i="38" s="1"/>
  <c r="M7" i="38"/>
  <c r="P18" i="38"/>
  <c r="N18" i="38"/>
  <c r="P10" i="38"/>
  <c r="N10" i="38"/>
  <c r="H46" i="26"/>
  <c r="H77" i="30"/>
  <c r="H8" i="29"/>
  <c r="H8" i="28"/>
  <c r="H9" i="28" s="1"/>
  <c r="H77" i="28" s="1"/>
  <c r="H46" i="27"/>
  <c r="H46" i="20"/>
  <c r="H46" i="19"/>
  <c r="H46" i="18"/>
  <c r="H46" i="17"/>
  <c r="H46" i="16"/>
  <c r="H46" i="15"/>
  <c r="H46" i="14"/>
  <c r="H46" i="13"/>
  <c r="H46" i="12"/>
  <c r="H46" i="11"/>
  <c r="H46" i="10"/>
  <c r="H46" i="9"/>
  <c r="H46" i="8"/>
  <c r="H46" i="7"/>
  <c r="H46" i="6"/>
  <c r="H77" i="27"/>
  <c r="D37" i="39"/>
  <c r="D41" i="39" s="1"/>
  <c r="H8" i="9"/>
  <c r="H8" i="7"/>
  <c r="H9" i="7" s="1"/>
  <c r="H77" i="7" s="1"/>
  <c r="H45" i="3"/>
  <c r="D47" i="3" s="1"/>
  <c r="N80" i="1"/>
  <c r="H76" i="3"/>
  <c r="P8" i="38"/>
  <c r="N8" i="38"/>
  <c r="N19" i="38"/>
  <c r="P19" i="38"/>
  <c r="N11" i="38"/>
  <c r="P11" i="38"/>
  <c r="P22" i="38"/>
  <c r="N22" i="38"/>
  <c r="P14" i="38"/>
  <c r="N14" i="38"/>
  <c r="H29" i="38"/>
  <c r="H46" i="31"/>
  <c r="L28" i="38"/>
  <c r="N21" i="38"/>
  <c r="P21" i="38"/>
  <c r="N17" i="38"/>
  <c r="P17" i="38"/>
  <c r="N13" i="38"/>
  <c r="P13" i="38"/>
  <c r="N9" i="38"/>
  <c r="P9" i="38"/>
  <c r="K24" i="38"/>
  <c r="K27" i="38" s="1"/>
  <c r="K29" i="38" s="1"/>
  <c r="P20" i="38"/>
  <c r="N20" i="38"/>
  <c r="P16" i="38"/>
  <c r="N16" i="38"/>
  <c r="P12" i="38"/>
  <c r="N12" i="38"/>
  <c r="G29" i="38"/>
  <c r="Z36" i="39"/>
  <c r="H46" i="30"/>
  <c r="H46" i="29"/>
  <c r="H46" i="28"/>
  <c r="H46" i="25"/>
  <c r="D48" i="25" s="1"/>
  <c r="H46" i="24"/>
  <c r="D48" i="24" s="1"/>
  <c r="H46" i="23"/>
  <c r="D48" i="23" s="1"/>
  <c r="H46" i="22"/>
  <c r="D48" i="22" s="1"/>
  <c r="H46" i="21"/>
  <c r="D48" i="21" s="1"/>
  <c r="H9" i="29"/>
  <c r="H77" i="29" s="1"/>
  <c r="H79" i="24"/>
  <c r="H77" i="24"/>
  <c r="H81" i="24" s="1"/>
  <c r="N81" i="24" s="1"/>
  <c r="H79" i="22"/>
  <c r="N74" i="20"/>
  <c r="N78" i="20"/>
  <c r="H9" i="9"/>
  <c r="H77" i="9" s="1"/>
  <c r="H45" i="5"/>
  <c r="H45" i="4"/>
  <c r="H45" i="2"/>
  <c r="H78" i="2" l="1"/>
  <c r="H80" i="2" s="1"/>
  <c r="N80" i="2" s="1"/>
  <c r="D47" i="2"/>
  <c r="F67" i="23"/>
  <c r="F69" i="23" s="1"/>
  <c r="H48" i="23"/>
  <c r="F67" i="25"/>
  <c r="F69" i="25" s="1"/>
  <c r="H48" i="25"/>
  <c r="H79" i="29"/>
  <c r="D48" i="29"/>
  <c r="H47" i="3"/>
  <c r="F66" i="3"/>
  <c r="F68" i="3" s="1"/>
  <c r="H79" i="21"/>
  <c r="H79" i="25"/>
  <c r="H81" i="25" s="1"/>
  <c r="N81" i="25" s="1"/>
  <c r="H79" i="6"/>
  <c r="H81" i="6" s="1"/>
  <c r="N81" i="6" s="1"/>
  <c r="D48" i="6"/>
  <c r="H79" i="8"/>
  <c r="H81" i="8" s="1"/>
  <c r="N81" i="8" s="1"/>
  <c r="D48" i="8"/>
  <c r="H79" i="10"/>
  <c r="H81" i="10" s="1"/>
  <c r="N81" i="10" s="1"/>
  <c r="D48" i="10"/>
  <c r="H79" i="12"/>
  <c r="H81" i="12" s="1"/>
  <c r="N81" i="12" s="1"/>
  <c r="D48" i="12"/>
  <c r="H79" i="14"/>
  <c r="H81" i="14" s="1"/>
  <c r="N81" i="14" s="1"/>
  <c r="D48" i="14"/>
  <c r="H79" i="16"/>
  <c r="H81" i="16" s="1"/>
  <c r="N81" i="16" s="1"/>
  <c r="D48" i="16"/>
  <c r="H79" i="18"/>
  <c r="H81" i="18" s="1"/>
  <c r="N81" i="18" s="1"/>
  <c r="D48" i="18"/>
  <c r="H79" i="20"/>
  <c r="H81" i="20" s="1"/>
  <c r="N81" i="20" s="1"/>
  <c r="D48" i="20"/>
  <c r="H79" i="26"/>
  <c r="H81" i="26" s="1"/>
  <c r="N81" i="26" s="1"/>
  <c r="D48" i="26"/>
  <c r="M24" i="38"/>
  <c r="P28" i="38" s="1"/>
  <c r="N7" i="38"/>
  <c r="N24" i="38" s="1"/>
  <c r="P7" i="38"/>
  <c r="P24" i="38" s="1"/>
  <c r="H32" i="38" s="1"/>
  <c r="H47" i="1"/>
  <c r="F66" i="1"/>
  <c r="F68" i="1" s="1"/>
  <c r="H78" i="5"/>
  <c r="H80" i="5" s="1"/>
  <c r="N80" i="5" s="1"/>
  <c r="D47" i="5"/>
  <c r="F67" i="21"/>
  <c r="F69" i="21" s="1"/>
  <c r="H48" i="21"/>
  <c r="H78" i="4"/>
  <c r="H80" i="4" s="1"/>
  <c r="N80" i="4" s="1"/>
  <c r="D47" i="4"/>
  <c r="H8" i="22"/>
  <c r="H9" i="22" s="1"/>
  <c r="H77" i="22" s="1"/>
  <c r="H81" i="22" s="1"/>
  <c r="N81" i="22" s="1"/>
  <c r="H8" i="21"/>
  <c r="H9" i="21" s="1"/>
  <c r="H77" i="21" s="1"/>
  <c r="H81" i="21" s="1"/>
  <c r="N81" i="21" s="1"/>
  <c r="H81" i="29"/>
  <c r="N81" i="29" s="1"/>
  <c r="F67" i="22"/>
  <c r="F69" i="22" s="1"/>
  <c r="H48" i="22"/>
  <c r="F67" i="24"/>
  <c r="F69" i="24" s="1"/>
  <c r="H48" i="24"/>
  <c r="D48" i="28"/>
  <c r="H79" i="28"/>
  <c r="H81" i="28" s="1"/>
  <c r="N81" i="28" s="1"/>
  <c r="D48" i="30"/>
  <c r="H79" i="30"/>
  <c r="D48" i="31"/>
  <c r="H79" i="31"/>
  <c r="H81" i="31" s="1"/>
  <c r="N81" i="31" s="1"/>
  <c r="H79" i="23"/>
  <c r="H81" i="23" s="1"/>
  <c r="N81" i="23" s="1"/>
  <c r="H79" i="7"/>
  <c r="H81" i="7" s="1"/>
  <c r="N81" i="7" s="1"/>
  <c r="D48" i="7"/>
  <c r="H79" i="9"/>
  <c r="H81" i="9" s="1"/>
  <c r="N81" i="9" s="1"/>
  <c r="D48" i="9"/>
  <c r="H79" i="11"/>
  <c r="H81" i="11" s="1"/>
  <c r="N81" i="11" s="1"/>
  <c r="D48" i="11"/>
  <c r="H79" i="13"/>
  <c r="H81" i="13" s="1"/>
  <c r="N81" i="13" s="1"/>
  <c r="D48" i="13"/>
  <c r="H79" i="15"/>
  <c r="H81" i="15" s="1"/>
  <c r="N81" i="15" s="1"/>
  <c r="D48" i="15"/>
  <c r="H79" i="17"/>
  <c r="H81" i="17" s="1"/>
  <c r="N81" i="17" s="1"/>
  <c r="D48" i="17"/>
  <c r="H79" i="19"/>
  <c r="H81" i="19" s="1"/>
  <c r="N81" i="19" s="1"/>
  <c r="D48" i="19"/>
  <c r="H79" i="27"/>
  <c r="H81" i="27" s="1"/>
  <c r="N81" i="27" s="1"/>
  <c r="D48" i="27"/>
  <c r="H81" i="30"/>
  <c r="N81" i="30" s="1"/>
  <c r="L29" i="38"/>
  <c r="P30" i="38" s="1"/>
  <c r="H78" i="3"/>
  <c r="H80" i="3" s="1"/>
  <c r="N80" i="3" s="1"/>
  <c r="P29" i="38" l="1"/>
  <c r="D30" i="38"/>
  <c r="H48" i="27"/>
  <c r="F67" i="27"/>
  <c r="F69" i="27" s="1"/>
  <c r="H48" i="19"/>
  <c r="F67" i="19"/>
  <c r="F69" i="19" s="1"/>
  <c r="H48" i="17"/>
  <c r="F67" i="17"/>
  <c r="F69" i="17" s="1"/>
  <c r="H48" i="15"/>
  <c r="F67" i="15"/>
  <c r="F69" i="15" s="1"/>
  <c r="H48" i="13"/>
  <c r="F67" i="13"/>
  <c r="F69" i="13" s="1"/>
  <c r="H48" i="11"/>
  <c r="F67" i="11"/>
  <c r="F69" i="11" s="1"/>
  <c r="H48" i="9"/>
  <c r="F67" i="9"/>
  <c r="F69" i="9" s="1"/>
  <c r="H48" i="7"/>
  <c r="F67" i="7"/>
  <c r="F69" i="7" s="1"/>
  <c r="H48" i="31"/>
  <c r="F67" i="31"/>
  <c r="F69" i="31" s="1"/>
  <c r="H48" i="30"/>
  <c r="F67" i="30"/>
  <c r="F69" i="30" s="1"/>
  <c r="H48" i="28"/>
  <c r="F67" i="28"/>
  <c r="F69" i="28" s="1"/>
  <c r="H48" i="26"/>
  <c r="F67" i="26"/>
  <c r="F69" i="26" s="1"/>
  <c r="H48" i="20"/>
  <c r="F67" i="20"/>
  <c r="F69" i="20" s="1"/>
  <c r="H48" i="18"/>
  <c r="F67" i="18"/>
  <c r="F69" i="18" s="1"/>
  <c r="H48" i="16"/>
  <c r="F67" i="16"/>
  <c r="F69" i="16" s="1"/>
  <c r="H48" i="14"/>
  <c r="F67" i="14"/>
  <c r="F69" i="14" s="1"/>
  <c r="H48" i="12"/>
  <c r="F67" i="12"/>
  <c r="F69" i="12" s="1"/>
  <c r="H48" i="10"/>
  <c r="F67" i="10"/>
  <c r="F69" i="10" s="1"/>
  <c r="H48" i="8"/>
  <c r="F67" i="8"/>
  <c r="F69" i="8" s="1"/>
  <c r="H48" i="6"/>
  <c r="F67" i="6"/>
  <c r="F69" i="6" s="1"/>
  <c r="H48" i="29"/>
  <c r="F67" i="29"/>
  <c r="F69" i="29" s="1"/>
  <c r="H47" i="2"/>
  <c r="F66" i="2"/>
  <c r="F68" i="2" s="1"/>
  <c r="H47" i="4"/>
  <c r="F66" i="4"/>
  <c r="F68" i="4" s="1"/>
  <c r="H47" i="5"/>
  <c r="F66" i="5"/>
  <c r="F68" i="5" s="1"/>
  <c r="P32" i="38" l="1"/>
  <c r="D32" i="38" s="1"/>
  <c r="H31" i="38"/>
  <c r="H33" i="38" s="1"/>
</calcChain>
</file>

<file path=xl/sharedStrings.xml><?xml version="1.0" encoding="utf-8"?>
<sst xmlns="http://schemas.openxmlformats.org/spreadsheetml/2006/main" count="7882" uniqueCount="317">
  <si>
    <t>PLANILLA DE RECAUDACION DIARIA DE APUESTA Y PREMIOS</t>
  </si>
  <si>
    <t>FECHA :</t>
  </si>
  <si>
    <t xml:space="preserve">RECAUDACION DEL DIA: </t>
  </si>
  <si>
    <t>26</t>
  </si>
  <si>
    <t>SALDO DEL DIA ANTERIOR</t>
  </si>
  <si>
    <t>PREMIOS</t>
  </si>
  <si>
    <t>EFECTIVO</t>
  </si>
  <si>
    <t>TOTAL</t>
  </si>
  <si>
    <t>TICKET  ANULADOS</t>
  </si>
  <si>
    <t>TICKET  PREMIADOS</t>
  </si>
  <si>
    <t>TICKET  VENDIDOS</t>
  </si>
  <si>
    <t>MATUTINA</t>
  </si>
  <si>
    <t>VESPERT.</t>
  </si>
  <si>
    <t xml:space="preserve">SIESTA </t>
  </si>
  <si>
    <t xml:space="preserve">TARDE </t>
  </si>
  <si>
    <t>NOCT.</t>
  </si>
  <si>
    <t>MONEDAS</t>
  </si>
  <si>
    <t xml:space="preserve">TOTAL </t>
  </si>
  <si>
    <t>DIFER.</t>
  </si>
  <si>
    <t>M</t>
  </si>
  <si>
    <t>V</t>
  </si>
  <si>
    <t>S</t>
  </si>
  <si>
    <t>T</t>
  </si>
  <si>
    <t>N</t>
  </si>
  <si>
    <t>PRES.</t>
  </si>
  <si>
    <t>ANT</t>
  </si>
  <si>
    <t>PRES</t>
  </si>
  <si>
    <t>001</t>
  </si>
  <si>
    <t>002</t>
  </si>
  <si>
    <t>L</t>
  </si>
  <si>
    <t>003</t>
  </si>
  <si>
    <t>004</t>
  </si>
  <si>
    <t>26/001</t>
  </si>
  <si>
    <t>01</t>
  </si>
  <si>
    <t>26/002</t>
  </si>
  <si>
    <t>02</t>
  </si>
  <si>
    <t>26/003</t>
  </si>
  <si>
    <t>03</t>
  </si>
  <si>
    <t>26/004</t>
  </si>
  <si>
    <t>04</t>
  </si>
  <si>
    <t>26/005</t>
  </si>
  <si>
    <t>05</t>
  </si>
  <si>
    <t>26/006</t>
  </si>
  <si>
    <t>06</t>
  </si>
  <si>
    <t>26/007</t>
  </si>
  <si>
    <t>07</t>
  </si>
  <si>
    <t>26/008</t>
  </si>
  <si>
    <t>08</t>
  </si>
  <si>
    <t>26/009</t>
  </si>
  <si>
    <t>09</t>
  </si>
  <si>
    <t>26/010</t>
  </si>
  <si>
    <t>10</t>
  </si>
  <si>
    <t>26/011</t>
  </si>
  <si>
    <t>11</t>
  </si>
  <si>
    <t>26/012</t>
  </si>
  <si>
    <t>12</t>
  </si>
  <si>
    <t>26/013</t>
  </si>
  <si>
    <t>13</t>
  </si>
  <si>
    <t>26/014</t>
  </si>
  <si>
    <t>14</t>
  </si>
  <si>
    <t>26/015</t>
  </si>
  <si>
    <t>15</t>
  </si>
  <si>
    <t>26/016</t>
  </si>
  <si>
    <t>16</t>
  </si>
  <si>
    <t>26/017</t>
  </si>
  <si>
    <t>17</t>
  </si>
  <si>
    <t>26/018</t>
  </si>
  <si>
    <t>18</t>
  </si>
  <si>
    <t>26/019</t>
  </si>
  <si>
    <t>19</t>
  </si>
  <si>
    <t>TOTAL ANULADAS</t>
  </si>
  <si>
    <t>TOTAL PREMIADAS</t>
  </si>
  <si>
    <t>TOTAL VENDIDAS</t>
  </si>
  <si>
    <t xml:space="preserve">     DEBEN    /    SALIDA</t>
  </si>
  <si>
    <t>PAGAN     /    ENTRADA</t>
  </si>
  <si>
    <t>MARTIN GASTOS</t>
  </si>
  <si>
    <t>DEPOSITOS</t>
  </si>
  <si>
    <t>DEUDA DE CAJA s/l/v</t>
  </si>
  <si>
    <t>EXCEDENTE</t>
  </si>
  <si>
    <t>PREST. PALP.</t>
  </si>
  <si>
    <t>FALTANTE DE CAJA</t>
  </si>
  <si>
    <t>MARTIN</t>
  </si>
  <si>
    <t>LIBRERIA</t>
  </si>
  <si>
    <t>PREST. TELEKINO</t>
  </si>
  <si>
    <t>PREST. PALP./ REVISTA</t>
  </si>
  <si>
    <t xml:space="preserve">PREMIOS </t>
  </si>
  <si>
    <t>LIMPIEZA</t>
  </si>
  <si>
    <t>PREST. JGOS. MENORES</t>
  </si>
  <si>
    <t>SODA/AGUA</t>
  </si>
  <si>
    <t>IMPUESTOS</t>
  </si>
  <si>
    <t>GASTOS VARIOS</t>
  </si>
  <si>
    <t>OTROS</t>
  </si>
  <si>
    <t>SUB TOTAL</t>
  </si>
  <si>
    <t xml:space="preserve">SUB TOTAL </t>
  </si>
  <si>
    <t xml:space="preserve">DETALLE RECAUDACION DE CAJA </t>
  </si>
  <si>
    <t>IMPORTE</t>
  </si>
  <si>
    <t>FECHA</t>
  </si>
  <si>
    <t xml:space="preserve">DETALLE CIERRE DE CAJA </t>
  </si>
  <si>
    <t>20000 x</t>
  </si>
  <si>
    <t>MAT</t>
  </si>
  <si>
    <t>10000 x</t>
  </si>
  <si>
    <t>2000 x</t>
  </si>
  <si>
    <t>1000 x</t>
  </si>
  <si>
    <t>500 x</t>
  </si>
  <si>
    <t>200 x</t>
  </si>
  <si>
    <t>VEP</t>
  </si>
  <si>
    <t>100 x</t>
  </si>
  <si>
    <t>50 x</t>
  </si>
  <si>
    <t>20 x</t>
  </si>
  <si>
    <t>10 x</t>
  </si>
  <si>
    <t>5 x</t>
  </si>
  <si>
    <t>TAR</t>
  </si>
  <si>
    <t>2 x</t>
  </si>
  <si>
    <t>1 x</t>
  </si>
  <si>
    <t>SUB - TOTAL</t>
  </si>
  <si>
    <t>NOC</t>
  </si>
  <si>
    <t>PREMOS</t>
  </si>
  <si>
    <t>TELEKINOS</t>
  </si>
  <si>
    <t>DIFERENCIA</t>
  </si>
  <si>
    <t>BOL. S/PREMIOS</t>
  </si>
  <si>
    <t>DEPOSITO</t>
  </si>
  <si>
    <t>SUB- TOTAL</t>
  </si>
  <si>
    <t>ARQUEO DE CAJA AL CIERRE (COMPOSICION DEL SALDO)</t>
  </si>
  <si>
    <t>TOTAL DE INGRESO</t>
  </si>
  <si>
    <t>TOTAL DE EGRESO</t>
  </si>
  <si>
    <t>TOTAL DE CAJA AL CIERRE</t>
  </si>
  <si>
    <t>SALDO DEL DIA</t>
  </si>
  <si>
    <t>DIFERENCIA DE CAJA</t>
  </si>
  <si>
    <t>(+) POSITIVO</t>
  </si>
  <si>
    <t>(-) NEGATIVO</t>
  </si>
  <si>
    <t>z</t>
  </si>
  <si>
    <t>SUB</t>
  </si>
  <si>
    <t>TIPOS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</si>
  <si>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</si>
  <si>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</si>
  <si>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</si>
  <si>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</si>
  <si>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</si>
  <si>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</si>
  <si>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</si>
  <si>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</si>
  <si>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</si>
  <si>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</si>
  <si>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</si>
  <si>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MED. CM</t>
  </si>
  <si>
    <t>MED ML</t>
  </si>
  <si>
    <t>TOTAL M</t>
  </si>
  <si>
    <t>ROLLOS</t>
  </si>
  <si>
    <t>SUB-26 / 001</t>
  </si>
  <si>
    <t>TICKET VENDIDO</t>
  </si>
  <si>
    <t>TICKET ANULADO</t>
  </si>
  <si>
    <t>TICKET PREMIADO</t>
  </si>
  <si>
    <t>SUB-26 / 002</t>
  </si>
  <si>
    <t>SUB-26 / 003</t>
  </si>
  <si>
    <t>SUB-26 / 004</t>
  </si>
  <si>
    <t>SUB-26 / 005</t>
  </si>
  <si>
    <t>SUB-26 / 006</t>
  </si>
  <si>
    <t>SUB-26 / 007</t>
  </si>
  <si>
    <t>SUB-26 / 008</t>
  </si>
  <si>
    <t>SUB-26 / 009</t>
  </si>
  <si>
    <t>SUB-26 / 010</t>
  </si>
  <si>
    <t>SUB-26 / 011</t>
  </si>
  <si>
    <t>SUB-26 / 012</t>
  </si>
  <si>
    <t>SUB-26 / 013</t>
  </si>
  <si>
    <t>SUB-26 / 014</t>
  </si>
  <si>
    <t>SUB-26 / 015</t>
  </si>
  <si>
    <t>SUB-26 / 016</t>
  </si>
  <si>
    <t>SUB-26 / 017</t>
  </si>
  <si>
    <t>PLANILLA TOTALES DE CONCESIONES  N° 26</t>
  </si>
  <si>
    <t>MATUTINO</t>
  </si>
  <si>
    <t>CENTRAL</t>
  </si>
  <si>
    <t>VESPERTINO</t>
  </si>
  <si>
    <t>SIESTA</t>
  </si>
  <si>
    <t>.</t>
  </si>
  <si>
    <t>TARDE</t>
  </si>
  <si>
    <t>NOCTURNO</t>
  </si>
  <si>
    <t>LIQUIDACION DE COMISIONES DEL MES DE DICIEMBRE DEL 2025</t>
  </si>
  <si>
    <t>CONC. N° 26</t>
  </si>
  <si>
    <t>Declaro BAJO JURAMENTO que las comisiones devengadas por esta CONCESION en el mes indicado corresponden a la siguiente distribucion:</t>
  </si>
  <si>
    <t>SUB-CONCESIONES</t>
  </si>
  <si>
    <t>Sub N°</t>
  </si>
  <si>
    <t>Apellido y Nombre</t>
  </si>
  <si>
    <t>Domicilio</t>
  </si>
  <si>
    <t>CUIT N°</t>
  </si>
  <si>
    <t>AFIP-DGI</t>
  </si>
  <si>
    <t>Matutina</t>
  </si>
  <si>
    <t>Vespertina</t>
  </si>
  <si>
    <t>Siesta</t>
  </si>
  <si>
    <t>De la Tarde</t>
  </si>
  <si>
    <t>Nocturno</t>
  </si>
  <si>
    <t>Total</t>
  </si>
  <si>
    <t>Comision</t>
  </si>
  <si>
    <t>D.G.R.</t>
  </si>
  <si>
    <t>SI.CO.RE</t>
  </si>
  <si>
    <t>3,5% Autom.</t>
  </si>
  <si>
    <t>Almaraz, Patricia Beatriz</t>
  </si>
  <si>
    <t>9 de Julio  N°41-Arcadia</t>
  </si>
  <si>
    <t>27-30299885-5</t>
  </si>
  <si>
    <t>Monotrib.</t>
  </si>
  <si>
    <t>Lopez, Jorge Jose</t>
  </si>
  <si>
    <t>Bs.As. N°118-Concepc.</t>
  </si>
  <si>
    <t>20-22556395-1</t>
  </si>
  <si>
    <t>Autonomo</t>
  </si>
  <si>
    <t>Molina, Sandra Isabel</t>
  </si>
  <si>
    <t>Centenario N° 28</t>
  </si>
  <si>
    <t>27-34765048-5</t>
  </si>
  <si>
    <t>Lopez Bertelli. Ramiro</t>
  </si>
  <si>
    <t>Alpachiri - Calle Principal</t>
  </si>
  <si>
    <t>20-30070541-4</t>
  </si>
  <si>
    <t>005</t>
  </si>
  <si>
    <t>Medina, Fatima Cecilia</t>
  </si>
  <si>
    <t>Vicente Lopez y Planes N°469</t>
  </si>
  <si>
    <t>23-28919962-2</t>
  </si>
  <si>
    <t>006</t>
  </si>
  <si>
    <t>Parsons, Monica Beatriz</t>
  </si>
  <si>
    <t>Catamarca N° 881</t>
  </si>
  <si>
    <t>23-29750573-4</t>
  </si>
  <si>
    <t>007</t>
  </si>
  <si>
    <t>Lopez, Rodrigo Javier</t>
  </si>
  <si>
    <t>Almafuerte N° 457</t>
  </si>
  <si>
    <t>20-32110038-5</t>
  </si>
  <si>
    <t>008</t>
  </si>
  <si>
    <t>Aranda Carlos A.</t>
  </si>
  <si>
    <t>E.Padilla N°593-Concepcion</t>
  </si>
  <si>
    <t>20-08057122-5</t>
  </si>
  <si>
    <t>009</t>
  </si>
  <si>
    <t xml:space="preserve">Riarte, Virginia Lujan </t>
  </si>
  <si>
    <t>Haimes N° 1581</t>
  </si>
  <si>
    <t>27-45726638-9</t>
  </si>
  <si>
    <t>010</t>
  </si>
  <si>
    <t>VACANTE</t>
  </si>
  <si>
    <t>011</t>
  </si>
  <si>
    <t>Pelegrina, Ana Rosa</t>
  </si>
  <si>
    <t>J.B.Alberdi S/N -Alto Verde</t>
  </si>
  <si>
    <t>27-05728526-0</t>
  </si>
  <si>
    <t>012</t>
  </si>
  <si>
    <t>Diaz, Dario Francisco Martin</t>
  </si>
  <si>
    <t>Tomas Guido N° 1227 - Conc.</t>
  </si>
  <si>
    <t>20-28920189-1</t>
  </si>
  <si>
    <t>013</t>
  </si>
  <si>
    <t>Dip, Silvia Marisel</t>
  </si>
  <si>
    <t>Obispo Colombre N° 2113</t>
  </si>
  <si>
    <t>27-23055235-0</t>
  </si>
  <si>
    <t>014</t>
  </si>
  <si>
    <t>Martinez, Julio Cesar</t>
  </si>
  <si>
    <t>Obispo Colombre N° 2386</t>
  </si>
  <si>
    <t>20-26109680-4</t>
  </si>
  <si>
    <t>015</t>
  </si>
  <si>
    <t>016</t>
  </si>
  <si>
    <t>Pavelka, Julio</t>
  </si>
  <si>
    <t>San Martin N°  978</t>
  </si>
  <si>
    <t>20-14427896-9</t>
  </si>
  <si>
    <t>017</t>
  </si>
  <si>
    <t>Delgado, Estela del Valle</t>
  </si>
  <si>
    <t>San Martin N°  2411</t>
  </si>
  <si>
    <t>27-11007944-9</t>
  </si>
  <si>
    <t>TOTALES</t>
  </si>
  <si>
    <t>CONCESION N° 26</t>
  </si>
  <si>
    <t>D.N.I.: 24.737.694</t>
  </si>
  <si>
    <t>Apuestas</t>
  </si>
  <si>
    <t>Totales</t>
  </si>
  <si>
    <t>COMISIONES</t>
  </si>
  <si>
    <t>CONCESIONARIO:</t>
  </si>
  <si>
    <t>LOPEZ BERTELLI, MARTIN</t>
  </si>
  <si>
    <t>SUB.-CONC.</t>
  </si>
  <si>
    <t>DOMICILIO:</t>
  </si>
  <si>
    <t>24 de Septiembre N°1435 - Concepcion</t>
  </si>
  <si>
    <t>CONCESION</t>
  </si>
  <si>
    <t>Sub-Concesion</t>
  </si>
  <si>
    <t>INSCRIP. AFIP-DGI N°:</t>
  </si>
  <si>
    <t>20-24737694-2</t>
  </si>
  <si>
    <t>Resp. Insc.</t>
  </si>
  <si>
    <t>Concesion 16%</t>
  </si>
  <si>
    <t>RET. ING. BRUTOS 6,5%</t>
  </si>
  <si>
    <t>TATAL</t>
  </si>
  <si>
    <t>RET. IMP. MUNICIPAL 3%</t>
  </si>
  <si>
    <t>-</t>
  </si>
  <si>
    <t>AUTOM. CONC. 5%</t>
  </si>
  <si>
    <t>No Imponible</t>
  </si>
  <si>
    <t>RET. IMP. GANANCIAS 2%</t>
  </si>
  <si>
    <t>AUT. SUB-CONC. 3%</t>
  </si>
  <si>
    <t>TOTAL AUTOM.</t>
  </si>
  <si>
    <t>CONCEPCION, 06 DE ENERO DE 2026</t>
  </si>
  <si>
    <t xml:space="preserve">PROMEDIO DE VENTAS MENSUALES </t>
  </si>
  <si>
    <t>DIAS</t>
  </si>
  <si>
    <t>CTRAL 001</t>
  </si>
  <si>
    <t>CTRAL 002</t>
  </si>
  <si>
    <t>CTRAL 003</t>
  </si>
  <si>
    <t>CTRAL 004</t>
  </si>
  <si>
    <t>VTAS MENSUALES</t>
  </si>
  <si>
    <t>DIAS TRABAJADOS</t>
  </si>
  <si>
    <t>PROMEDIO DE VTA</t>
  </si>
  <si>
    <t>&lt; 400.000</t>
  </si>
  <si>
    <t>NO RENTABLE</t>
  </si>
  <si>
    <t>&gt; 600.000</t>
  </si>
  <si>
    <t>RENTABLE</t>
  </si>
  <si>
    <t>&gt; 900.000</t>
  </si>
  <si>
    <t xml:space="preserve"> +  RENTABLE</t>
  </si>
  <si>
    <t>FECHA:</t>
  </si>
  <si>
    <t>......... / .......... / 2023</t>
  </si>
  <si>
    <t>AG.  26</t>
  </si>
  <si>
    <t>AG.  27</t>
  </si>
  <si>
    <t>AG.  28</t>
  </si>
  <si>
    <t>OFICINA</t>
  </si>
  <si>
    <t>BOX  1</t>
  </si>
  <si>
    <t>BOX 5</t>
  </si>
  <si>
    <t xml:space="preserve">  </t>
  </si>
  <si>
    <t xml:space="preserve"> </t>
  </si>
  <si>
    <t>MONTOS MAYORES A LOS $ 2.340.000 LOS PAGA LA CAJA POPULAR EN CASA CENTRAL CON CHEQUE</t>
  </si>
  <si>
    <t>JUGADAS X BOLETA</t>
  </si>
  <si>
    <t>GANAS !!!</t>
  </si>
  <si>
    <t>A LA CABEZA</t>
  </si>
  <si>
    <t>REDOBLONAS  1 - 5</t>
  </si>
  <si>
    <t>REDOBLONAS  5 - 5</t>
  </si>
  <si>
    <t>XX</t>
  </si>
  <si>
    <t>REDOBLONAS  1 - 10</t>
  </si>
  <si>
    <t>REDOBLONAS  10 - 10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</si>
</sst>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/mm"/>
    <numFmt numFmtId="166" formatCode="d/m"/>
    <numFmt numFmtId="167" formatCode="&quot;$&quot;\ #,##0.00"/>
  </numFmts>
  <fonts count="5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 Black"/>
    </font>
    <font>
      <b/>
      <sz val="36"/>
      <color theme="1"/>
      <name val="Arial"/>
    </font>
    <font>
      <sz val="1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4"/>
      <color theme="1"/>
      <name val="Arial"/>
      <scheme val="minor"/>
    </font>
    <font>
      <b/>
      <sz val="57"/>
      <color rgb="FF000000"/>
      <name val="Arial"/>
    </font>
    <font>
      <b/>
      <sz val="12"/>
      <color theme="1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5"/>
      <color theme="1"/>
      <name val="Arial"/>
      <scheme val="minor"/>
    </font>
    <font>
      <sz val="10"/>
      <color theme="1"/>
      <name val="Arial Black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sz val="7"/>
      <color theme="1"/>
      <name val="Arial"/>
      <scheme val="minor"/>
    </font>
    <font>
      <b/>
      <sz val="13"/>
      <color theme="1"/>
      <name val="Arial"/>
      <scheme val="minor"/>
    </font>
    <font>
      <sz val="11"/>
      <color rgb="FFFF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3"/>
      <color theme="1"/>
      <name val="Arial"/>
      <scheme val="minor"/>
    </font>
    <font>
      <b/>
      <sz val="10"/>
      <color theme="1"/>
      <name val="Arial"/>
      <scheme val="minor"/>
    </font>
    <font>
      <b/>
      <sz val="17"/>
      <color theme="1"/>
      <name val="Arial"/>
      <scheme val="minor"/>
    </font>
    <font>
      <sz val="14"/>
      <color theme="1"/>
      <name val="Arial"/>
      <scheme val="minor"/>
    </font>
    <font>
      <b/>
      <sz val="10"/>
      <color theme="1"/>
      <name val="Arial"/>
    </font>
    <font>
      <b/>
      <sz val="8"/>
      <color theme="1"/>
      <name val="Arial"/>
      <scheme val="minor"/>
    </font>
    <font>
      <sz val="12"/>
      <color theme="1"/>
      <name val="Arial"/>
    </font>
    <font>
      <sz val="8"/>
      <color theme="1"/>
      <name val="Arial"/>
      <scheme val="minor"/>
    </font>
    <font>
      <b/>
      <sz val="30"/>
      <color theme="1"/>
      <name val="Arial Black"/>
    </font>
    <font>
      <b/>
      <sz val="30"/>
      <color theme="1"/>
      <name val="Arial"/>
      <scheme val="minor"/>
    </font>
    <font>
      <b/>
      <sz val="18"/>
      <color theme="1"/>
      <name val="Arial"/>
      <scheme val="minor"/>
    </font>
    <font>
      <b/>
      <sz val="7"/>
      <color theme="1"/>
      <name val="Arial"/>
      <scheme val="minor"/>
    </font>
    <font>
      <b/>
      <sz val="22"/>
      <color theme="1"/>
      <name val="Arial"/>
      <scheme val="minor"/>
    </font>
    <font>
      <b/>
      <sz val="36"/>
      <color theme="1"/>
      <name val="Arial"/>
      <scheme val="minor"/>
    </font>
    <font>
      <b/>
      <sz val="30"/>
      <color theme="1"/>
      <name val="Arial"/>
    </font>
    <font>
      <b/>
      <sz val="11"/>
      <color rgb="FFFF0000"/>
      <name val="Arial"/>
      <scheme val="minor"/>
    </font>
    <font>
      <sz val="10"/>
      <color rgb="FFFFFFFF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b/>
      <sz val="8"/>
      <color theme="1"/>
      <name val="Arial"/>
    </font>
    <font>
      <b/>
      <sz val="10"/>
      <color rgb="FF000000"/>
      <name val="Arial"/>
    </font>
    <font>
      <b/>
      <sz val="10"/>
      <color rgb="FFFFFFFF"/>
      <name val="Arial"/>
      <scheme val="minor"/>
    </font>
    <font>
      <b/>
      <sz val="8"/>
      <color rgb="FFFFFFFF"/>
      <name val="Arial"/>
      <scheme val="minor"/>
    </font>
    <font>
      <b/>
      <sz val="10"/>
      <color rgb="FF000000"/>
      <name val="Arial"/>
      <scheme val="minor"/>
    </font>
    <font>
      <sz val="8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Calibri"/>
    </font>
    <font>
      <b/>
      <sz val="11"/>
      <color theme="1"/>
      <name val="Arial"/>
    </font>
    <font>
      <b/>
      <sz val="9"/>
      <color theme="1"/>
      <name val="Arial"/>
    </font>
    <font>
      <b/>
      <u/>
      <sz val="6"/>
      <color rgb="FF0000FF"/>
      <name val="Arial"/>
    </font>
    <font>
      <sz val="8"/>
      <color theme="1"/>
      <name val="Arial"/>
    </font>
    <font>
      <b/>
      <sz val="6"/>
      <color theme="1"/>
      <name val="Arial"/>
    </font>
    <font>
      <sz val="9"/>
      <color theme="1"/>
      <name val="Arial"/>
    </font>
    <font>
      <b/>
      <sz val="27"/>
      <color theme="1"/>
      <name val="Arial"/>
      <scheme val="minor"/>
    </font>
    <font>
      <b/>
      <sz val="19"/>
      <color theme="1"/>
      <name val="Arial"/>
      <scheme val="minor"/>
    </font>
    <font>
      <b/>
      <sz val="35"/>
      <color theme="1"/>
      <name val="Arial"/>
      <scheme val="minor"/>
    </font>
    <font>
      <b/>
      <sz val="25"/>
      <color theme="1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ABDDC5"/>
        <bgColor rgb="FFABDDC5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72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right"/>
    </xf>
    <xf numFmtId="164" fontId="9" fillId="5" borderId="6" xfId="0" applyNumberFormat="1" applyFont="1" applyFill="1" applyBorder="1" applyAlignment="1">
      <alignment horizontal="center" vertical="center"/>
    </xf>
    <xf numFmtId="164" fontId="9" fillId="5" borderId="6" xfId="0" applyNumberFormat="1" applyFont="1" applyFill="1" applyBorder="1" applyAlignment="1">
      <alignment horizontal="right"/>
    </xf>
    <xf numFmtId="0" fontId="10" fillId="0" borderId="0" xfId="0" applyFont="1"/>
    <xf numFmtId="0" fontId="11" fillId="4" borderId="6" xfId="0" applyFont="1" applyFill="1" applyBorder="1" applyAlignment="1">
      <alignment horizontal="center" vertical="center"/>
    </xf>
    <xf numFmtId="164" fontId="11" fillId="4" borderId="6" xfId="0" applyNumberFormat="1" applyFont="1" applyFill="1" applyBorder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5" xfId="0" applyFont="1" applyBorder="1"/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/>
    </xf>
    <xf numFmtId="164" fontId="16" fillId="0" borderId="0" xfId="0" applyNumberFormat="1" applyFont="1"/>
    <xf numFmtId="0" fontId="1" fillId="11" borderId="0" xfId="0" applyFont="1" applyFill="1"/>
    <xf numFmtId="49" fontId="11" fillId="9" borderId="16" xfId="0" applyNumberFormat="1" applyFont="1" applyFill="1" applyBorder="1" applyAlignment="1">
      <alignment horizontal="center" vertical="center"/>
    </xf>
    <xf numFmtId="164" fontId="10" fillId="9" borderId="16" xfId="0" applyNumberFormat="1" applyFont="1" applyFill="1" applyBorder="1" applyAlignment="1">
      <alignment vertical="center"/>
    </xf>
    <xf numFmtId="164" fontId="17" fillId="9" borderId="16" xfId="0" applyNumberFormat="1" applyFont="1" applyFill="1" applyBorder="1"/>
    <xf numFmtId="49" fontId="18" fillId="9" borderId="0" xfId="0" applyNumberFormat="1" applyFont="1" applyFill="1" applyAlignment="1">
      <alignment horizontal="center" vertical="center"/>
    </xf>
    <xf numFmtId="164" fontId="19" fillId="9" borderId="16" xfId="0" applyNumberFormat="1" applyFont="1" applyFill="1" applyBorder="1" applyAlignment="1">
      <alignment vertical="center"/>
    </xf>
    <xf numFmtId="164" fontId="20" fillId="9" borderId="16" xfId="0" applyNumberFormat="1" applyFont="1" applyFill="1" applyBorder="1"/>
    <xf numFmtId="164" fontId="19" fillId="0" borderId="0" xfId="0" applyNumberFormat="1" applyFont="1"/>
    <xf numFmtId="0" fontId="1" fillId="0" borderId="0" xfId="0" applyFont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5" fillId="12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49" fontId="11" fillId="14" borderId="16" xfId="0" applyNumberFormat="1" applyFont="1" applyFill="1" applyBorder="1" applyAlignment="1">
      <alignment horizontal="center" vertical="center"/>
    </xf>
    <xf numFmtId="164" fontId="10" fillId="14" borderId="16" xfId="0" applyNumberFormat="1" applyFont="1" applyFill="1" applyBorder="1" applyAlignment="1">
      <alignment vertical="center"/>
    </xf>
    <xf numFmtId="164" fontId="17" fillId="14" borderId="16" xfId="0" applyNumberFormat="1" applyFont="1" applyFill="1" applyBorder="1"/>
    <xf numFmtId="49" fontId="18" fillId="14" borderId="0" xfId="0" applyNumberFormat="1" applyFont="1" applyFill="1" applyAlignment="1">
      <alignment horizontal="center" vertical="center"/>
    </xf>
    <xf numFmtId="164" fontId="19" fillId="14" borderId="16" xfId="0" applyNumberFormat="1" applyFont="1" applyFill="1" applyBorder="1" applyAlignment="1"/>
    <xf numFmtId="164" fontId="20" fillId="14" borderId="16" xfId="0" applyNumberFormat="1" applyFont="1" applyFill="1" applyBorder="1"/>
    <xf numFmtId="0" fontId="1" fillId="14" borderId="16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164" fontId="19" fillId="14" borderId="16" xfId="0" applyNumberFormat="1" applyFont="1" applyFill="1" applyBorder="1" applyAlignment="1">
      <alignment vertical="center"/>
    </xf>
    <xf numFmtId="164" fontId="19" fillId="9" borderId="16" xfId="0" applyNumberFormat="1" applyFont="1" applyFill="1" applyBorder="1" applyAlignment="1"/>
    <xf numFmtId="164" fontId="21" fillId="0" borderId="0" xfId="0" applyNumberFormat="1" applyFont="1"/>
    <xf numFmtId="0" fontId="19" fillId="0" borderId="0" xfId="0" applyFont="1"/>
    <xf numFmtId="0" fontId="19" fillId="0" borderId="0" xfId="0" applyFont="1" applyAlignment="1"/>
    <xf numFmtId="164" fontId="22" fillId="0" borderId="0" xfId="0" applyNumberFormat="1" applyFont="1"/>
    <xf numFmtId="164" fontId="17" fillId="0" borderId="0" xfId="0" applyNumberFormat="1" applyFont="1"/>
    <xf numFmtId="0" fontId="20" fillId="0" borderId="0" xfId="0" applyFont="1"/>
    <xf numFmtId="0" fontId="15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164" fontId="1" fillId="0" borderId="0" xfId="0" applyNumberFormat="1" applyFont="1"/>
    <xf numFmtId="0" fontId="24" fillId="0" borderId="0" xfId="0" applyFont="1"/>
    <xf numFmtId="164" fontId="11" fillId="6" borderId="16" xfId="0" applyNumberFormat="1" applyFont="1" applyFill="1" applyBorder="1" applyAlignment="1">
      <alignment vertical="center"/>
    </xf>
    <xf numFmtId="164" fontId="20" fillId="14" borderId="16" xfId="0" applyNumberFormat="1" applyFont="1" applyFill="1" applyBorder="1" applyAlignment="1">
      <alignment vertical="center"/>
    </xf>
    <xf numFmtId="0" fontId="15" fillId="14" borderId="16" xfId="0" applyFont="1" applyFill="1" applyBorder="1" applyAlignment="1">
      <alignment vertical="center"/>
    </xf>
    <xf numFmtId="164" fontId="11" fillId="16" borderId="16" xfId="0" applyNumberFormat="1" applyFont="1" applyFill="1" applyBorder="1" applyAlignment="1">
      <alignment vertical="center"/>
    </xf>
    <xf numFmtId="164" fontId="20" fillId="9" borderId="16" xfId="0" applyNumberFormat="1" applyFont="1" applyFill="1" applyBorder="1" applyAlignment="1">
      <alignment vertical="center"/>
    </xf>
    <xf numFmtId="0" fontId="15" fillId="9" borderId="16" xfId="0" applyFont="1" applyFill="1" applyBorder="1" applyAlignment="1">
      <alignment vertical="center"/>
    </xf>
    <xf numFmtId="0" fontId="15" fillId="9" borderId="16" xfId="0" applyFont="1" applyFill="1" applyBorder="1" applyAlignment="1">
      <alignment vertical="center"/>
    </xf>
    <xf numFmtId="0" fontId="15" fillId="14" borderId="16" xfId="0" applyFont="1" applyFill="1" applyBorder="1" applyAlignment="1">
      <alignment vertical="center"/>
    </xf>
    <xf numFmtId="164" fontId="20" fillId="16" borderId="6" xfId="0" applyNumberFormat="1" applyFont="1" applyFill="1" applyBorder="1" applyAlignment="1">
      <alignment vertical="center"/>
    </xf>
    <xf numFmtId="0" fontId="11" fillId="15" borderId="6" xfId="0" applyFont="1" applyFill="1" applyBorder="1" applyAlignment="1">
      <alignment horizontal="center" vertical="center"/>
    </xf>
    <xf numFmtId="164" fontId="20" fillId="15" borderId="6" xfId="0" applyNumberFormat="1" applyFont="1" applyFill="1" applyBorder="1" applyAlignment="1">
      <alignment vertical="center"/>
    </xf>
    <xf numFmtId="0" fontId="1" fillId="0" borderId="0" xfId="0" applyFont="1" applyAlignment="1"/>
    <xf numFmtId="164" fontId="20" fillId="0" borderId="0" xfId="0" applyNumberFormat="1" applyFont="1"/>
    <xf numFmtId="0" fontId="11" fillId="4" borderId="17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25" fillId="19" borderId="17" xfId="0" applyFont="1" applyFill="1" applyBorder="1" applyAlignment="1">
      <alignment horizontal="center" vertical="center"/>
    </xf>
    <xf numFmtId="0" fontId="9" fillId="19" borderId="6" xfId="0" applyFont="1" applyFill="1" applyBorder="1" applyAlignment="1">
      <alignment horizontal="center" vertical="center"/>
    </xf>
    <xf numFmtId="164" fontId="1" fillId="5" borderId="16" xfId="0" applyNumberFormat="1" applyFont="1" applyFill="1" applyBorder="1" applyAlignment="1"/>
    <xf numFmtId="0" fontId="26" fillId="5" borderId="16" xfId="0" applyFont="1" applyFill="1" applyBorder="1" applyAlignment="1">
      <alignment horizontal="center" vertical="center"/>
    </xf>
    <xf numFmtId="165" fontId="1" fillId="5" borderId="16" xfId="0" applyNumberFormat="1" applyFont="1" applyFill="1" applyBorder="1" applyAlignment="1"/>
    <xf numFmtId="0" fontId="25" fillId="20" borderId="17" xfId="0" applyFont="1" applyFill="1" applyBorder="1" applyAlignment="1">
      <alignment horizontal="center" vertical="center"/>
    </xf>
    <xf numFmtId="0" fontId="9" fillId="20" borderId="6" xfId="0" applyFont="1" applyFill="1" applyBorder="1" applyAlignment="1">
      <alignment horizontal="center" vertical="center"/>
    </xf>
    <xf numFmtId="164" fontId="27" fillId="20" borderId="18" xfId="0" applyNumberFormat="1" applyFont="1" applyFill="1" applyBorder="1" applyAlignment="1">
      <alignment horizontal="right" vertical="center"/>
    </xf>
    <xf numFmtId="164" fontId="27" fillId="0" borderId="5" xfId="0" applyNumberFormat="1" applyFont="1" applyBorder="1" applyAlignment="1">
      <alignment horizontal="right"/>
    </xf>
    <xf numFmtId="0" fontId="25" fillId="8" borderId="20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0" borderId="20" xfId="0" applyFont="1" applyFill="1" applyBorder="1" applyAlignment="1">
      <alignment horizontal="center" vertical="center"/>
    </xf>
    <xf numFmtId="164" fontId="27" fillId="20" borderId="22" xfId="0" applyNumberFormat="1" applyFont="1" applyFill="1" applyBorder="1" applyAlignment="1">
      <alignment horizontal="right" vertical="center"/>
    </xf>
    <xf numFmtId="0" fontId="25" fillId="19" borderId="20" xfId="0" applyFont="1" applyFill="1" applyBorder="1" applyAlignment="1">
      <alignment horizontal="center" vertical="center"/>
    </xf>
    <xf numFmtId="166" fontId="1" fillId="5" borderId="16" xfId="0" applyNumberFormat="1" applyFont="1" applyFill="1" applyBorder="1" applyAlignment="1"/>
    <xf numFmtId="164" fontId="26" fillId="0" borderId="0" xfId="0" applyNumberFormat="1" applyFont="1" applyAlignment="1">
      <alignment horizontal="center" vertical="center"/>
    </xf>
    <xf numFmtId="0" fontId="1" fillId="5" borderId="16" xfId="0" applyFont="1" applyFill="1" applyBorder="1"/>
    <xf numFmtId="164" fontId="1" fillId="5" borderId="16" xfId="0" applyNumberFormat="1" applyFont="1" applyFill="1" applyBorder="1"/>
    <xf numFmtId="0" fontId="25" fillId="19" borderId="23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/>
    <xf numFmtId="164" fontId="9" fillId="20" borderId="16" xfId="0" applyNumberFormat="1" applyFont="1" applyFill="1" applyBorder="1" applyAlignment="1">
      <alignment horizontal="right"/>
    </xf>
    <xf numFmtId="164" fontId="9" fillId="21" borderId="16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1" fillId="21" borderId="16" xfId="0" applyNumberFormat="1" applyFont="1" applyFill="1" applyBorder="1" applyAlignment="1"/>
    <xf numFmtId="0" fontId="17" fillId="0" borderId="0" xfId="0" applyFont="1" applyAlignment="1"/>
    <xf numFmtId="164" fontId="11" fillId="21" borderId="39" xfId="0" applyNumberFormat="1" applyFont="1" applyFill="1" applyBorder="1"/>
    <xf numFmtId="164" fontId="11" fillId="20" borderId="39" xfId="0" applyNumberFormat="1" applyFont="1" applyFill="1" applyBorder="1"/>
    <xf numFmtId="164" fontId="11" fillId="18" borderId="39" xfId="0" applyNumberFormat="1" applyFont="1" applyFill="1" applyBorder="1"/>
    <xf numFmtId="0" fontId="32" fillId="2" borderId="39" xfId="0" applyFont="1" applyFill="1" applyBorder="1" applyAlignment="1">
      <alignment horizontal="center" vertical="center"/>
    </xf>
    <xf numFmtId="0" fontId="32" fillId="22" borderId="39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4" xfId="0" applyFont="1" applyBorder="1"/>
    <xf numFmtId="0" fontId="1" fillId="0" borderId="10" xfId="0" applyFont="1" applyBorder="1"/>
    <xf numFmtId="0" fontId="1" fillId="0" borderId="33" xfId="0" applyFont="1" applyBorder="1" applyAlignment="1"/>
    <xf numFmtId="0" fontId="1" fillId="0" borderId="34" xfId="0" applyFont="1" applyBorder="1"/>
    <xf numFmtId="0" fontId="1" fillId="0" borderId="35" xfId="0" applyFont="1" applyBorder="1"/>
    <xf numFmtId="0" fontId="1" fillId="0" borderId="23" xfId="0" applyFont="1" applyBorder="1"/>
    <xf numFmtId="0" fontId="1" fillId="0" borderId="24" xfId="0" applyFont="1" applyBorder="1"/>
    <xf numFmtId="0" fontId="13" fillId="0" borderId="24" xfId="0" applyFont="1" applyBorder="1"/>
    <xf numFmtId="0" fontId="14" fillId="4" borderId="18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164" fontId="27" fillId="0" borderId="24" xfId="0" applyNumberFormat="1" applyFont="1" applyBorder="1" applyAlignment="1">
      <alignment horizontal="right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164" fontId="27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25" xfId="0" applyFont="1" applyBorder="1" applyAlignment="1"/>
    <xf numFmtId="0" fontId="1" fillId="0" borderId="26" xfId="0" applyFont="1" applyBorder="1"/>
    <xf numFmtId="0" fontId="1" fillId="0" borderId="27" xfId="0" applyFont="1" applyBorder="1"/>
    <xf numFmtId="0" fontId="1" fillId="0" borderId="31" xfId="0" applyFont="1" applyBorder="1"/>
    <xf numFmtId="0" fontId="1" fillId="0" borderId="32" xfId="0" applyFont="1" applyBorder="1"/>
    <xf numFmtId="0" fontId="12" fillId="11" borderId="0" xfId="0" applyFont="1" applyFill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0" borderId="32" xfId="0" applyFont="1" applyBorder="1"/>
    <xf numFmtId="0" fontId="14" fillId="11" borderId="0" xfId="0" applyFont="1" applyFill="1" applyAlignment="1">
      <alignment horizontal="center" vertical="center"/>
    </xf>
    <xf numFmtId="164" fontId="20" fillId="9" borderId="16" xfId="0" applyNumberFormat="1" applyFont="1" applyFill="1" applyBorder="1" applyAlignment="1">
      <alignment vertical="center"/>
    </xf>
    <xf numFmtId="164" fontId="20" fillId="14" borderId="16" xfId="0" applyNumberFormat="1" applyFont="1" applyFill="1" applyBorder="1" applyAlignment="1">
      <alignment vertical="center"/>
    </xf>
    <xf numFmtId="164" fontId="22" fillId="23" borderId="6" xfId="0" applyNumberFormat="1" applyFont="1" applyFill="1" applyBorder="1"/>
    <xf numFmtId="164" fontId="17" fillId="23" borderId="6" xfId="0" applyNumberFormat="1" applyFont="1" applyFill="1" applyBorder="1"/>
    <xf numFmtId="0" fontId="11" fillId="0" borderId="0" xfId="0" applyFont="1"/>
    <xf numFmtId="0" fontId="11" fillId="11" borderId="32" xfId="0" applyFont="1" applyFill="1" applyBorder="1" applyAlignment="1">
      <alignment horizontal="center" vertical="center"/>
    </xf>
    <xf numFmtId="164" fontId="27" fillId="11" borderId="32" xfId="0" applyNumberFormat="1" applyFont="1" applyFill="1" applyBorder="1" applyAlignment="1">
      <alignment horizontal="right"/>
    </xf>
    <xf numFmtId="164" fontId="27" fillId="11" borderId="0" xfId="0" applyNumberFormat="1" applyFont="1" applyFill="1" applyAlignment="1">
      <alignment horizontal="right"/>
    </xf>
    <xf numFmtId="0" fontId="1" fillId="11" borderId="0" xfId="0" applyFont="1" applyFill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49" fontId="36" fillId="0" borderId="0" xfId="0" applyNumberFormat="1" applyFont="1" applyAlignment="1">
      <alignment horizontal="center" vertical="center"/>
    </xf>
    <xf numFmtId="165" fontId="1" fillId="0" borderId="0" xfId="0" applyNumberFormat="1" applyFont="1" applyAlignment="1"/>
    <xf numFmtId="0" fontId="5" fillId="0" borderId="0" xfId="0" applyFont="1" applyAlignment="1"/>
    <xf numFmtId="0" fontId="5" fillId="0" borderId="0" xfId="0" applyFont="1"/>
    <xf numFmtId="0" fontId="37" fillId="0" borderId="0" xfId="0" applyFont="1" applyAlignment="1"/>
    <xf numFmtId="0" fontId="38" fillId="7" borderId="0" xfId="0" applyFont="1" applyFill="1" applyAlignment="1">
      <alignment horizontal="center"/>
    </xf>
    <xf numFmtId="49" fontId="38" fillId="7" borderId="0" xfId="0" applyNumberFormat="1" applyFont="1" applyFill="1" applyAlignment="1">
      <alignment horizontal="center"/>
    </xf>
    <xf numFmtId="49" fontId="39" fillId="7" borderId="0" xfId="0" applyNumberFormat="1" applyFont="1" applyFill="1" applyAlignment="1">
      <alignment horizontal="center"/>
    </xf>
    <xf numFmtId="49" fontId="37" fillId="0" borderId="0" xfId="0" applyNumberFormat="1" applyFont="1"/>
    <xf numFmtId="0" fontId="40" fillId="9" borderId="16" xfId="0" applyFont="1" applyFill="1" applyBorder="1" applyAlignment="1">
      <alignment horizontal="center" vertical="center"/>
    </xf>
    <xf numFmtId="0" fontId="25" fillId="9" borderId="16" xfId="0" applyFont="1" applyFill="1" applyBorder="1" applyAlignment="1">
      <alignment horizontal="center" vertical="center"/>
    </xf>
    <xf numFmtId="0" fontId="25" fillId="9" borderId="16" xfId="0" applyFont="1" applyFill="1" applyBorder="1" applyAlignment="1">
      <alignment horizontal="center" vertical="center"/>
    </xf>
    <xf numFmtId="0" fontId="5" fillId="0" borderId="0" xfId="0" applyFont="1" applyAlignment="1"/>
    <xf numFmtId="0" fontId="41" fillId="9" borderId="16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4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/>
    </xf>
    <xf numFmtId="0" fontId="1" fillId="18" borderId="0" xfId="0" applyFont="1" applyFill="1"/>
    <xf numFmtId="0" fontId="26" fillId="18" borderId="16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49" fontId="15" fillId="18" borderId="16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1" fillId="0" borderId="0" xfId="0" applyNumberFormat="1" applyFont="1"/>
    <xf numFmtId="164" fontId="1" fillId="20" borderId="16" xfId="0" applyNumberFormat="1" applyFont="1" applyFill="1" applyBorder="1" applyAlignment="1">
      <alignment horizontal="right" vertical="center"/>
    </xf>
    <xf numFmtId="164" fontId="1" fillId="20" borderId="16" xfId="0" applyNumberFormat="1" applyFont="1" applyFill="1" applyBorder="1" applyAlignment="1">
      <alignment horizontal="right" vertical="center"/>
    </xf>
    <xf numFmtId="164" fontId="1" fillId="20" borderId="16" xfId="0" applyNumberFormat="1" applyFont="1" applyFill="1" applyBorder="1"/>
    <xf numFmtId="164" fontId="1" fillId="21" borderId="16" xfId="0" applyNumberFormat="1" applyFont="1" applyFill="1" applyBorder="1" applyAlignment="1">
      <alignment horizontal="right" vertical="center"/>
    </xf>
    <xf numFmtId="164" fontId="1" fillId="21" borderId="16" xfId="0" applyNumberFormat="1" applyFont="1" applyFill="1" applyBorder="1" applyAlignment="1">
      <alignment horizontal="right" vertical="center"/>
    </xf>
    <xf numFmtId="164" fontId="1" fillId="21" borderId="16" xfId="0" applyNumberFormat="1" applyFont="1" applyFill="1" applyBorder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18" borderId="16" xfId="0" applyNumberFormat="1" applyFont="1" applyFill="1" applyBorder="1" applyAlignment="1">
      <alignment vertical="center"/>
    </xf>
    <xf numFmtId="164" fontId="1" fillId="0" borderId="16" xfId="0" applyNumberFormat="1" applyFont="1" applyBorder="1"/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34" fillId="25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/>
    </xf>
    <xf numFmtId="0" fontId="1" fillId="25" borderId="0" xfId="0" applyFont="1" applyFill="1"/>
    <xf numFmtId="0" fontId="42" fillId="0" borderId="0" xfId="0" applyFont="1"/>
    <xf numFmtId="0" fontId="43" fillId="25" borderId="16" xfId="0" applyFont="1" applyFill="1" applyBorder="1" applyAlignment="1">
      <alignment horizontal="center" vertical="center"/>
    </xf>
    <xf numFmtId="0" fontId="42" fillId="25" borderId="16" xfId="0" applyFont="1" applyFill="1" applyBorder="1" applyAlignment="1">
      <alignment horizontal="center" vertical="center"/>
    </xf>
    <xf numFmtId="49" fontId="42" fillId="25" borderId="16" xfId="0" applyNumberFormat="1" applyFont="1" applyFill="1" applyBorder="1" applyAlignment="1">
      <alignment horizontal="center" vertical="center"/>
    </xf>
    <xf numFmtId="49" fontId="42" fillId="11" borderId="0" xfId="0" applyNumberFormat="1" applyFont="1" applyFill="1" applyAlignment="1"/>
    <xf numFmtId="49" fontId="42" fillId="0" borderId="0" xfId="0" applyNumberFormat="1" applyFont="1" applyAlignment="1"/>
    <xf numFmtId="49" fontId="42" fillId="0" borderId="0" xfId="0" applyNumberFormat="1" applyFont="1"/>
    <xf numFmtId="49" fontId="15" fillId="25" borderId="16" xfId="0" applyNumberFormat="1" applyFont="1" applyFill="1" applyBorder="1" applyAlignment="1">
      <alignment horizontal="center" vertical="center"/>
    </xf>
    <xf numFmtId="164" fontId="44" fillId="26" borderId="16" xfId="0" applyNumberFormat="1" applyFont="1" applyFill="1" applyBorder="1" applyAlignment="1">
      <alignment horizontal="right" vertical="center"/>
    </xf>
    <xf numFmtId="164" fontId="15" fillId="26" borderId="16" xfId="0" applyNumberFormat="1" applyFont="1" applyFill="1" applyBorder="1" applyAlignment="1">
      <alignment horizontal="right" vertical="center"/>
    </xf>
    <xf numFmtId="164" fontId="15" fillId="26" borderId="16" xfId="0" applyNumberFormat="1" applyFont="1" applyFill="1" applyBorder="1" applyAlignment="1">
      <alignment horizontal="right" vertical="center"/>
    </xf>
    <xf numFmtId="164" fontId="15" fillId="11" borderId="0" xfId="0" applyNumberFormat="1" applyFont="1" applyFill="1"/>
    <xf numFmtId="164" fontId="15" fillId="26" borderId="16" xfId="0" applyNumberFormat="1" applyFont="1" applyFill="1" applyBorder="1"/>
    <xf numFmtId="164" fontId="15" fillId="27" borderId="16" xfId="0" applyNumberFormat="1" applyFont="1" applyFill="1" applyBorder="1" applyAlignment="1">
      <alignment horizontal="right" vertical="center"/>
    </xf>
    <xf numFmtId="164" fontId="15" fillId="27" borderId="16" xfId="0" applyNumberFormat="1" applyFont="1" applyFill="1" applyBorder="1" applyAlignment="1">
      <alignment horizontal="right" vertical="center"/>
    </xf>
    <xf numFmtId="164" fontId="15" fillId="27" borderId="16" xfId="0" applyNumberFormat="1" applyFont="1" applyFill="1" applyBorder="1"/>
    <xf numFmtId="49" fontId="15" fillId="0" borderId="0" xfId="0" applyNumberFormat="1" applyFont="1" applyAlignment="1">
      <alignment horizontal="center" vertical="center"/>
    </xf>
    <xf numFmtId="164" fontId="15" fillId="0" borderId="0" xfId="0" applyNumberFormat="1" applyFont="1"/>
    <xf numFmtId="164" fontId="42" fillId="25" borderId="16" xfId="0" applyNumberFormat="1" applyFont="1" applyFill="1" applyBorder="1"/>
    <xf numFmtId="164" fontId="15" fillId="0" borderId="16" xfId="0" applyNumberFormat="1" applyFont="1" applyBorder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7" borderId="0" xfId="0" applyFont="1" applyFill="1"/>
    <xf numFmtId="0" fontId="45" fillId="7" borderId="16" xfId="0" applyFont="1" applyFill="1" applyBorder="1" applyAlignment="1">
      <alignment horizontal="center" vertical="center"/>
    </xf>
    <xf numFmtId="0" fontId="46" fillId="7" borderId="16" xfId="0" applyFont="1" applyFill="1" applyBorder="1" applyAlignment="1">
      <alignment horizontal="center" vertical="center"/>
    </xf>
    <xf numFmtId="49" fontId="46" fillId="7" borderId="16" xfId="0" applyNumberFormat="1" applyFont="1" applyFill="1" applyBorder="1" applyAlignment="1">
      <alignment horizontal="center" vertical="center"/>
    </xf>
    <xf numFmtId="49" fontId="46" fillId="11" borderId="0" xfId="0" applyNumberFormat="1" applyFont="1" applyFill="1" applyAlignment="1"/>
    <xf numFmtId="164" fontId="1" fillId="9" borderId="16" xfId="0" applyNumberFormat="1" applyFont="1" applyFill="1" applyBorder="1" applyAlignment="1">
      <alignment horizontal="right" vertical="center"/>
    </xf>
    <xf numFmtId="164" fontId="1" fillId="11" borderId="0" xfId="0" applyNumberFormat="1" applyFont="1" applyFill="1" applyAlignment="1">
      <alignment horizontal="right" vertical="center"/>
    </xf>
    <xf numFmtId="164" fontId="1" fillId="14" borderId="16" xfId="0" applyNumberFormat="1" applyFont="1" applyFill="1" applyBorder="1" applyAlignment="1">
      <alignment horizontal="right" vertical="center"/>
    </xf>
    <xf numFmtId="164" fontId="1" fillId="14" borderId="16" xfId="0" applyNumberFormat="1" applyFont="1" applyFill="1" applyBorder="1" applyAlignment="1">
      <alignment horizontal="right" vertical="center"/>
    </xf>
    <xf numFmtId="164" fontId="1" fillId="9" borderId="16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46" fillId="7" borderId="16" xfId="0" applyNumberFormat="1" applyFont="1" applyFill="1" applyBorder="1" applyAlignment="1">
      <alignment horizontal="right" vertical="center"/>
    </xf>
    <xf numFmtId="164" fontId="1" fillId="11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34" fillId="28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/>
    </xf>
    <xf numFmtId="0" fontId="1" fillId="28" borderId="0" xfId="0" applyFont="1" applyFill="1"/>
    <xf numFmtId="0" fontId="46" fillId="0" borderId="0" xfId="0" applyFont="1"/>
    <xf numFmtId="0" fontId="45" fillId="28" borderId="16" xfId="0" applyFont="1" applyFill="1" applyBorder="1" applyAlignment="1">
      <alignment horizontal="center" vertical="center"/>
    </xf>
    <xf numFmtId="0" fontId="46" fillId="28" borderId="16" xfId="0" applyFont="1" applyFill="1" applyBorder="1" applyAlignment="1">
      <alignment horizontal="center" vertical="center"/>
    </xf>
    <xf numFmtId="49" fontId="46" fillId="28" borderId="16" xfId="0" applyNumberFormat="1" applyFont="1" applyFill="1" applyBorder="1" applyAlignment="1">
      <alignment horizontal="center" vertical="center"/>
    </xf>
    <xf numFmtId="49" fontId="1" fillId="11" borderId="0" xfId="0" applyNumberFormat="1" applyFont="1" applyFill="1" applyAlignment="1"/>
    <xf numFmtId="49" fontId="1" fillId="28" borderId="16" xfId="0" applyNumberFormat="1" applyFont="1" applyFill="1" applyBorder="1" applyAlignment="1">
      <alignment horizontal="center" vertical="center"/>
    </xf>
    <xf numFmtId="49" fontId="46" fillId="28" borderId="16" xfId="0" applyNumberFormat="1" applyFont="1" applyFill="1" applyBorder="1" applyAlignment="1">
      <alignment horizontal="right" vertical="center"/>
    </xf>
    <xf numFmtId="164" fontId="1" fillId="29" borderId="16" xfId="0" applyNumberFormat="1" applyFont="1" applyFill="1" applyBorder="1" applyAlignment="1">
      <alignment horizontal="right" vertical="center"/>
    </xf>
    <xf numFmtId="164" fontId="1" fillId="29" borderId="16" xfId="0" applyNumberFormat="1" applyFont="1" applyFill="1" applyBorder="1" applyAlignment="1">
      <alignment horizontal="right" vertical="center"/>
    </xf>
    <xf numFmtId="164" fontId="1" fillId="30" borderId="16" xfId="0" applyNumberFormat="1" applyFont="1" applyFill="1" applyBorder="1" applyAlignment="1">
      <alignment horizontal="right" vertical="center"/>
    </xf>
    <xf numFmtId="164" fontId="1" fillId="30" borderId="16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164" fontId="1" fillId="28" borderId="16" xfId="0" applyNumberFormat="1" applyFont="1" applyFill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45" fillId="3" borderId="16" xfId="0" applyFont="1" applyFill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49" fontId="46" fillId="3" borderId="16" xfId="0" applyNumberFormat="1" applyFont="1" applyFill="1" applyBorder="1" applyAlignment="1">
      <alignment horizontal="center" vertical="center"/>
    </xf>
    <xf numFmtId="49" fontId="46" fillId="31" borderId="16" xfId="0" applyNumberFormat="1" applyFont="1" applyFill="1" applyBorder="1" applyAlignment="1">
      <alignment horizontal="center" vertical="center"/>
    </xf>
    <xf numFmtId="49" fontId="46" fillId="3" borderId="16" xfId="0" applyNumberFormat="1" applyFont="1" applyFill="1" applyBorder="1" applyAlignment="1">
      <alignment horizontal="right" vertical="center"/>
    </xf>
    <xf numFmtId="164" fontId="1" fillId="5" borderId="16" xfId="0" applyNumberFormat="1" applyFont="1" applyFill="1" applyBorder="1" applyAlignment="1">
      <alignment horizontal="right" vertical="center"/>
    </xf>
    <xf numFmtId="164" fontId="1" fillId="5" borderId="16" xfId="0" applyNumberFormat="1" applyFont="1" applyFill="1" applyBorder="1" applyAlignment="1">
      <alignment horizontal="right" vertical="center"/>
    </xf>
    <xf numFmtId="164" fontId="46" fillId="3" borderId="16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47" fillId="0" borderId="0" xfId="0" applyFont="1" applyAlignment="1"/>
    <xf numFmtId="0" fontId="47" fillId="0" borderId="0" xfId="0" applyFont="1" applyAlignment="1"/>
    <xf numFmtId="17" fontId="47" fillId="0" borderId="0" xfId="0" applyNumberFormat="1" applyFont="1" applyAlignment="1"/>
    <xf numFmtId="0" fontId="48" fillId="0" borderId="0" xfId="0" applyFont="1" applyAlignment="1"/>
    <xf numFmtId="164" fontId="40" fillId="0" borderId="45" xfId="0" applyNumberFormat="1" applyFont="1" applyBorder="1" applyAlignment="1">
      <alignment horizontal="center" vertical="center"/>
    </xf>
    <xf numFmtId="164" fontId="49" fillId="0" borderId="46" xfId="0" applyNumberFormat="1" applyFont="1" applyBorder="1" applyAlignment="1">
      <alignment horizontal="center" vertical="center"/>
    </xf>
    <xf numFmtId="164" fontId="40" fillId="0" borderId="46" xfId="0" applyNumberFormat="1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164" fontId="51" fillId="0" borderId="16" xfId="0" applyNumberFormat="1" applyFont="1" applyBorder="1" applyAlignment="1">
      <alignment horizontal="center" vertical="center"/>
    </xf>
    <xf numFmtId="4" fontId="51" fillId="0" borderId="16" xfId="0" applyNumberFormat="1" applyFont="1" applyBorder="1" applyAlignment="1">
      <alignment horizontal="right" vertical="center"/>
    </xf>
    <xf numFmtId="4" fontId="51" fillId="11" borderId="16" xfId="0" applyNumberFormat="1" applyFont="1" applyFill="1" applyBorder="1" applyAlignment="1">
      <alignment horizontal="right" vertical="center"/>
    </xf>
    <xf numFmtId="4" fontId="51" fillId="0" borderId="16" xfId="0" applyNumberFormat="1" applyFont="1" applyBorder="1" applyAlignment="1">
      <alignment horizontal="right" vertical="center"/>
    </xf>
    <xf numFmtId="4" fontId="51" fillId="0" borderId="49" xfId="0" applyNumberFormat="1" applyFont="1" applyBorder="1" applyAlignment="1">
      <alignment horizontal="right" vertical="center"/>
    </xf>
    <xf numFmtId="49" fontId="47" fillId="0" borderId="0" xfId="0" applyNumberFormat="1" applyFont="1" applyAlignment="1"/>
    <xf numFmtId="167" fontId="47" fillId="0" borderId="0" xfId="0" applyNumberFormat="1" applyFont="1" applyAlignment="1"/>
    <xf numFmtId="49" fontId="51" fillId="0" borderId="16" xfId="0" applyNumberFormat="1" applyFont="1" applyBorder="1" applyAlignment="1">
      <alignment horizontal="center"/>
    </xf>
    <xf numFmtId="49" fontId="51" fillId="11" borderId="16" xfId="0" applyNumberFormat="1" applyFont="1" applyFill="1" applyBorder="1" applyAlignment="1">
      <alignment horizontal="center"/>
    </xf>
    <xf numFmtId="164" fontId="51" fillId="11" borderId="16" xfId="0" applyNumberFormat="1" applyFont="1" applyFill="1" applyBorder="1" applyAlignment="1">
      <alignment horizontal="center" vertical="center"/>
    </xf>
    <xf numFmtId="4" fontId="40" fillId="0" borderId="16" xfId="0" applyNumberFormat="1" applyFont="1" applyBorder="1" applyAlignment="1">
      <alignment horizontal="right"/>
    </xf>
    <xf numFmtId="4" fontId="40" fillId="11" borderId="16" xfId="0" applyNumberFormat="1" applyFont="1" applyFill="1" applyBorder="1" applyAlignment="1">
      <alignment horizontal="right"/>
    </xf>
    <xf numFmtId="4" fontId="47" fillId="0" borderId="16" xfId="0" applyNumberFormat="1" applyFont="1" applyBorder="1" applyAlignment="1"/>
    <xf numFmtId="4" fontId="40" fillId="0" borderId="49" xfId="0" applyNumberFormat="1" applyFont="1" applyBorder="1" applyAlignment="1">
      <alignment horizontal="right"/>
    </xf>
    <xf numFmtId="49" fontId="47" fillId="0" borderId="4" xfId="0" applyNumberFormat="1" applyFont="1" applyBorder="1" applyAlignment="1"/>
    <xf numFmtId="167" fontId="47" fillId="0" borderId="5" xfId="0" applyNumberFormat="1" applyFont="1" applyBorder="1" applyAlignment="1"/>
    <xf numFmtId="0" fontId="1" fillId="0" borderId="48" xfId="0" applyFont="1" applyBorder="1" applyAlignment="1"/>
    <xf numFmtId="0" fontId="1" fillId="0" borderId="16" xfId="0" applyFont="1" applyBorder="1"/>
    <xf numFmtId="167" fontId="49" fillId="0" borderId="16" xfId="0" applyNumberFormat="1" applyFont="1" applyBorder="1" applyAlignment="1">
      <alignment horizontal="center"/>
    </xf>
    <xf numFmtId="0" fontId="49" fillId="0" borderId="16" xfId="0" applyFont="1" applyBorder="1" applyAlignment="1">
      <alignment horizontal="center"/>
    </xf>
    <xf numFmtId="167" fontId="49" fillId="0" borderId="17" xfId="0" applyNumberFormat="1" applyFont="1" applyBorder="1" applyAlignment="1"/>
    <xf numFmtId="167" fontId="47" fillId="0" borderId="19" xfId="0" applyNumberFormat="1" applyFont="1" applyBorder="1"/>
    <xf numFmtId="167" fontId="47" fillId="0" borderId="51" xfId="0" applyNumberFormat="1" applyFont="1" applyBorder="1"/>
    <xf numFmtId="0" fontId="1" fillId="0" borderId="52" xfId="0" applyFont="1" applyBorder="1" applyAlignment="1"/>
    <xf numFmtId="167" fontId="52" fillId="0" borderId="16" xfId="0" applyNumberFormat="1" applyFont="1" applyBorder="1" applyAlignment="1">
      <alignment horizontal="center"/>
    </xf>
    <xf numFmtId="4" fontId="51" fillId="0" borderId="16" xfId="0" applyNumberFormat="1" applyFont="1" applyBorder="1" applyAlignment="1">
      <alignment horizontal="right"/>
    </xf>
    <xf numFmtId="4" fontId="51" fillId="11" borderId="16" xfId="0" applyNumberFormat="1" applyFont="1" applyFill="1" applyBorder="1" applyAlignment="1">
      <alignment horizontal="right"/>
    </xf>
    <xf numFmtId="167" fontId="47" fillId="0" borderId="33" xfId="0" applyNumberFormat="1" applyFont="1" applyBorder="1"/>
    <xf numFmtId="167" fontId="47" fillId="0" borderId="34" xfId="0" applyNumberFormat="1" applyFont="1" applyBorder="1"/>
    <xf numFmtId="167" fontId="47" fillId="0" borderId="53" xfId="0" applyNumberFormat="1" applyFont="1" applyBorder="1"/>
    <xf numFmtId="0" fontId="1" fillId="0" borderId="4" xfId="0" applyFont="1" applyBorder="1" applyAlignment="1"/>
    <xf numFmtId="0" fontId="1" fillId="0" borderId="23" xfId="0" applyFont="1" applyBorder="1" applyAlignment="1"/>
    <xf numFmtId="4" fontId="49" fillId="11" borderId="51" xfId="0" applyNumberFormat="1" applyFont="1" applyFill="1" applyBorder="1" applyAlignment="1">
      <alignment horizontal="right"/>
    </xf>
    <xf numFmtId="0" fontId="1" fillId="0" borderId="54" xfId="0" applyFont="1" applyBorder="1" applyAlignment="1"/>
    <xf numFmtId="167" fontId="53" fillId="0" borderId="20" xfId="0" applyNumberFormat="1" applyFont="1" applyBorder="1" applyAlignment="1">
      <alignment horizontal="center"/>
    </xf>
    <xf numFmtId="167" fontId="53" fillId="0" borderId="22" xfId="0" applyNumberFormat="1" applyFont="1" applyBorder="1" applyAlignment="1">
      <alignment horizontal="center"/>
    </xf>
    <xf numFmtId="167" fontId="47" fillId="0" borderId="0" xfId="0" applyNumberFormat="1" applyFont="1"/>
    <xf numFmtId="167" fontId="53" fillId="11" borderId="42" xfId="0" applyNumberFormat="1" applyFont="1" applyFill="1" applyBorder="1" applyAlignment="1">
      <alignment horizontal="right"/>
    </xf>
    <xf numFmtId="167" fontId="49" fillId="0" borderId="17" xfId="0" applyNumberFormat="1" applyFont="1" applyBorder="1" applyAlignment="1"/>
    <xf numFmtId="167" fontId="53" fillId="11" borderId="43" xfId="0" applyNumberFormat="1" applyFont="1" applyFill="1" applyBorder="1" applyAlignment="1"/>
    <xf numFmtId="167" fontId="53" fillId="0" borderId="33" xfId="0" applyNumberFormat="1" applyFont="1" applyBorder="1" applyAlignment="1"/>
    <xf numFmtId="4" fontId="53" fillId="11" borderId="35" xfId="0" applyNumberFormat="1" applyFont="1" applyFill="1" applyBorder="1" applyAlignment="1">
      <alignment horizontal="right"/>
    </xf>
    <xf numFmtId="167" fontId="53" fillId="11" borderId="44" xfId="0" applyNumberFormat="1" applyFont="1" applyFill="1" applyBorder="1" applyAlignment="1">
      <alignment horizontal="right"/>
    </xf>
    <xf numFmtId="167" fontId="53" fillId="0" borderId="23" xfId="0" applyNumberFormat="1" applyFont="1" applyBorder="1" applyAlignment="1"/>
    <xf numFmtId="4" fontId="53" fillId="11" borderId="24" xfId="0" applyNumberFormat="1" applyFont="1" applyFill="1" applyBorder="1" applyAlignment="1">
      <alignment horizontal="right"/>
    </xf>
    <xf numFmtId="167" fontId="49" fillId="0" borderId="23" xfId="0" applyNumberFormat="1" applyFont="1" applyBorder="1"/>
    <xf numFmtId="4" fontId="49" fillId="11" borderId="5" xfId="0" applyNumberFormat="1" applyFont="1" applyFill="1" applyBorder="1" applyAlignment="1">
      <alignment horizontal="right"/>
    </xf>
    <xf numFmtId="167" fontId="47" fillId="0" borderId="23" xfId="0" applyNumberFormat="1" applyFont="1" applyBorder="1"/>
    <xf numFmtId="167" fontId="47" fillId="0" borderId="5" xfId="0" applyNumberFormat="1" applyFont="1" applyBorder="1"/>
    <xf numFmtId="0" fontId="1" fillId="0" borderId="7" xfId="0" applyFont="1" applyBorder="1" applyAlignment="1"/>
    <xf numFmtId="0" fontId="1" fillId="0" borderId="15" xfId="0" applyFont="1" applyBorder="1"/>
    <xf numFmtId="167" fontId="47" fillId="0" borderId="15" xfId="0" applyNumberFormat="1" applyFont="1" applyBorder="1" applyAlignment="1"/>
    <xf numFmtId="167" fontId="47" fillId="0" borderId="8" xfId="0" applyNumberFormat="1" applyFont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/>
    <xf numFmtId="164" fontId="1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56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42" xfId="0" applyNumberFormat="1" applyFont="1" applyBorder="1"/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43" xfId="0" applyNumberFormat="1" applyFont="1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44" xfId="0" applyNumberFormat="1" applyFont="1" applyBorder="1"/>
    <xf numFmtId="0" fontId="1" fillId="0" borderId="44" xfId="0" applyFont="1" applyBorder="1"/>
    <xf numFmtId="0" fontId="1" fillId="0" borderId="43" xfId="0" applyFont="1" applyBorder="1"/>
    <xf numFmtId="164" fontId="9" fillId="8" borderId="21" xfId="0" applyNumberFormat="1" applyFont="1" applyFill="1" applyBorder="1" applyAlignment="1">
      <alignment horizontal="right" vertical="center"/>
    </xf>
    <xf numFmtId="0" fontId="4" fillId="0" borderId="22" xfId="0" applyFont="1" applyBorder="1"/>
    <xf numFmtId="164" fontId="9" fillId="19" borderId="21" xfId="0" applyNumberFormat="1" applyFont="1" applyFill="1" applyBorder="1" applyAlignment="1">
      <alignment horizontal="right" vertical="center"/>
    </xf>
    <xf numFmtId="164" fontId="9" fillId="19" borderId="0" xfId="0" applyNumberFormat="1" applyFont="1" applyFill="1" applyAlignment="1">
      <alignment horizontal="right" vertical="center"/>
    </xf>
    <xf numFmtId="0" fontId="4" fillId="0" borderId="24" xfId="0" applyFont="1" applyBorder="1"/>
    <xf numFmtId="0" fontId="7" fillId="17" borderId="7" xfId="0" applyFont="1" applyFill="1" applyBorder="1" applyAlignment="1">
      <alignment horizontal="center" vertical="center"/>
    </xf>
    <xf numFmtId="0" fontId="4" fillId="0" borderId="8" xfId="0" applyFont="1" applyBorder="1"/>
    <xf numFmtId="164" fontId="11" fillId="17" borderId="7" xfId="0" applyNumberFormat="1" applyFont="1" applyFill="1" applyBorder="1" applyAlignment="1">
      <alignment vertical="center"/>
    </xf>
    <xf numFmtId="0" fontId="32" fillId="18" borderId="36" xfId="0" applyFont="1" applyFill="1" applyBorder="1" applyAlignment="1">
      <alignment horizontal="center" vertical="center"/>
    </xf>
    <xf numFmtId="0" fontId="4" fillId="0" borderId="37" xfId="0" applyFont="1" applyBorder="1"/>
    <xf numFmtId="0" fontId="4" fillId="0" borderId="38" xfId="0" applyFont="1" applyBorder="1"/>
    <xf numFmtId="0" fontId="15" fillId="21" borderId="36" xfId="0" applyFont="1" applyFill="1" applyBorder="1" applyAlignment="1">
      <alignment horizontal="center" vertical="center"/>
    </xf>
    <xf numFmtId="0" fontId="15" fillId="20" borderId="36" xfId="0" applyFont="1" applyFill="1" applyBorder="1" applyAlignment="1">
      <alignment horizontal="center" vertical="center"/>
    </xf>
    <xf numFmtId="0" fontId="14" fillId="18" borderId="3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5" fillId="20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15" fillId="21" borderId="17" xfId="0" applyFont="1" applyFill="1" applyBorder="1" applyAlignment="1">
      <alignment horizontal="center" vertical="center"/>
    </xf>
    <xf numFmtId="0" fontId="31" fillId="2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164" fontId="33" fillId="2" borderId="25" xfId="0" applyNumberFormat="1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/>
    </xf>
    <xf numFmtId="0" fontId="4" fillId="0" borderId="41" xfId="0" applyFont="1" applyBorder="1"/>
    <xf numFmtId="0" fontId="29" fillId="2" borderId="25" xfId="0" applyFont="1" applyFill="1" applyBorder="1" applyAlignment="1">
      <alignment horizontal="center" vertical="center"/>
    </xf>
    <xf numFmtId="164" fontId="30" fillId="14" borderId="25" xfId="0" applyNumberFormat="1" applyFont="1" applyFill="1" applyBorder="1" applyAlignment="1">
      <alignment horizontal="center" vertical="center"/>
    </xf>
    <xf numFmtId="0" fontId="4" fillId="0" borderId="31" xfId="0" applyFont="1" applyBorder="1"/>
    <xf numFmtId="0" fontId="4" fillId="0" borderId="32" xfId="0" applyFont="1" applyBorder="1"/>
    <xf numFmtId="164" fontId="31" fillId="4" borderId="33" xfId="0" applyNumberFormat="1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20" xfId="0" applyFont="1" applyBorder="1"/>
    <xf numFmtId="0" fontId="4" fillId="0" borderId="21" xfId="0" applyFont="1" applyBorder="1"/>
    <xf numFmtId="0" fontId="31" fillId="9" borderId="25" xfId="0" applyFont="1" applyFill="1" applyBorder="1" applyAlignment="1">
      <alignment horizontal="center" vertical="center"/>
    </xf>
    <xf numFmtId="164" fontId="33" fillId="9" borderId="25" xfId="0" applyNumberFormat="1" applyFont="1" applyFill="1" applyBorder="1" applyAlignment="1">
      <alignment horizontal="center" vertical="center"/>
    </xf>
    <xf numFmtId="0" fontId="31" fillId="16" borderId="25" xfId="0" applyFont="1" applyFill="1" applyBorder="1" applyAlignment="1">
      <alignment horizontal="center" vertical="center"/>
    </xf>
    <xf numFmtId="164" fontId="33" fillId="16" borderId="25" xfId="0" applyNumberFormat="1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/>
    </xf>
    <xf numFmtId="0" fontId="4" fillId="0" borderId="15" xfId="0" applyFont="1" applyBorder="1"/>
    <xf numFmtId="0" fontId="12" fillId="8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9" xfId="0" applyFont="1" applyBorder="1"/>
    <xf numFmtId="0" fontId="4" fillId="0" borderId="10" xfId="0" applyFont="1" applyBorder="1"/>
    <xf numFmtId="164" fontId="6" fillId="0" borderId="7" xfId="0" applyNumberFormat="1" applyFont="1" applyBorder="1" applyAlignment="1">
      <alignment horizontal="right" vertical="center"/>
    </xf>
    <xf numFmtId="14" fontId="7" fillId="0" borderId="7" xfId="0" applyNumberFormat="1" applyFont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164" fontId="6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14" xfId="0" applyFont="1" applyBorder="1"/>
    <xf numFmtId="0" fontId="12" fillId="6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4" fillId="0" borderId="19" xfId="0" applyFont="1" applyBorder="1"/>
    <xf numFmtId="0" fontId="15" fillId="16" borderId="17" xfId="0" applyFont="1" applyFill="1" applyBorder="1" applyAlignment="1">
      <alignment vertical="center"/>
    </xf>
    <xf numFmtId="0" fontId="15" fillId="6" borderId="17" xfId="0" applyFont="1" applyFill="1" applyBorder="1" applyAlignment="1">
      <alignment vertical="center"/>
    </xf>
    <xf numFmtId="0" fontId="15" fillId="9" borderId="17" xfId="0" applyFont="1" applyFill="1" applyBorder="1" applyAlignment="1">
      <alignment vertical="center"/>
    </xf>
    <xf numFmtId="0" fontId="15" fillId="14" borderId="17" xfId="0" applyFont="1" applyFill="1" applyBorder="1" applyAlignment="1">
      <alignment vertical="center"/>
    </xf>
    <xf numFmtId="0" fontId="11" fillId="18" borderId="7" xfId="0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center" vertical="center"/>
    </xf>
    <xf numFmtId="164" fontId="9" fillId="19" borderId="19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/>
    </xf>
    <xf numFmtId="164" fontId="35" fillId="24" borderId="25" xfId="0" applyNumberFormat="1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49" fontId="39" fillId="7" borderId="0" xfId="0" applyNumberFormat="1" applyFont="1" applyFill="1" applyAlignment="1">
      <alignment horizontal="center"/>
    </xf>
    <xf numFmtId="0" fontId="25" fillId="9" borderId="33" xfId="0" applyFont="1" applyFill="1" applyBorder="1" applyAlignment="1">
      <alignment horizontal="center" vertical="center"/>
    </xf>
    <xf numFmtId="0" fontId="4" fillId="0" borderId="23" xfId="0" applyFont="1" applyBorder="1"/>
    <xf numFmtId="2" fontId="25" fillId="9" borderId="33" xfId="0" applyNumberFormat="1" applyFont="1" applyFill="1" applyBorder="1" applyAlignment="1">
      <alignment horizontal="center" vertical="center"/>
    </xf>
    <xf numFmtId="0" fontId="34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4" fillId="25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/>
    </xf>
    <xf numFmtId="0" fontId="3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4" fillId="28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/>
    </xf>
    <xf numFmtId="0" fontId="3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17" xfId="0" applyFont="1" applyBorder="1" applyAlignment="1"/>
    <xf numFmtId="49" fontId="1" fillId="0" borderId="17" xfId="0" applyNumberFormat="1" applyFont="1" applyBorder="1" applyAlignment="1">
      <alignment horizontal="center"/>
    </xf>
    <xf numFmtId="0" fontId="11" fillId="22" borderId="33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</cellXfs>
  <cellStyles count="1">
    <cellStyle name="Normal" xfId="0" builtinId="0"/>
  </cellStyles>
  <dxfs count="5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://si.co.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AT994"/>
  <sheetViews>
    <sheetView tabSelected="1"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7.28515625" bestFit="1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</row>
    <row r="2" spans="1:46" ht="22.5" x14ac:dyDescent="0.2">
      <c r="A2" s="5"/>
      <c r="D2" s="405" t="s">
        <v>0</v>
      </c>
      <c r="E2" s="374"/>
      <c r="F2" s="374"/>
      <c r="G2" s="374"/>
      <c r="H2" s="374"/>
      <c r="I2" s="374"/>
      <c r="J2" s="374"/>
      <c r="K2" s="374"/>
      <c r="L2" s="374"/>
      <c r="M2" s="406">
        <v>2025</v>
      </c>
      <c r="N2" s="407"/>
      <c r="O2" s="6"/>
      <c r="P2" s="4"/>
      <c r="Q2" s="4"/>
      <c r="R2" s="4"/>
    </row>
    <row r="3" spans="1:46" ht="22.5" customHeight="1" x14ac:dyDescent="0.2">
      <c r="A3" s="5"/>
      <c r="C3" s="7"/>
      <c r="D3" s="7"/>
      <c r="E3" s="7"/>
      <c r="F3" s="7"/>
      <c r="G3" s="7"/>
      <c r="H3" s="7"/>
      <c r="M3" s="408"/>
      <c r="N3" s="409"/>
      <c r="O3" s="6"/>
      <c r="P3" s="4"/>
      <c r="Q3" s="4"/>
      <c r="R3" s="4"/>
    </row>
    <row r="4" spans="1:46" ht="19.5" customHeight="1" x14ac:dyDescent="0.2">
      <c r="A4" s="5"/>
      <c r="C4" s="8"/>
      <c r="D4" s="9" t="s">
        <v>1</v>
      </c>
      <c r="E4" s="10">
        <v>45931</v>
      </c>
      <c r="F4" s="11"/>
      <c r="G4" s="412" t="s">
        <v>2</v>
      </c>
      <c r="H4" s="365"/>
      <c r="I4" s="413">
        <v>45931</v>
      </c>
      <c r="J4" s="365"/>
      <c r="M4" s="410"/>
      <c r="N4" s="411"/>
      <c r="O4" s="6"/>
      <c r="P4" s="4"/>
      <c r="Q4" s="4"/>
      <c r="R4" s="4"/>
    </row>
    <row r="5" spans="1:46" ht="5.25" customHeight="1" x14ac:dyDescent="0.2">
      <c r="A5" s="5"/>
      <c r="C5" s="7"/>
      <c r="D5" s="7"/>
      <c r="E5" s="7"/>
      <c r="F5" s="7"/>
      <c r="G5" s="7"/>
      <c r="H5" s="7"/>
      <c r="O5" s="6"/>
      <c r="P5" s="4"/>
      <c r="Q5" s="4"/>
      <c r="R5" s="4"/>
    </row>
    <row r="6" spans="1:46" ht="21" customHeight="1" x14ac:dyDescent="0.25">
      <c r="A6" s="5"/>
      <c r="C6" s="414" t="s">
        <v>3</v>
      </c>
      <c r="D6" s="417" t="s">
        <v>4</v>
      </c>
      <c r="E6" s="418"/>
      <c r="F6" s="407"/>
      <c r="G6" s="12" t="s">
        <v>5</v>
      </c>
      <c r="H6" s="13">
        <v>3234613.42</v>
      </c>
      <c r="O6" s="6"/>
      <c r="P6" s="4"/>
      <c r="Q6" s="4"/>
      <c r="R6" s="4"/>
      <c r="S6" s="4"/>
      <c r="T6" s="4"/>
      <c r="U6" s="4"/>
      <c r="V6" s="4"/>
      <c r="W6" s="4"/>
    </row>
    <row r="7" spans="1:46" ht="21" customHeight="1" x14ac:dyDescent="0.25">
      <c r="A7" s="5"/>
      <c r="C7" s="415"/>
      <c r="D7" s="408"/>
      <c r="E7" s="374"/>
      <c r="F7" s="409"/>
      <c r="G7" s="14" t="s">
        <v>6</v>
      </c>
      <c r="H7" s="15">
        <v>6675360</v>
      </c>
      <c r="L7" s="16"/>
      <c r="O7" s="6"/>
      <c r="P7" s="4"/>
      <c r="Q7" s="4"/>
      <c r="R7" s="4"/>
      <c r="S7" s="4"/>
      <c r="T7" s="4"/>
      <c r="U7" s="4"/>
      <c r="V7" s="4"/>
      <c r="W7" s="4"/>
    </row>
    <row r="8" spans="1:46" ht="21" customHeight="1" x14ac:dyDescent="0.3">
      <c r="A8" s="5"/>
      <c r="C8" s="416"/>
      <c r="D8" s="410"/>
      <c r="E8" s="419"/>
      <c r="F8" s="411"/>
      <c r="G8" s="17" t="s">
        <v>7</v>
      </c>
      <c r="H8" s="18">
        <f>H6+H7</f>
        <v>9909973.4199999999</v>
      </c>
      <c r="O8" s="6"/>
      <c r="P8" s="4"/>
      <c r="Q8" s="420" t="s">
        <v>8</v>
      </c>
      <c r="R8" s="403"/>
      <c r="S8" s="403"/>
      <c r="T8" s="403"/>
      <c r="U8" s="403"/>
      <c r="V8" s="403"/>
      <c r="W8" s="403"/>
      <c r="X8" s="403"/>
      <c r="Y8" s="365"/>
      <c r="AA8" s="402" t="s">
        <v>9</v>
      </c>
      <c r="AB8" s="403"/>
      <c r="AC8" s="403"/>
      <c r="AD8" s="403"/>
      <c r="AE8" s="403"/>
      <c r="AF8" s="403"/>
      <c r="AG8" s="403"/>
      <c r="AH8" s="403"/>
      <c r="AI8" s="403"/>
      <c r="AJ8" s="365"/>
      <c r="AL8" s="404" t="s">
        <v>10</v>
      </c>
      <c r="AM8" s="403"/>
      <c r="AN8" s="403"/>
      <c r="AO8" s="403"/>
      <c r="AP8" s="403"/>
      <c r="AQ8" s="403"/>
      <c r="AR8" s="403"/>
      <c r="AS8" s="403"/>
      <c r="AT8" s="365"/>
    </row>
    <row r="9" spans="1:46" ht="12.75" customHeight="1" x14ac:dyDescent="0.2">
      <c r="A9" s="5"/>
      <c r="O9" s="6"/>
      <c r="P9" s="4"/>
      <c r="Q9" s="4"/>
      <c r="R9" s="4"/>
      <c r="S9" s="4"/>
      <c r="T9" s="4"/>
      <c r="U9" s="4"/>
      <c r="V9" s="4"/>
      <c r="W9" s="4"/>
      <c r="AL9" s="4"/>
      <c r="AM9" s="4"/>
      <c r="AN9" s="4"/>
      <c r="AO9" s="4"/>
      <c r="AP9" s="4"/>
      <c r="AQ9" s="4"/>
      <c r="AR9" s="4"/>
    </row>
    <row r="10" spans="1:46" ht="15" x14ac:dyDescent="0.3">
      <c r="A10" s="5"/>
      <c r="B10" s="19"/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7</v>
      </c>
      <c r="I10" s="20"/>
      <c r="J10" s="19" t="s">
        <v>5</v>
      </c>
      <c r="K10" s="19" t="s">
        <v>6</v>
      </c>
      <c r="L10" s="19" t="s">
        <v>16</v>
      </c>
      <c r="M10" s="19" t="s">
        <v>17</v>
      </c>
      <c r="N10" s="19" t="s">
        <v>18</v>
      </c>
      <c r="O10" s="21"/>
      <c r="P10" s="19"/>
      <c r="Q10" s="22" t="s">
        <v>19</v>
      </c>
      <c r="R10" s="22" t="s">
        <v>20</v>
      </c>
      <c r="S10" s="22" t="s">
        <v>21</v>
      </c>
      <c r="T10" s="22" t="s">
        <v>22</v>
      </c>
      <c r="U10" s="22" t="s">
        <v>23</v>
      </c>
      <c r="V10" s="23" t="s">
        <v>7</v>
      </c>
      <c r="W10" s="4"/>
      <c r="X10" s="24" t="s">
        <v>24</v>
      </c>
      <c r="Y10" s="22" t="s">
        <v>18</v>
      </c>
      <c r="AA10" s="25" t="s">
        <v>25</v>
      </c>
      <c r="AB10" s="25" t="s">
        <v>19</v>
      </c>
      <c r="AC10" s="25" t="s">
        <v>20</v>
      </c>
      <c r="AD10" s="25" t="s">
        <v>21</v>
      </c>
      <c r="AE10" s="25" t="s">
        <v>22</v>
      </c>
      <c r="AF10" s="25" t="s">
        <v>23</v>
      </c>
      <c r="AG10" s="26" t="s">
        <v>7</v>
      </c>
      <c r="AI10" s="27" t="s">
        <v>26</v>
      </c>
      <c r="AJ10" s="26" t="s">
        <v>18</v>
      </c>
      <c r="AL10" s="26" t="s">
        <v>19</v>
      </c>
      <c r="AM10" s="26" t="s">
        <v>20</v>
      </c>
      <c r="AN10" s="26" t="s">
        <v>21</v>
      </c>
      <c r="AO10" s="26" t="s">
        <v>22</v>
      </c>
      <c r="AP10" s="26" t="s">
        <v>23</v>
      </c>
      <c r="AQ10" s="28" t="s">
        <v>7</v>
      </c>
      <c r="AR10" s="4"/>
      <c r="AS10" s="24" t="s">
        <v>24</v>
      </c>
      <c r="AT10" s="26" t="s">
        <v>18</v>
      </c>
    </row>
    <row r="11" spans="1:46" ht="10.5" customHeight="1" x14ac:dyDescent="0.2">
      <c r="A11" s="5"/>
      <c r="H11" s="29">
        <f>SUM(H12:H15)</f>
        <v>723800</v>
      </c>
      <c r="O11" s="6"/>
      <c r="P11" s="4"/>
      <c r="Q11" s="4"/>
      <c r="R11" s="4"/>
      <c r="S11" s="4"/>
      <c r="T11" s="4"/>
      <c r="U11" s="4"/>
      <c r="V11" s="4"/>
      <c r="W11" s="4"/>
      <c r="X11" s="30"/>
      <c r="AL11" s="4"/>
      <c r="AM11" s="4"/>
      <c r="AN11" s="4"/>
      <c r="AO11" s="4"/>
      <c r="AP11" s="4"/>
      <c r="AQ11" s="4"/>
      <c r="AR11" s="4"/>
      <c r="AS11" s="30"/>
    </row>
    <row r="12" spans="1:46" ht="21" customHeight="1" x14ac:dyDescent="0.25">
      <c r="A12" s="5"/>
      <c r="B12" s="31" t="s">
        <v>27</v>
      </c>
      <c r="C12" s="32">
        <v>163900</v>
      </c>
      <c r="D12" s="32">
        <v>59400</v>
      </c>
      <c r="E12" s="32">
        <v>5500</v>
      </c>
      <c r="F12" s="32">
        <v>46600</v>
      </c>
      <c r="G12" s="32">
        <v>56800</v>
      </c>
      <c r="H12" s="33">
        <f t="shared" ref="H12:H34" si="0">SUM(C12:G12)</f>
        <v>332200</v>
      </c>
      <c r="I12" s="34" t="s">
        <v>27</v>
      </c>
      <c r="J12" s="35">
        <v>52500</v>
      </c>
      <c r="K12" s="35">
        <v>279700</v>
      </c>
      <c r="L12" s="35"/>
      <c r="M12" s="36">
        <f t="shared" ref="M12:M34" si="1">SUM(J12:L12)</f>
        <v>332200</v>
      </c>
      <c r="N12" s="37">
        <f t="shared" ref="N12:N34" si="2">H12-M12</f>
        <v>0</v>
      </c>
      <c r="O12" s="6"/>
      <c r="P12" s="38"/>
      <c r="Q12" s="39">
        <v>1</v>
      </c>
      <c r="R12" s="39"/>
      <c r="S12" s="39"/>
      <c r="T12" s="39">
        <v>3</v>
      </c>
      <c r="U12" s="40"/>
      <c r="V12" s="41">
        <f t="shared" ref="V12:V34" si="3">U12+T12+S12+R12+Q12</f>
        <v>4</v>
      </c>
      <c r="W12" s="4"/>
      <c r="X12" s="39">
        <v>0</v>
      </c>
      <c r="Y12" s="42">
        <f t="shared" ref="Y12:Y34" si="4">V12-X12</f>
        <v>4</v>
      </c>
      <c r="Z12" s="43" t="s">
        <v>20</v>
      </c>
      <c r="AA12" s="39">
        <v>4</v>
      </c>
      <c r="AB12" s="39">
        <v>1</v>
      </c>
      <c r="AC12" s="39"/>
      <c r="AD12" s="39"/>
      <c r="AE12" s="39"/>
      <c r="AF12" s="39"/>
      <c r="AG12" s="44">
        <f t="shared" ref="AG12:AG34" si="5">AF12+AE12+AD12+AC12+AB12+AA12</f>
        <v>5</v>
      </c>
      <c r="AH12" s="4"/>
      <c r="AI12" s="39">
        <v>0</v>
      </c>
      <c r="AJ12" s="42">
        <f t="shared" ref="AJ12:AJ34" si="6">AG12-AI12</f>
        <v>5</v>
      </c>
      <c r="AL12" s="39">
        <v>105</v>
      </c>
      <c r="AM12" s="39">
        <v>39</v>
      </c>
      <c r="AN12" s="39">
        <v>4</v>
      </c>
      <c r="AO12" s="39">
        <v>26</v>
      </c>
      <c r="AP12" s="40">
        <v>32</v>
      </c>
      <c r="AQ12" s="45">
        <f t="shared" ref="AQ12:AQ34" si="7">AP12+AO12+AN12+AM12+AL12</f>
        <v>206</v>
      </c>
      <c r="AR12" s="4"/>
      <c r="AS12" s="39">
        <v>0</v>
      </c>
      <c r="AT12" s="42">
        <f t="shared" ref="AT12:AT34" si="8">AQ12-AS12</f>
        <v>206</v>
      </c>
    </row>
    <row r="13" spans="1:46" ht="21" customHeight="1" x14ac:dyDescent="0.25">
      <c r="A13" s="5"/>
      <c r="B13" s="46" t="s">
        <v>28</v>
      </c>
      <c r="C13" s="47">
        <v>123600</v>
      </c>
      <c r="D13" s="47">
        <v>99500</v>
      </c>
      <c r="E13" s="47">
        <v>5700</v>
      </c>
      <c r="F13" s="47">
        <v>2600</v>
      </c>
      <c r="G13" s="47">
        <v>2500</v>
      </c>
      <c r="H13" s="48">
        <f t="shared" si="0"/>
        <v>233900</v>
      </c>
      <c r="I13" s="49" t="s">
        <v>28</v>
      </c>
      <c r="J13" s="50">
        <v>49000</v>
      </c>
      <c r="K13" s="50">
        <v>184900</v>
      </c>
      <c r="L13" s="50"/>
      <c r="M13" s="51">
        <f t="shared" si="1"/>
        <v>233900</v>
      </c>
      <c r="N13" s="37">
        <f t="shared" si="2"/>
        <v>0</v>
      </c>
      <c r="O13" s="6"/>
      <c r="P13" s="38"/>
      <c r="Q13" s="52">
        <v>2</v>
      </c>
      <c r="R13" s="52">
        <v>2</v>
      </c>
      <c r="S13" s="52"/>
      <c r="T13" s="52"/>
      <c r="U13" s="53">
        <v>1</v>
      </c>
      <c r="V13" s="41">
        <f t="shared" si="3"/>
        <v>5</v>
      </c>
      <c r="W13" s="4"/>
      <c r="X13" s="39">
        <v>0</v>
      </c>
      <c r="Y13" s="42">
        <f t="shared" si="4"/>
        <v>5</v>
      </c>
      <c r="Z13" s="43" t="s">
        <v>29</v>
      </c>
      <c r="AA13" s="52">
        <v>2</v>
      </c>
      <c r="AB13" s="52"/>
      <c r="AC13" s="52"/>
      <c r="AD13" s="52"/>
      <c r="AE13" s="52"/>
      <c r="AF13" s="52"/>
      <c r="AG13" s="44">
        <f t="shared" si="5"/>
        <v>2</v>
      </c>
      <c r="AH13" s="4"/>
      <c r="AI13" s="39"/>
      <c r="AJ13" s="42">
        <f t="shared" si="6"/>
        <v>2</v>
      </c>
      <c r="AL13" s="52">
        <v>81</v>
      </c>
      <c r="AM13" s="52">
        <v>77</v>
      </c>
      <c r="AN13" s="52">
        <v>8</v>
      </c>
      <c r="AO13" s="52">
        <v>2</v>
      </c>
      <c r="AP13" s="53">
        <v>2</v>
      </c>
      <c r="AQ13" s="45">
        <f t="shared" si="7"/>
        <v>170</v>
      </c>
      <c r="AR13" s="4"/>
      <c r="AS13" s="39">
        <v>0</v>
      </c>
      <c r="AT13" s="42">
        <f t="shared" si="8"/>
        <v>170</v>
      </c>
    </row>
    <row r="14" spans="1:46" ht="21" customHeight="1" x14ac:dyDescent="0.25">
      <c r="A14" s="5"/>
      <c r="B14" s="31" t="s">
        <v>30</v>
      </c>
      <c r="C14" s="32">
        <v>0</v>
      </c>
      <c r="D14" s="32">
        <v>0</v>
      </c>
      <c r="E14" s="32">
        <v>39000</v>
      </c>
      <c r="F14" s="32">
        <v>33750</v>
      </c>
      <c r="G14" s="32">
        <v>84950</v>
      </c>
      <c r="H14" s="33">
        <f t="shared" si="0"/>
        <v>157700</v>
      </c>
      <c r="I14" s="34" t="s">
        <v>30</v>
      </c>
      <c r="J14" s="35"/>
      <c r="K14" s="35">
        <v>157700</v>
      </c>
      <c r="L14" s="35"/>
      <c r="M14" s="36">
        <f t="shared" si="1"/>
        <v>157700</v>
      </c>
      <c r="N14" s="37">
        <f t="shared" si="2"/>
        <v>0</v>
      </c>
      <c r="O14" s="6"/>
      <c r="P14" s="38"/>
      <c r="Q14" s="39"/>
      <c r="R14" s="39"/>
      <c r="S14" s="39"/>
      <c r="T14" s="39"/>
      <c r="U14" s="40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19</v>
      </c>
      <c r="AA14" s="39"/>
      <c r="AB14" s="39"/>
      <c r="AC14" s="39"/>
      <c r="AD14" s="39"/>
      <c r="AE14" s="39"/>
      <c r="AF14" s="39"/>
      <c r="AG14" s="44">
        <f t="shared" si="5"/>
        <v>0</v>
      </c>
      <c r="AH14" s="4"/>
      <c r="AI14" s="39"/>
      <c r="AJ14" s="42">
        <f t="shared" si="6"/>
        <v>0</v>
      </c>
      <c r="AL14" s="39"/>
      <c r="AM14" s="39"/>
      <c r="AN14" s="39">
        <v>26</v>
      </c>
      <c r="AO14" s="39">
        <v>23</v>
      </c>
      <c r="AP14" s="40">
        <v>49</v>
      </c>
      <c r="AQ14" s="45">
        <f t="shared" si="7"/>
        <v>98</v>
      </c>
      <c r="AR14" s="4"/>
      <c r="AS14" s="39">
        <v>0</v>
      </c>
      <c r="AT14" s="42">
        <f t="shared" si="8"/>
        <v>98</v>
      </c>
    </row>
    <row r="15" spans="1:46" ht="21" customHeight="1" x14ac:dyDescent="0.25">
      <c r="A15" s="5"/>
      <c r="B15" s="46" t="s">
        <v>31</v>
      </c>
      <c r="C15" s="47"/>
      <c r="D15" s="47"/>
      <c r="E15" s="47"/>
      <c r="F15" s="47"/>
      <c r="G15" s="47"/>
      <c r="H15" s="48">
        <f t="shared" si="0"/>
        <v>0</v>
      </c>
      <c r="I15" s="49" t="s">
        <v>31</v>
      </c>
      <c r="J15" s="54">
        <v>119000</v>
      </c>
      <c r="K15" s="54"/>
      <c r="L15" s="54">
        <v>-119000</v>
      </c>
      <c r="M15" s="51">
        <f t="shared" si="1"/>
        <v>0</v>
      </c>
      <c r="N15" s="37">
        <f t="shared" si="2"/>
        <v>0</v>
      </c>
      <c r="O15" s="6"/>
      <c r="P15" s="4"/>
      <c r="Q15" s="52"/>
      <c r="R15" s="52"/>
      <c r="S15" s="52"/>
      <c r="T15" s="52"/>
      <c r="U15" s="53"/>
      <c r="V15" s="41">
        <f t="shared" si="3"/>
        <v>0</v>
      </c>
      <c r="W15" s="4"/>
      <c r="X15" s="39">
        <v>0</v>
      </c>
      <c r="Y15" s="42">
        <f t="shared" si="4"/>
        <v>0</v>
      </c>
      <c r="Z15" s="43"/>
      <c r="AA15" s="52"/>
      <c r="AB15" s="52"/>
      <c r="AC15" s="52"/>
      <c r="AD15" s="52"/>
      <c r="AE15" s="52"/>
      <c r="AF15" s="52"/>
      <c r="AG15" s="44">
        <f t="shared" si="5"/>
        <v>0</v>
      </c>
      <c r="AH15" s="4"/>
      <c r="AI15" s="39"/>
      <c r="AJ15" s="42">
        <f t="shared" si="6"/>
        <v>0</v>
      </c>
      <c r="AL15" s="52"/>
      <c r="AM15" s="52"/>
      <c r="AN15" s="52"/>
      <c r="AO15" s="52"/>
      <c r="AP15" s="53"/>
      <c r="AQ15" s="45">
        <f t="shared" si="7"/>
        <v>0</v>
      </c>
      <c r="AR15" s="4"/>
      <c r="AS15" s="39">
        <v>0</v>
      </c>
      <c r="AT15" s="42">
        <f t="shared" si="8"/>
        <v>0</v>
      </c>
    </row>
    <row r="16" spans="1:46" ht="21" customHeight="1" x14ac:dyDescent="0.25">
      <c r="A16" s="5"/>
      <c r="B16" s="31" t="s">
        <v>32</v>
      </c>
      <c r="C16" s="32">
        <v>175400</v>
      </c>
      <c r="D16" s="32">
        <v>129600</v>
      </c>
      <c r="E16" s="32">
        <v>18200</v>
      </c>
      <c r="F16" s="32">
        <v>28650</v>
      </c>
      <c r="G16" s="32">
        <v>86150</v>
      </c>
      <c r="H16" s="33">
        <f t="shared" si="0"/>
        <v>438000</v>
      </c>
      <c r="I16" s="34" t="s">
        <v>33</v>
      </c>
      <c r="J16" s="55">
        <v>219689.47</v>
      </c>
      <c r="K16" s="55">
        <v>218350</v>
      </c>
      <c r="L16" s="55">
        <v>-39.47</v>
      </c>
      <c r="M16" s="36">
        <f t="shared" si="1"/>
        <v>438000</v>
      </c>
      <c r="N16" s="37">
        <f t="shared" si="2"/>
        <v>0</v>
      </c>
      <c r="O16" s="6"/>
      <c r="P16" s="38"/>
      <c r="Q16" s="39">
        <v>2</v>
      </c>
      <c r="R16" s="39">
        <v>1</v>
      </c>
      <c r="S16" s="39"/>
      <c r="T16" s="39">
        <v>1</v>
      </c>
      <c r="U16" s="40"/>
      <c r="V16" s="41">
        <f t="shared" si="3"/>
        <v>4</v>
      </c>
      <c r="W16" s="4"/>
      <c r="X16" s="39">
        <v>0</v>
      </c>
      <c r="Y16" s="42">
        <f t="shared" si="4"/>
        <v>4</v>
      </c>
      <c r="Z16" s="43" t="s">
        <v>33</v>
      </c>
      <c r="AA16" s="39">
        <v>6</v>
      </c>
      <c r="AB16" s="39">
        <v>1</v>
      </c>
      <c r="AC16" s="39"/>
      <c r="AD16" s="39"/>
      <c r="AE16" s="39">
        <v>1</v>
      </c>
      <c r="AF16" s="39"/>
      <c r="AG16" s="44">
        <f t="shared" si="5"/>
        <v>8</v>
      </c>
      <c r="AH16" s="4"/>
      <c r="AI16" s="39"/>
      <c r="AJ16" s="42">
        <f t="shared" si="6"/>
        <v>8</v>
      </c>
      <c r="AK16" s="43" t="s">
        <v>33</v>
      </c>
      <c r="AL16" s="39">
        <v>108</v>
      </c>
      <c r="AM16" s="39">
        <v>103</v>
      </c>
      <c r="AN16" s="39">
        <v>27</v>
      </c>
      <c r="AO16" s="39">
        <v>36</v>
      </c>
      <c r="AP16" s="40">
        <v>68</v>
      </c>
      <c r="AQ16" s="45">
        <f t="shared" si="7"/>
        <v>342</v>
      </c>
      <c r="AR16" s="4"/>
      <c r="AS16" s="39">
        <v>0</v>
      </c>
      <c r="AT16" s="42">
        <f t="shared" si="8"/>
        <v>342</v>
      </c>
    </row>
    <row r="17" spans="1:46" ht="21" customHeight="1" x14ac:dyDescent="0.25">
      <c r="A17" s="5"/>
      <c r="B17" s="46" t="s">
        <v>34</v>
      </c>
      <c r="C17" s="47">
        <v>361950</v>
      </c>
      <c r="D17" s="47">
        <v>213750</v>
      </c>
      <c r="E17" s="47">
        <v>145350</v>
      </c>
      <c r="F17" s="47">
        <v>148350</v>
      </c>
      <c r="G17" s="47">
        <v>203350</v>
      </c>
      <c r="H17" s="48">
        <f t="shared" si="0"/>
        <v>1072750</v>
      </c>
      <c r="I17" s="49" t="s">
        <v>35</v>
      </c>
      <c r="J17" s="50">
        <v>442477.78</v>
      </c>
      <c r="K17" s="50">
        <v>630300</v>
      </c>
      <c r="L17" s="50">
        <v>-27.78</v>
      </c>
      <c r="M17" s="51">
        <f t="shared" si="1"/>
        <v>1072750</v>
      </c>
      <c r="N17" s="37">
        <f t="shared" si="2"/>
        <v>0</v>
      </c>
      <c r="O17" s="6"/>
      <c r="P17" s="38"/>
      <c r="Q17" s="52">
        <v>3</v>
      </c>
      <c r="R17" s="52">
        <v>2</v>
      </c>
      <c r="S17" s="52"/>
      <c r="T17" s="52">
        <v>4</v>
      </c>
      <c r="U17" s="53">
        <v>1</v>
      </c>
      <c r="V17" s="41">
        <f t="shared" si="3"/>
        <v>10</v>
      </c>
      <c r="W17" s="4"/>
      <c r="X17" s="39">
        <v>0</v>
      </c>
      <c r="Y17" s="42">
        <f t="shared" si="4"/>
        <v>10</v>
      </c>
      <c r="Z17" s="43" t="s">
        <v>35</v>
      </c>
      <c r="AA17" s="52">
        <v>16</v>
      </c>
      <c r="AB17" s="52">
        <v>2</v>
      </c>
      <c r="AC17" s="52">
        <v>1</v>
      </c>
      <c r="AD17" s="52"/>
      <c r="AE17" s="52"/>
      <c r="AF17" s="52"/>
      <c r="AG17" s="44">
        <f t="shared" si="5"/>
        <v>19</v>
      </c>
      <c r="AH17" s="4"/>
      <c r="AI17" s="39"/>
      <c r="AJ17" s="42">
        <f t="shared" si="6"/>
        <v>19</v>
      </c>
      <c r="AK17" s="43" t="s">
        <v>35</v>
      </c>
      <c r="AL17" s="52">
        <v>228</v>
      </c>
      <c r="AM17" s="52">
        <v>155</v>
      </c>
      <c r="AN17" s="52">
        <v>109</v>
      </c>
      <c r="AO17" s="52">
        <v>125</v>
      </c>
      <c r="AP17" s="53">
        <v>157</v>
      </c>
      <c r="AQ17" s="45">
        <f t="shared" si="7"/>
        <v>774</v>
      </c>
      <c r="AR17" s="4"/>
      <c r="AS17" s="39">
        <v>0</v>
      </c>
      <c r="AT17" s="42">
        <f t="shared" si="8"/>
        <v>774</v>
      </c>
    </row>
    <row r="18" spans="1:46" ht="21" customHeight="1" x14ac:dyDescent="0.25">
      <c r="A18" s="5"/>
      <c r="B18" s="31" t="s">
        <v>36</v>
      </c>
      <c r="C18" s="32">
        <v>150500</v>
      </c>
      <c r="D18" s="32">
        <v>139400</v>
      </c>
      <c r="E18" s="32">
        <v>85800</v>
      </c>
      <c r="F18" s="32">
        <v>115600</v>
      </c>
      <c r="G18" s="32">
        <v>107000</v>
      </c>
      <c r="H18" s="33">
        <f t="shared" si="0"/>
        <v>598300</v>
      </c>
      <c r="I18" s="34" t="s">
        <v>37</v>
      </c>
      <c r="J18" s="35">
        <v>107800</v>
      </c>
      <c r="K18" s="35">
        <v>490500</v>
      </c>
      <c r="L18" s="35"/>
      <c r="M18" s="36">
        <f t="shared" si="1"/>
        <v>598300</v>
      </c>
      <c r="N18" s="37">
        <f t="shared" si="2"/>
        <v>0</v>
      </c>
      <c r="O18" s="6"/>
      <c r="P18" s="4"/>
      <c r="Q18" s="39"/>
      <c r="R18" s="39"/>
      <c r="S18" s="39"/>
      <c r="T18" s="39"/>
      <c r="U18" s="40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37</v>
      </c>
      <c r="AA18" s="39">
        <v>3</v>
      </c>
      <c r="AB18" s="39">
        <v>2</v>
      </c>
      <c r="AC18" s="39">
        <v>1</v>
      </c>
      <c r="AD18" s="39">
        <v>1</v>
      </c>
      <c r="AE18" s="39">
        <v>1</v>
      </c>
      <c r="AF18" s="39"/>
      <c r="AG18" s="44">
        <f t="shared" si="5"/>
        <v>8</v>
      </c>
      <c r="AH18" s="4"/>
      <c r="AI18" s="39"/>
      <c r="AJ18" s="42">
        <f t="shared" si="6"/>
        <v>8</v>
      </c>
      <c r="AK18" s="43" t="s">
        <v>37</v>
      </c>
      <c r="AL18" s="39">
        <v>105</v>
      </c>
      <c r="AM18" s="39">
        <v>88</v>
      </c>
      <c r="AN18" s="39">
        <v>46</v>
      </c>
      <c r="AO18" s="39">
        <v>56</v>
      </c>
      <c r="AP18" s="40">
        <v>65</v>
      </c>
      <c r="AQ18" s="45">
        <f t="shared" si="7"/>
        <v>360</v>
      </c>
      <c r="AR18" s="4"/>
      <c r="AS18" s="39">
        <v>0</v>
      </c>
      <c r="AT18" s="42">
        <f t="shared" si="8"/>
        <v>360</v>
      </c>
    </row>
    <row r="19" spans="1:46" ht="21" customHeight="1" x14ac:dyDescent="0.25">
      <c r="A19" s="5"/>
      <c r="B19" s="46" t="s">
        <v>38</v>
      </c>
      <c r="C19" s="47">
        <v>201950</v>
      </c>
      <c r="D19" s="47">
        <v>229950</v>
      </c>
      <c r="E19" s="47">
        <v>60800</v>
      </c>
      <c r="F19" s="47">
        <v>93900</v>
      </c>
      <c r="G19" s="47">
        <v>242500</v>
      </c>
      <c r="H19" s="48">
        <f t="shared" si="0"/>
        <v>829100</v>
      </c>
      <c r="I19" s="49" t="s">
        <v>39</v>
      </c>
      <c r="J19" s="50">
        <v>113400</v>
      </c>
      <c r="K19" s="50">
        <v>711700</v>
      </c>
      <c r="L19" s="50"/>
      <c r="M19" s="51">
        <f t="shared" si="1"/>
        <v>825100</v>
      </c>
      <c r="N19" s="37">
        <f t="shared" si="2"/>
        <v>4000</v>
      </c>
      <c r="O19" s="6"/>
      <c r="P19" s="38"/>
      <c r="Q19" s="52"/>
      <c r="R19" s="52"/>
      <c r="S19" s="52"/>
      <c r="T19" s="52"/>
      <c r="U19" s="53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39</v>
      </c>
      <c r="AA19" s="52">
        <v>2</v>
      </c>
      <c r="AB19" s="52">
        <v>1</v>
      </c>
      <c r="AC19" s="52">
        <v>1</v>
      </c>
      <c r="AD19" s="52"/>
      <c r="AE19" s="52">
        <v>2</v>
      </c>
      <c r="AF19" s="52"/>
      <c r="AG19" s="44">
        <f t="shared" si="5"/>
        <v>6</v>
      </c>
      <c r="AH19" s="4"/>
      <c r="AI19" s="39"/>
      <c r="AJ19" s="42">
        <f t="shared" si="6"/>
        <v>6</v>
      </c>
      <c r="AK19" s="43" t="s">
        <v>39</v>
      </c>
      <c r="AL19" s="52">
        <v>101</v>
      </c>
      <c r="AM19" s="52">
        <v>122</v>
      </c>
      <c r="AN19" s="52">
        <v>45</v>
      </c>
      <c r="AO19" s="52">
        <v>63</v>
      </c>
      <c r="AP19" s="53">
        <v>122</v>
      </c>
      <c r="AQ19" s="45">
        <f t="shared" si="7"/>
        <v>453</v>
      </c>
      <c r="AR19" s="4"/>
      <c r="AS19" s="39">
        <v>0</v>
      </c>
      <c r="AT19" s="42">
        <f t="shared" si="8"/>
        <v>453</v>
      </c>
    </row>
    <row r="20" spans="1:46" ht="21" customHeight="1" x14ac:dyDescent="0.25">
      <c r="A20" s="5"/>
      <c r="B20" s="31" t="s">
        <v>40</v>
      </c>
      <c r="C20" s="32">
        <v>111500</v>
      </c>
      <c r="D20" s="32">
        <v>120700</v>
      </c>
      <c r="E20" s="32">
        <v>39100</v>
      </c>
      <c r="F20" s="32">
        <v>70850</v>
      </c>
      <c r="G20" s="32">
        <v>105050</v>
      </c>
      <c r="H20" s="33">
        <f t="shared" si="0"/>
        <v>447200</v>
      </c>
      <c r="I20" s="34" t="s">
        <v>41</v>
      </c>
      <c r="J20" s="55">
        <v>258078.95</v>
      </c>
      <c r="K20" s="55">
        <v>189100</v>
      </c>
      <c r="L20" s="55"/>
      <c r="M20" s="36">
        <f t="shared" si="1"/>
        <v>447178.95</v>
      </c>
      <c r="N20" s="37">
        <f t="shared" si="2"/>
        <v>21.049999999988358</v>
      </c>
      <c r="O20" s="6"/>
      <c r="P20" s="38"/>
      <c r="Q20" s="39">
        <v>1</v>
      </c>
      <c r="R20" s="39"/>
      <c r="S20" s="39"/>
      <c r="T20" s="39"/>
      <c r="U20" s="40">
        <v>1</v>
      </c>
      <c r="V20" s="41">
        <f t="shared" si="3"/>
        <v>2</v>
      </c>
      <c r="W20" s="4"/>
      <c r="X20" s="39">
        <v>0</v>
      </c>
      <c r="Y20" s="42">
        <f t="shared" si="4"/>
        <v>2</v>
      </c>
      <c r="Z20" s="43" t="s">
        <v>41</v>
      </c>
      <c r="AA20" s="39">
        <v>3</v>
      </c>
      <c r="AB20" s="39">
        <v>1</v>
      </c>
      <c r="AC20" s="39">
        <v>2</v>
      </c>
      <c r="AD20" s="39"/>
      <c r="AE20" s="39">
        <v>2</v>
      </c>
      <c r="AF20" s="39"/>
      <c r="AG20" s="44">
        <f t="shared" si="5"/>
        <v>8</v>
      </c>
      <c r="AH20" s="4"/>
      <c r="AI20" s="39"/>
      <c r="AJ20" s="42">
        <f t="shared" si="6"/>
        <v>8</v>
      </c>
      <c r="AK20" s="43" t="s">
        <v>41</v>
      </c>
      <c r="AL20" s="39">
        <v>56</v>
      </c>
      <c r="AM20" s="39">
        <v>77</v>
      </c>
      <c r="AN20" s="39">
        <v>32</v>
      </c>
      <c r="AO20" s="39">
        <v>48</v>
      </c>
      <c r="AP20" s="40">
        <v>59</v>
      </c>
      <c r="AQ20" s="45">
        <f t="shared" si="7"/>
        <v>272</v>
      </c>
      <c r="AR20" s="4"/>
      <c r="AS20" s="39">
        <v>0</v>
      </c>
      <c r="AT20" s="42">
        <f t="shared" si="8"/>
        <v>272</v>
      </c>
    </row>
    <row r="21" spans="1:46" ht="21" customHeight="1" x14ac:dyDescent="0.25">
      <c r="A21" s="5"/>
      <c r="B21" s="46" t="s">
        <v>42</v>
      </c>
      <c r="C21" s="47">
        <v>185600</v>
      </c>
      <c r="D21" s="47">
        <v>159850</v>
      </c>
      <c r="E21" s="47">
        <v>69150</v>
      </c>
      <c r="F21" s="47">
        <v>98350</v>
      </c>
      <c r="G21" s="47">
        <v>229500</v>
      </c>
      <c r="H21" s="48">
        <f t="shared" si="0"/>
        <v>742450</v>
      </c>
      <c r="I21" s="49" t="s">
        <v>43</v>
      </c>
      <c r="J21" s="50">
        <v>682500</v>
      </c>
      <c r="K21" s="50">
        <v>60000</v>
      </c>
      <c r="L21" s="50">
        <v>-50</v>
      </c>
      <c r="M21" s="51">
        <f t="shared" si="1"/>
        <v>742450</v>
      </c>
      <c r="N21" s="37">
        <f t="shared" si="2"/>
        <v>0</v>
      </c>
      <c r="O21" s="6"/>
      <c r="P21" s="38"/>
      <c r="Q21" s="52">
        <v>4</v>
      </c>
      <c r="R21" s="52">
        <v>2</v>
      </c>
      <c r="S21" s="52">
        <v>1</v>
      </c>
      <c r="T21" s="52">
        <v>2</v>
      </c>
      <c r="U21" s="53"/>
      <c r="V21" s="41">
        <f t="shared" si="3"/>
        <v>9</v>
      </c>
      <c r="W21" s="4"/>
      <c r="X21" s="39">
        <v>0</v>
      </c>
      <c r="Y21" s="42">
        <f t="shared" si="4"/>
        <v>9</v>
      </c>
      <c r="Z21" s="43" t="s">
        <v>43</v>
      </c>
      <c r="AA21" s="52">
        <v>12</v>
      </c>
      <c r="AB21" s="52">
        <v>4</v>
      </c>
      <c r="AC21" s="52">
        <v>3</v>
      </c>
      <c r="AD21" s="52"/>
      <c r="AE21" s="52">
        <v>1</v>
      </c>
      <c r="AF21" s="52"/>
      <c r="AG21" s="44">
        <f t="shared" si="5"/>
        <v>20</v>
      </c>
      <c r="AH21" s="4"/>
      <c r="AI21" s="39"/>
      <c r="AJ21" s="42">
        <f t="shared" si="6"/>
        <v>20</v>
      </c>
      <c r="AK21" s="43" t="s">
        <v>43</v>
      </c>
      <c r="AL21" s="52">
        <v>119</v>
      </c>
      <c r="AM21" s="52">
        <v>121</v>
      </c>
      <c r="AN21" s="52">
        <v>67</v>
      </c>
      <c r="AO21" s="52">
        <v>75</v>
      </c>
      <c r="AP21" s="53">
        <v>141</v>
      </c>
      <c r="AQ21" s="45">
        <f t="shared" si="7"/>
        <v>523</v>
      </c>
      <c r="AR21" s="4"/>
      <c r="AS21" s="39">
        <v>0</v>
      </c>
      <c r="AT21" s="42">
        <f t="shared" si="8"/>
        <v>523</v>
      </c>
    </row>
    <row r="22" spans="1:46" ht="21" customHeight="1" x14ac:dyDescent="0.25">
      <c r="A22" s="5"/>
      <c r="B22" s="31" t="s">
        <v>44</v>
      </c>
      <c r="C22" s="32">
        <v>236950</v>
      </c>
      <c r="D22" s="32">
        <v>183950</v>
      </c>
      <c r="E22" s="32">
        <v>100500</v>
      </c>
      <c r="F22" s="32">
        <v>130600</v>
      </c>
      <c r="G22" s="32">
        <v>242950</v>
      </c>
      <c r="H22" s="33">
        <f t="shared" si="0"/>
        <v>894950</v>
      </c>
      <c r="I22" s="34" t="s">
        <v>45</v>
      </c>
      <c r="J22" s="35">
        <v>373100</v>
      </c>
      <c r="K22" s="35">
        <v>521900</v>
      </c>
      <c r="L22" s="35">
        <v>-50</v>
      </c>
      <c r="M22" s="36">
        <f t="shared" si="1"/>
        <v>894950</v>
      </c>
      <c r="N22" s="37">
        <f t="shared" si="2"/>
        <v>0</v>
      </c>
      <c r="O22" s="6"/>
      <c r="P22" s="38"/>
      <c r="Q22" s="39"/>
      <c r="R22" s="39"/>
      <c r="S22" s="39"/>
      <c r="T22" s="39"/>
      <c r="U22" s="40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45</v>
      </c>
      <c r="AA22" s="39">
        <v>7</v>
      </c>
      <c r="AB22" s="39">
        <v>4</v>
      </c>
      <c r="AC22" s="39">
        <v>1</v>
      </c>
      <c r="AD22" s="39"/>
      <c r="AE22" s="39"/>
      <c r="AF22" s="39"/>
      <c r="AG22" s="44">
        <f t="shared" si="5"/>
        <v>12</v>
      </c>
      <c r="AH22" s="4"/>
      <c r="AI22" s="39"/>
      <c r="AJ22" s="42">
        <f t="shared" si="6"/>
        <v>12</v>
      </c>
      <c r="AK22" s="43" t="s">
        <v>45</v>
      </c>
      <c r="AL22" s="39">
        <v>125</v>
      </c>
      <c r="AM22" s="39">
        <v>141</v>
      </c>
      <c r="AN22" s="39">
        <v>68</v>
      </c>
      <c r="AO22" s="39">
        <v>87</v>
      </c>
      <c r="AP22" s="40">
        <v>154</v>
      </c>
      <c r="AQ22" s="45">
        <f t="shared" si="7"/>
        <v>575</v>
      </c>
      <c r="AR22" s="4"/>
      <c r="AS22" s="39">
        <v>0</v>
      </c>
      <c r="AT22" s="42">
        <f t="shared" si="8"/>
        <v>575</v>
      </c>
    </row>
    <row r="23" spans="1:46" ht="21" customHeight="1" x14ac:dyDescent="0.25">
      <c r="A23" s="5"/>
      <c r="B23" s="46" t="s">
        <v>46</v>
      </c>
      <c r="C23" s="47">
        <v>43000</v>
      </c>
      <c r="D23" s="47">
        <v>40800</v>
      </c>
      <c r="E23" s="47">
        <v>2900</v>
      </c>
      <c r="F23" s="47">
        <v>28200</v>
      </c>
      <c r="G23" s="47">
        <v>102800</v>
      </c>
      <c r="H23" s="48">
        <f t="shared" si="0"/>
        <v>217700</v>
      </c>
      <c r="I23" s="49" t="s">
        <v>47</v>
      </c>
      <c r="J23" s="50"/>
      <c r="K23" s="50">
        <v>217700</v>
      </c>
      <c r="L23" s="50"/>
      <c r="M23" s="51">
        <f t="shared" si="1"/>
        <v>217700</v>
      </c>
      <c r="N23" s="37">
        <f t="shared" si="2"/>
        <v>0</v>
      </c>
      <c r="O23" s="6"/>
      <c r="P23" s="38"/>
      <c r="Q23" s="52">
        <v>1</v>
      </c>
      <c r="R23" s="52">
        <v>1</v>
      </c>
      <c r="S23" s="52"/>
      <c r="T23" s="52"/>
      <c r="U23" s="53">
        <v>1</v>
      </c>
      <c r="V23" s="41">
        <f t="shared" si="3"/>
        <v>3</v>
      </c>
      <c r="W23" s="4"/>
      <c r="X23" s="39">
        <v>0</v>
      </c>
      <c r="Y23" s="42">
        <f t="shared" si="4"/>
        <v>3</v>
      </c>
      <c r="Z23" s="43" t="s">
        <v>47</v>
      </c>
      <c r="AA23" s="52"/>
      <c r="AB23" s="52"/>
      <c r="AC23" s="52"/>
      <c r="AD23" s="52"/>
      <c r="AE23" s="52"/>
      <c r="AF23" s="52"/>
      <c r="AG23" s="44">
        <f t="shared" si="5"/>
        <v>0</v>
      </c>
      <c r="AH23" s="4"/>
      <c r="AI23" s="39"/>
      <c r="AJ23" s="42">
        <f t="shared" si="6"/>
        <v>0</v>
      </c>
      <c r="AK23" s="43" t="s">
        <v>47</v>
      </c>
      <c r="AL23" s="52">
        <v>36</v>
      </c>
      <c r="AM23" s="52">
        <v>29</v>
      </c>
      <c r="AN23" s="52">
        <v>4</v>
      </c>
      <c r="AO23" s="52">
        <v>24</v>
      </c>
      <c r="AP23" s="53">
        <v>39</v>
      </c>
      <c r="AQ23" s="45">
        <f t="shared" si="7"/>
        <v>132</v>
      </c>
      <c r="AR23" s="4"/>
      <c r="AS23" s="39">
        <v>0</v>
      </c>
      <c r="AT23" s="42">
        <f t="shared" si="8"/>
        <v>132</v>
      </c>
    </row>
    <row r="24" spans="1:46" ht="21" customHeight="1" x14ac:dyDescent="0.25">
      <c r="A24" s="5"/>
      <c r="B24" s="31" t="s">
        <v>48</v>
      </c>
      <c r="C24" s="32">
        <v>99700</v>
      </c>
      <c r="D24" s="32">
        <v>127900</v>
      </c>
      <c r="E24" s="32">
        <v>19800</v>
      </c>
      <c r="F24" s="32">
        <v>32700</v>
      </c>
      <c r="G24" s="32">
        <v>87200</v>
      </c>
      <c r="H24" s="33">
        <f t="shared" si="0"/>
        <v>367300</v>
      </c>
      <c r="I24" s="34" t="s">
        <v>49</v>
      </c>
      <c r="J24" s="55">
        <v>86100</v>
      </c>
      <c r="K24" s="55">
        <v>281200</v>
      </c>
      <c r="L24" s="55"/>
      <c r="M24" s="36">
        <f t="shared" si="1"/>
        <v>367300</v>
      </c>
      <c r="N24" s="37">
        <f t="shared" si="2"/>
        <v>0</v>
      </c>
      <c r="O24" s="6"/>
      <c r="P24" s="38"/>
      <c r="Q24" s="39">
        <v>2</v>
      </c>
      <c r="R24" s="39">
        <v>2</v>
      </c>
      <c r="S24" s="39"/>
      <c r="T24" s="39"/>
      <c r="U24" s="40"/>
      <c r="V24" s="41">
        <f t="shared" si="3"/>
        <v>4</v>
      </c>
      <c r="W24" s="4"/>
      <c r="X24" s="39">
        <v>0</v>
      </c>
      <c r="Y24" s="42">
        <f t="shared" si="4"/>
        <v>4</v>
      </c>
      <c r="Z24" s="43" t="s">
        <v>49</v>
      </c>
      <c r="AA24" s="39">
        <v>4</v>
      </c>
      <c r="AB24" s="39"/>
      <c r="AC24" s="39">
        <v>4</v>
      </c>
      <c r="AD24" s="39"/>
      <c r="AE24" s="39"/>
      <c r="AF24" s="39"/>
      <c r="AG24" s="44">
        <f t="shared" si="5"/>
        <v>8</v>
      </c>
      <c r="AH24" s="4"/>
      <c r="AI24" s="39"/>
      <c r="AJ24" s="42">
        <f t="shared" si="6"/>
        <v>8</v>
      </c>
      <c r="AK24" s="43" t="s">
        <v>49</v>
      </c>
      <c r="AL24" s="39">
        <v>54</v>
      </c>
      <c r="AM24" s="39">
        <v>87</v>
      </c>
      <c r="AN24" s="39">
        <v>20</v>
      </c>
      <c r="AO24" s="39">
        <v>34</v>
      </c>
      <c r="AP24" s="40">
        <v>58</v>
      </c>
      <c r="AQ24" s="45">
        <f t="shared" si="7"/>
        <v>253</v>
      </c>
      <c r="AR24" s="4"/>
      <c r="AS24" s="39">
        <v>0</v>
      </c>
      <c r="AT24" s="42">
        <f t="shared" si="8"/>
        <v>253</v>
      </c>
    </row>
    <row r="25" spans="1:46" ht="21" customHeight="1" x14ac:dyDescent="0.25">
      <c r="A25" s="5"/>
      <c r="B25" s="46" t="s">
        <v>50</v>
      </c>
      <c r="C25" s="47"/>
      <c r="D25" s="47"/>
      <c r="E25" s="47"/>
      <c r="F25" s="47"/>
      <c r="G25" s="47"/>
      <c r="H25" s="48">
        <f t="shared" si="0"/>
        <v>0</v>
      </c>
      <c r="I25" s="49" t="s">
        <v>51</v>
      </c>
      <c r="J25" s="50"/>
      <c r="K25" s="50"/>
      <c r="L25" s="50"/>
      <c r="M25" s="51">
        <f t="shared" si="1"/>
        <v>0</v>
      </c>
      <c r="N25" s="37">
        <f t="shared" si="2"/>
        <v>0</v>
      </c>
      <c r="O25" s="6"/>
      <c r="P25" s="38"/>
      <c r="Q25" s="52"/>
      <c r="R25" s="52"/>
      <c r="S25" s="52"/>
      <c r="T25" s="52"/>
      <c r="U25" s="53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51</v>
      </c>
      <c r="AA25" s="52"/>
      <c r="AB25" s="52"/>
      <c r="AC25" s="52"/>
      <c r="AD25" s="52"/>
      <c r="AE25" s="52"/>
      <c r="AF25" s="52"/>
      <c r="AG25" s="44">
        <f t="shared" si="5"/>
        <v>0</v>
      </c>
      <c r="AH25" s="4"/>
      <c r="AI25" s="39"/>
      <c r="AJ25" s="42">
        <f t="shared" si="6"/>
        <v>0</v>
      </c>
      <c r="AK25" s="43" t="s">
        <v>51</v>
      </c>
      <c r="AL25" s="52"/>
      <c r="AM25" s="52"/>
      <c r="AN25" s="52"/>
      <c r="AO25" s="52"/>
      <c r="AP25" s="53"/>
      <c r="AQ25" s="45">
        <f t="shared" si="7"/>
        <v>0</v>
      </c>
      <c r="AR25" s="4"/>
      <c r="AS25" s="39">
        <v>0</v>
      </c>
      <c r="AT25" s="42">
        <f t="shared" si="8"/>
        <v>0</v>
      </c>
    </row>
    <row r="26" spans="1:46" ht="21" customHeight="1" x14ac:dyDescent="0.25">
      <c r="A26" s="5"/>
      <c r="B26" s="31" t="s">
        <v>52</v>
      </c>
      <c r="C26" s="32">
        <v>83800</v>
      </c>
      <c r="D26" s="32">
        <v>107100</v>
      </c>
      <c r="E26" s="32">
        <v>46050</v>
      </c>
      <c r="F26" s="32">
        <v>50900</v>
      </c>
      <c r="G26" s="32">
        <v>74300</v>
      </c>
      <c r="H26" s="33">
        <f t="shared" si="0"/>
        <v>362150</v>
      </c>
      <c r="I26" s="34" t="s">
        <v>53</v>
      </c>
      <c r="J26" s="55">
        <v>25200</v>
      </c>
      <c r="K26" s="55">
        <v>337000</v>
      </c>
      <c r="L26" s="55">
        <v>-50</v>
      </c>
      <c r="M26" s="36">
        <f t="shared" si="1"/>
        <v>362150</v>
      </c>
      <c r="N26" s="37">
        <f t="shared" si="2"/>
        <v>0</v>
      </c>
      <c r="O26" s="6"/>
      <c r="P26" s="38"/>
      <c r="Q26" s="39"/>
      <c r="R26" s="39">
        <v>1</v>
      </c>
      <c r="S26" s="39">
        <v>1</v>
      </c>
      <c r="T26" s="39">
        <v>1</v>
      </c>
      <c r="U26" s="40"/>
      <c r="V26" s="41">
        <f t="shared" si="3"/>
        <v>3</v>
      </c>
      <c r="W26" s="4"/>
      <c r="X26" s="39">
        <v>0</v>
      </c>
      <c r="Y26" s="42">
        <f t="shared" si="4"/>
        <v>3</v>
      </c>
      <c r="Z26" s="43" t="s">
        <v>53</v>
      </c>
      <c r="AA26" s="39"/>
      <c r="AB26" s="39">
        <v>2</v>
      </c>
      <c r="AC26" s="39">
        <v>1</v>
      </c>
      <c r="AD26" s="39"/>
      <c r="AE26" s="39"/>
      <c r="AF26" s="39"/>
      <c r="AG26" s="44">
        <f t="shared" si="5"/>
        <v>3</v>
      </c>
      <c r="AH26" s="4"/>
      <c r="AI26" s="39"/>
      <c r="AJ26" s="42">
        <f t="shared" si="6"/>
        <v>3</v>
      </c>
      <c r="AK26" s="43" t="s">
        <v>53</v>
      </c>
      <c r="AL26" s="39">
        <v>66</v>
      </c>
      <c r="AM26" s="39">
        <v>105</v>
      </c>
      <c r="AN26" s="39">
        <v>39</v>
      </c>
      <c r="AO26" s="39">
        <v>48</v>
      </c>
      <c r="AP26" s="40">
        <v>69</v>
      </c>
      <c r="AQ26" s="45">
        <f t="shared" si="7"/>
        <v>327</v>
      </c>
      <c r="AR26" s="4"/>
      <c r="AS26" s="39">
        <v>0</v>
      </c>
      <c r="AT26" s="42">
        <f t="shared" si="8"/>
        <v>327</v>
      </c>
    </row>
    <row r="27" spans="1:46" ht="21" customHeight="1" x14ac:dyDescent="0.25">
      <c r="A27" s="5"/>
      <c r="B27" s="46" t="s">
        <v>54</v>
      </c>
      <c r="C27" s="47">
        <v>137600</v>
      </c>
      <c r="D27" s="47">
        <v>116250</v>
      </c>
      <c r="E27" s="47">
        <v>84800</v>
      </c>
      <c r="F27" s="47">
        <v>85200</v>
      </c>
      <c r="G27" s="47">
        <v>148150</v>
      </c>
      <c r="H27" s="48">
        <f t="shared" si="0"/>
        <v>572000</v>
      </c>
      <c r="I27" s="49" t="s">
        <v>55</v>
      </c>
      <c r="J27" s="50">
        <v>291375</v>
      </c>
      <c r="K27" s="50">
        <v>280650</v>
      </c>
      <c r="L27" s="50">
        <v>-25</v>
      </c>
      <c r="M27" s="51">
        <f t="shared" si="1"/>
        <v>572000</v>
      </c>
      <c r="N27" s="37">
        <f t="shared" si="2"/>
        <v>0</v>
      </c>
      <c r="O27" s="6"/>
      <c r="P27" s="38"/>
      <c r="Q27" s="52"/>
      <c r="R27" s="52">
        <v>1</v>
      </c>
      <c r="S27" s="52">
        <v>1</v>
      </c>
      <c r="T27" s="52">
        <v>1</v>
      </c>
      <c r="U27" s="53"/>
      <c r="V27" s="41">
        <f t="shared" si="3"/>
        <v>3</v>
      </c>
      <c r="W27" s="4"/>
      <c r="X27" s="39">
        <v>0</v>
      </c>
      <c r="Y27" s="42">
        <f t="shared" si="4"/>
        <v>3</v>
      </c>
      <c r="Z27" s="43" t="s">
        <v>55</v>
      </c>
      <c r="AA27" s="52">
        <v>5</v>
      </c>
      <c r="AB27" s="52">
        <v>3</v>
      </c>
      <c r="AC27" s="52">
        <v>1</v>
      </c>
      <c r="AD27" s="52">
        <v>1</v>
      </c>
      <c r="AE27" s="52"/>
      <c r="AF27" s="52"/>
      <c r="AG27" s="44">
        <f t="shared" si="5"/>
        <v>10</v>
      </c>
      <c r="AH27" s="4"/>
      <c r="AI27" s="39"/>
      <c r="AJ27" s="42">
        <f t="shared" si="6"/>
        <v>10</v>
      </c>
      <c r="AK27" s="43" t="s">
        <v>55</v>
      </c>
      <c r="AL27" s="52">
        <v>91</v>
      </c>
      <c r="AM27" s="52">
        <v>71</v>
      </c>
      <c r="AN27" s="52">
        <v>62</v>
      </c>
      <c r="AO27" s="52">
        <v>72</v>
      </c>
      <c r="AP27" s="53">
        <v>109</v>
      </c>
      <c r="AQ27" s="45">
        <f t="shared" si="7"/>
        <v>405</v>
      </c>
      <c r="AR27" s="4"/>
      <c r="AS27" s="39">
        <v>0</v>
      </c>
      <c r="AT27" s="42">
        <f t="shared" si="8"/>
        <v>405</v>
      </c>
    </row>
    <row r="28" spans="1:46" ht="21" customHeight="1" x14ac:dyDescent="0.25">
      <c r="A28" s="5"/>
      <c r="B28" s="31" t="s">
        <v>56</v>
      </c>
      <c r="C28" s="32">
        <v>169600</v>
      </c>
      <c r="D28" s="32">
        <v>200000</v>
      </c>
      <c r="E28" s="32">
        <v>139800</v>
      </c>
      <c r="F28" s="32">
        <v>117100</v>
      </c>
      <c r="G28" s="32">
        <v>199150</v>
      </c>
      <c r="H28" s="33">
        <f t="shared" si="0"/>
        <v>825650</v>
      </c>
      <c r="I28" s="34" t="s">
        <v>57</v>
      </c>
      <c r="J28" s="55">
        <v>262150</v>
      </c>
      <c r="K28" s="55">
        <v>563500</v>
      </c>
      <c r="L28" s="55"/>
      <c r="M28" s="36">
        <f t="shared" si="1"/>
        <v>825650</v>
      </c>
      <c r="N28" s="37">
        <f t="shared" si="2"/>
        <v>0</v>
      </c>
      <c r="O28" s="6"/>
      <c r="P28" s="38"/>
      <c r="Q28" s="39"/>
      <c r="R28" s="39"/>
      <c r="S28" s="39">
        <v>1</v>
      </c>
      <c r="T28" s="39">
        <v>1</v>
      </c>
      <c r="U28" s="40"/>
      <c r="V28" s="41">
        <f t="shared" si="3"/>
        <v>2</v>
      </c>
      <c r="W28" s="4"/>
      <c r="X28" s="39">
        <v>0</v>
      </c>
      <c r="Y28" s="42">
        <f t="shared" si="4"/>
        <v>2</v>
      </c>
      <c r="Z28" s="43" t="s">
        <v>57</v>
      </c>
      <c r="AA28" s="39">
        <v>5</v>
      </c>
      <c r="AB28" s="39">
        <v>2</v>
      </c>
      <c r="AC28" s="39">
        <v>1</v>
      </c>
      <c r="AD28" s="39"/>
      <c r="AE28" s="39"/>
      <c r="AF28" s="39"/>
      <c r="AG28" s="44">
        <f t="shared" si="5"/>
        <v>8</v>
      </c>
      <c r="AH28" s="4"/>
      <c r="AI28" s="39"/>
      <c r="AJ28" s="42">
        <f t="shared" si="6"/>
        <v>8</v>
      </c>
      <c r="AK28" s="43" t="s">
        <v>57</v>
      </c>
      <c r="AL28" s="39">
        <v>104</v>
      </c>
      <c r="AM28" s="39">
        <v>98</v>
      </c>
      <c r="AN28" s="39">
        <v>70</v>
      </c>
      <c r="AO28" s="39">
        <v>61</v>
      </c>
      <c r="AP28" s="40">
        <v>101</v>
      </c>
      <c r="AQ28" s="45">
        <f t="shared" si="7"/>
        <v>434</v>
      </c>
      <c r="AR28" s="4"/>
      <c r="AS28" s="39">
        <v>0</v>
      </c>
      <c r="AT28" s="42">
        <f t="shared" si="8"/>
        <v>434</v>
      </c>
    </row>
    <row r="29" spans="1:46" ht="21" customHeight="1" x14ac:dyDescent="0.25">
      <c r="A29" s="5"/>
      <c r="B29" s="46" t="s">
        <v>58</v>
      </c>
      <c r="C29" s="47">
        <v>129500</v>
      </c>
      <c r="D29" s="47">
        <v>92700</v>
      </c>
      <c r="E29" s="47">
        <v>21400</v>
      </c>
      <c r="F29" s="47">
        <v>39500</v>
      </c>
      <c r="G29" s="47">
        <v>56000</v>
      </c>
      <c r="H29" s="48">
        <f t="shared" si="0"/>
        <v>339100</v>
      </c>
      <c r="I29" s="49" t="s">
        <v>59</v>
      </c>
      <c r="J29" s="50">
        <v>490000</v>
      </c>
      <c r="K29" s="50"/>
      <c r="L29" s="50">
        <v>-150900</v>
      </c>
      <c r="M29" s="51">
        <f t="shared" si="1"/>
        <v>339100</v>
      </c>
      <c r="N29" s="37">
        <f t="shared" si="2"/>
        <v>0</v>
      </c>
      <c r="O29" s="6"/>
      <c r="P29" s="38"/>
      <c r="Q29" s="52">
        <v>1</v>
      </c>
      <c r="R29" s="52"/>
      <c r="S29" s="52"/>
      <c r="T29" s="52">
        <v>2</v>
      </c>
      <c r="U29" s="53"/>
      <c r="V29" s="41">
        <f t="shared" si="3"/>
        <v>3</v>
      </c>
      <c r="W29" s="4"/>
      <c r="X29" s="39">
        <v>0</v>
      </c>
      <c r="Y29" s="42">
        <f t="shared" si="4"/>
        <v>3</v>
      </c>
      <c r="Z29" s="43" t="s">
        <v>59</v>
      </c>
      <c r="AA29" s="52">
        <v>5</v>
      </c>
      <c r="AB29" s="52">
        <v>1</v>
      </c>
      <c r="AC29" s="52">
        <v>1</v>
      </c>
      <c r="AD29" s="52"/>
      <c r="AE29" s="52"/>
      <c r="AF29" s="52"/>
      <c r="AG29" s="44">
        <f t="shared" si="5"/>
        <v>7</v>
      </c>
      <c r="AH29" s="4"/>
      <c r="AI29" s="39"/>
      <c r="AJ29" s="42">
        <f t="shared" si="6"/>
        <v>7</v>
      </c>
      <c r="AK29" s="43" t="s">
        <v>59</v>
      </c>
      <c r="AL29" s="52">
        <v>106</v>
      </c>
      <c r="AM29" s="52">
        <v>54</v>
      </c>
      <c r="AN29" s="52">
        <v>16</v>
      </c>
      <c r="AO29" s="52">
        <v>24</v>
      </c>
      <c r="AP29" s="53">
        <v>43</v>
      </c>
      <c r="AQ29" s="45">
        <f t="shared" si="7"/>
        <v>243</v>
      </c>
      <c r="AR29" s="4"/>
      <c r="AS29" s="39">
        <v>0</v>
      </c>
      <c r="AT29" s="42">
        <f t="shared" si="8"/>
        <v>243</v>
      </c>
    </row>
    <row r="30" spans="1:46" ht="21" customHeight="1" x14ac:dyDescent="0.25">
      <c r="A30" s="5"/>
      <c r="B30" s="31" t="s">
        <v>60</v>
      </c>
      <c r="C30" s="32"/>
      <c r="D30" s="32"/>
      <c r="E30" s="32"/>
      <c r="F30" s="32"/>
      <c r="G30" s="32"/>
      <c r="H30" s="33">
        <f t="shared" si="0"/>
        <v>0</v>
      </c>
      <c r="I30" s="34" t="s">
        <v>61</v>
      </c>
      <c r="J30" s="55"/>
      <c r="K30" s="55"/>
      <c r="L30" s="55"/>
      <c r="M30" s="36">
        <f t="shared" si="1"/>
        <v>0</v>
      </c>
      <c r="N30" s="37">
        <f t="shared" si="2"/>
        <v>0</v>
      </c>
      <c r="O30" s="6"/>
      <c r="P30" s="38"/>
      <c r="Q30" s="39"/>
      <c r="R30" s="39"/>
      <c r="S30" s="39"/>
      <c r="T30" s="39"/>
      <c r="U30" s="40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61</v>
      </c>
      <c r="AA30" s="39"/>
      <c r="AB30" s="39"/>
      <c r="AC30" s="39"/>
      <c r="AD30" s="39"/>
      <c r="AE30" s="39"/>
      <c r="AF30" s="39"/>
      <c r="AG30" s="44">
        <f t="shared" si="5"/>
        <v>0</v>
      </c>
      <c r="AH30" s="4"/>
      <c r="AI30" s="39"/>
      <c r="AJ30" s="42">
        <f t="shared" si="6"/>
        <v>0</v>
      </c>
      <c r="AK30" s="43" t="s">
        <v>61</v>
      </c>
      <c r="AL30" s="39"/>
      <c r="AM30" s="39"/>
      <c r="AN30" s="39"/>
      <c r="AO30" s="39"/>
      <c r="AP30" s="40"/>
      <c r="AQ30" s="45">
        <f t="shared" si="7"/>
        <v>0</v>
      </c>
      <c r="AR30" s="4"/>
      <c r="AS30" s="39">
        <v>0</v>
      </c>
      <c r="AT30" s="42">
        <f t="shared" si="8"/>
        <v>0</v>
      </c>
    </row>
    <row r="31" spans="1:46" ht="21" customHeight="1" x14ac:dyDescent="0.25">
      <c r="A31" s="5"/>
      <c r="B31" s="46" t="s">
        <v>62</v>
      </c>
      <c r="C31" s="47">
        <v>171300</v>
      </c>
      <c r="D31" s="47">
        <v>147900</v>
      </c>
      <c r="E31" s="47">
        <v>58500</v>
      </c>
      <c r="F31" s="47">
        <v>112100</v>
      </c>
      <c r="G31" s="47">
        <v>115900</v>
      </c>
      <c r="H31" s="48">
        <f t="shared" si="0"/>
        <v>605700</v>
      </c>
      <c r="I31" s="49" t="s">
        <v>63</v>
      </c>
      <c r="J31" s="54">
        <v>1348200</v>
      </c>
      <c r="K31" s="54"/>
      <c r="L31" s="54">
        <v>-742500</v>
      </c>
      <c r="M31" s="51">
        <f t="shared" si="1"/>
        <v>605700</v>
      </c>
      <c r="N31" s="37">
        <f t="shared" si="2"/>
        <v>0</v>
      </c>
      <c r="O31" s="6"/>
      <c r="P31" s="38"/>
      <c r="Q31" s="52"/>
      <c r="R31" s="52"/>
      <c r="S31" s="52"/>
      <c r="T31" s="52"/>
      <c r="U31" s="53">
        <v>1</v>
      </c>
      <c r="V31" s="41">
        <f t="shared" si="3"/>
        <v>1</v>
      </c>
      <c r="W31" s="4"/>
      <c r="X31" s="39">
        <v>0</v>
      </c>
      <c r="Y31" s="42">
        <f t="shared" si="4"/>
        <v>1</v>
      </c>
      <c r="Z31" s="43" t="s">
        <v>63</v>
      </c>
      <c r="AA31" s="52">
        <v>8</v>
      </c>
      <c r="AB31" s="52">
        <v>2</v>
      </c>
      <c r="AC31" s="52">
        <v>1</v>
      </c>
      <c r="AD31" s="52"/>
      <c r="AE31" s="52"/>
      <c r="AF31" s="52"/>
      <c r="AG31" s="44">
        <f t="shared" si="5"/>
        <v>11</v>
      </c>
      <c r="AH31" s="4"/>
      <c r="AI31" s="39"/>
      <c r="AJ31" s="42">
        <f t="shared" si="6"/>
        <v>11</v>
      </c>
      <c r="AK31" s="43" t="s">
        <v>63</v>
      </c>
      <c r="AL31" s="52">
        <v>112</v>
      </c>
      <c r="AM31" s="52">
        <v>100</v>
      </c>
      <c r="AN31" s="52">
        <v>27</v>
      </c>
      <c r="AO31" s="52">
        <v>56</v>
      </c>
      <c r="AP31" s="53">
        <v>80</v>
      </c>
      <c r="AQ31" s="45">
        <f t="shared" si="7"/>
        <v>375</v>
      </c>
      <c r="AR31" s="4"/>
      <c r="AS31" s="39">
        <v>0</v>
      </c>
      <c r="AT31" s="42">
        <f t="shared" si="8"/>
        <v>375</v>
      </c>
    </row>
    <row r="32" spans="1:46" ht="21" customHeight="1" x14ac:dyDescent="0.25">
      <c r="A32" s="5"/>
      <c r="B32" s="31" t="s">
        <v>64</v>
      </c>
      <c r="C32" s="32">
        <v>29300</v>
      </c>
      <c r="D32" s="32">
        <v>23700</v>
      </c>
      <c r="E32" s="32">
        <v>15000</v>
      </c>
      <c r="F32" s="32">
        <v>17800</v>
      </c>
      <c r="G32" s="32">
        <v>37800</v>
      </c>
      <c r="H32" s="33">
        <f t="shared" si="0"/>
        <v>123600</v>
      </c>
      <c r="I32" s="34" t="s">
        <v>65</v>
      </c>
      <c r="J32" s="55"/>
      <c r="K32" s="55">
        <v>60700</v>
      </c>
      <c r="L32" s="55">
        <v>62900</v>
      </c>
      <c r="M32" s="36">
        <f t="shared" si="1"/>
        <v>123600</v>
      </c>
      <c r="N32" s="37">
        <f t="shared" si="2"/>
        <v>0</v>
      </c>
      <c r="O32" s="6"/>
      <c r="P32" s="38"/>
      <c r="Q32" s="39"/>
      <c r="R32" s="39"/>
      <c r="S32" s="39"/>
      <c r="T32" s="39"/>
      <c r="U32" s="40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65</v>
      </c>
      <c r="AA32" s="39"/>
      <c r="AB32" s="39"/>
      <c r="AC32" s="39"/>
      <c r="AD32" s="39"/>
      <c r="AE32" s="39"/>
      <c r="AF32" s="39"/>
      <c r="AG32" s="44">
        <f t="shared" si="5"/>
        <v>0</v>
      </c>
      <c r="AH32" s="4"/>
      <c r="AI32" s="39"/>
      <c r="AJ32" s="42">
        <f t="shared" si="6"/>
        <v>0</v>
      </c>
      <c r="AK32" s="43" t="s">
        <v>65</v>
      </c>
      <c r="AL32" s="39">
        <v>23</v>
      </c>
      <c r="AM32" s="39">
        <v>14</v>
      </c>
      <c r="AN32" s="39">
        <v>10</v>
      </c>
      <c r="AO32" s="39">
        <v>16</v>
      </c>
      <c r="AP32" s="40">
        <v>39</v>
      </c>
      <c r="AQ32" s="45">
        <f t="shared" si="7"/>
        <v>102</v>
      </c>
      <c r="AR32" s="4"/>
      <c r="AS32" s="39">
        <v>0</v>
      </c>
      <c r="AT32" s="42">
        <f t="shared" si="8"/>
        <v>102</v>
      </c>
    </row>
    <row r="33" spans="1:46" ht="21" customHeight="1" x14ac:dyDescent="0.25">
      <c r="A33" s="5"/>
      <c r="B33" s="46" t="s">
        <v>66</v>
      </c>
      <c r="C33" s="50"/>
      <c r="D33" s="50"/>
      <c r="E33" s="50"/>
      <c r="F33" s="50"/>
      <c r="G33" s="50"/>
      <c r="H33" s="48">
        <f t="shared" si="0"/>
        <v>0</v>
      </c>
      <c r="I33" s="49" t="s">
        <v>67</v>
      </c>
      <c r="J33" s="50"/>
      <c r="K33" s="50"/>
      <c r="L33" s="50"/>
      <c r="M33" s="51">
        <f t="shared" si="1"/>
        <v>0</v>
      </c>
      <c r="N33" s="37">
        <f t="shared" si="2"/>
        <v>0</v>
      </c>
      <c r="O33" s="6"/>
      <c r="P33" s="38"/>
      <c r="Q33" s="52"/>
      <c r="R33" s="52"/>
      <c r="S33" s="52"/>
      <c r="T33" s="52"/>
      <c r="U33" s="53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67</v>
      </c>
      <c r="AA33" s="52"/>
      <c r="AB33" s="52"/>
      <c r="AC33" s="52"/>
      <c r="AD33" s="52"/>
      <c r="AE33" s="52"/>
      <c r="AF33" s="52"/>
      <c r="AG33" s="44">
        <f t="shared" si="5"/>
        <v>0</v>
      </c>
      <c r="AH33" s="4"/>
      <c r="AI33" s="39"/>
      <c r="AJ33" s="42">
        <f t="shared" si="6"/>
        <v>0</v>
      </c>
      <c r="AK33" s="43" t="s">
        <v>67</v>
      </c>
      <c r="AL33" s="52"/>
      <c r="AM33" s="52"/>
      <c r="AN33" s="52"/>
      <c r="AO33" s="52"/>
      <c r="AP33" s="53"/>
      <c r="AQ33" s="45">
        <f t="shared" si="7"/>
        <v>0</v>
      </c>
      <c r="AR33" s="4"/>
      <c r="AS33" s="39">
        <v>0</v>
      </c>
      <c r="AT33" s="42">
        <f t="shared" si="8"/>
        <v>0</v>
      </c>
    </row>
    <row r="34" spans="1:46" ht="21" customHeight="1" x14ac:dyDescent="0.25">
      <c r="A34" s="5"/>
      <c r="B34" s="31" t="s">
        <v>68</v>
      </c>
      <c r="C34" s="55"/>
      <c r="D34" s="55"/>
      <c r="E34" s="55"/>
      <c r="F34" s="55"/>
      <c r="G34" s="55"/>
      <c r="H34" s="33">
        <f t="shared" si="0"/>
        <v>0</v>
      </c>
      <c r="I34" s="34" t="s">
        <v>69</v>
      </c>
      <c r="J34" s="55"/>
      <c r="K34" s="55"/>
      <c r="L34" s="55"/>
      <c r="M34" s="36">
        <f t="shared" si="1"/>
        <v>0</v>
      </c>
      <c r="N34" s="37">
        <f t="shared" si="2"/>
        <v>0</v>
      </c>
      <c r="O34" s="6"/>
      <c r="P34" s="38"/>
      <c r="Q34" s="39"/>
      <c r="R34" s="39"/>
      <c r="S34" s="39"/>
      <c r="T34" s="39"/>
      <c r="U34" s="40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69</v>
      </c>
      <c r="AA34" s="39"/>
      <c r="AB34" s="39"/>
      <c r="AC34" s="39"/>
      <c r="AD34" s="39"/>
      <c r="AE34" s="39"/>
      <c r="AF34" s="39"/>
      <c r="AG34" s="44">
        <f t="shared" si="5"/>
        <v>0</v>
      </c>
      <c r="AH34" s="4"/>
      <c r="AI34" s="39"/>
      <c r="AJ34" s="42">
        <f t="shared" si="6"/>
        <v>0</v>
      </c>
      <c r="AK34" s="43" t="s">
        <v>69</v>
      </c>
      <c r="AL34" s="39"/>
      <c r="AM34" s="39"/>
      <c r="AN34" s="39"/>
      <c r="AO34" s="39"/>
      <c r="AP34" s="40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6" customHeight="1" x14ac:dyDescent="0.25">
      <c r="A35" s="5"/>
      <c r="C35" s="37"/>
      <c r="D35" s="37"/>
      <c r="E35" s="37"/>
      <c r="F35" s="37"/>
      <c r="G35" s="37"/>
      <c r="H35" s="56"/>
      <c r="I35" s="57"/>
      <c r="J35" s="57"/>
      <c r="K35" s="58"/>
      <c r="L35" s="57"/>
      <c r="M35" s="57"/>
      <c r="N35" s="57"/>
      <c r="O35" s="6"/>
      <c r="P35" s="4"/>
      <c r="Q35" s="4"/>
      <c r="R35" s="4"/>
      <c r="S35" s="4"/>
      <c r="T35" s="4"/>
      <c r="U35" s="4"/>
      <c r="V35" s="4"/>
      <c r="W35" s="4"/>
      <c r="X35" s="38"/>
      <c r="AA35" s="30"/>
      <c r="AB35" s="30"/>
      <c r="AC35" s="30"/>
      <c r="AD35" s="30"/>
      <c r="AE35" s="30"/>
      <c r="AF35" s="30"/>
      <c r="AL35" s="4"/>
      <c r="AM35" s="4"/>
      <c r="AN35" s="4"/>
      <c r="AO35" s="4"/>
      <c r="AP35" s="4"/>
      <c r="AQ35" s="4"/>
      <c r="AR35" s="4"/>
      <c r="AS35" s="38"/>
    </row>
    <row r="36" spans="1:46" ht="22.5" customHeight="1" x14ac:dyDescent="0.25">
      <c r="A36" s="5"/>
      <c r="C36" s="59">
        <f t="shared" ref="C36:H36" si="9">SUM(C12:C34)</f>
        <v>2575150</v>
      </c>
      <c r="D36" s="59">
        <f t="shared" si="9"/>
        <v>2192450</v>
      </c>
      <c r="E36" s="59">
        <f t="shared" si="9"/>
        <v>957350</v>
      </c>
      <c r="F36" s="59">
        <f t="shared" si="9"/>
        <v>1252750</v>
      </c>
      <c r="G36" s="59">
        <f t="shared" si="9"/>
        <v>2182050</v>
      </c>
      <c r="H36" s="60">
        <f t="shared" si="9"/>
        <v>9159750</v>
      </c>
      <c r="I36" s="61"/>
      <c r="J36" s="59">
        <f>SUM(J12:J34)</f>
        <v>4920571.2</v>
      </c>
      <c r="K36" s="59">
        <f>SUM(K12:K35)</f>
        <v>5184900</v>
      </c>
      <c r="L36" s="59">
        <f>SUM(L13:L34)</f>
        <v>-949742.25</v>
      </c>
      <c r="M36" s="59">
        <f>SUM(M12:M34)</f>
        <v>9155728.9499999993</v>
      </c>
      <c r="N36" s="57"/>
      <c r="O36" s="6"/>
      <c r="P36" s="4"/>
      <c r="Q36" s="421" t="s">
        <v>70</v>
      </c>
      <c r="R36" s="403"/>
      <c r="S36" s="403"/>
      <c r="T36" s="365"/>
      <c r="U36" s="422">
        <f>SUM(V12:V34)</f>
        <v>53</v>
      </c>
      <c r="V36" s="365"/>
      <c r="W36" s="4"/>
      <c r="X36" s="62">
        <f>SUM(X12:X34)</f>
        <v>0</v>
      </c>
      <c r="AA36" s="423" t="s">
        <v>71</v>
      </c>
      <c r="AB36" s="403"/>
      <c r="AC36" s="403"/>
      <c r="AD36" s="403"/>
      <c r="AE36" s="365"/>
      <c r="AF36" s="424">
        <f>SUM(AG12:AG34)</f>
        <v>135</v>
      </c>
      <c r="AG36" s="365"/>
      <c r="AI36" s="63">
        <f>SUM(AI12:AI34)</f>
        <v>0</v>
      </c>
      <c r="AL36" s="425" t="s">
        <v>72</v>
      </c>
      <c r="AM36" s="403"/>
      <c r="AN36" s="403"/>
      <c r="AO36" s="365"/>
      <c r="AP36" s="426">
        <f>SUM(AQ12:AQ34)</f>
        <v>6044</v>
      </c>
      <c r="AQ36" s="365"/>
      <c r="AS36" s="64">
        <f>SUM(AS12:AS34)</f>
        <v>0</v>
      </c>
    </row>
    <row r="37" spans="1:46" ht="8.25" customHeight="1" x14ac:dyDescent="0.2">
      <c r="A37" s="5"/>
      <c r="C37" s="65"/>
      <c r="D37" s="65"/>
      <c r="E37" s="65"/>
      <c r="F37" s="65"/>
      <c r="G37" s="65"/>
      <c r="H37" s="65"/>
      <c r="O37" s="6"/>
      <c r="P37" s="4"/>
      <c r="Q37" s="4"/>
      <c r="R37" s="4"/>
      <c r="S37" s="4"/>
      <c r="T37" s="4"/>
      <c r="U37" s="4"/>
      <c r="V37" s="4"/>
      <c r="W37" s="4"/>
      <c r="X37" s="38"/>
    </row>
    <row r="38" spans="1:46" ht="18" x14ac:dyDescent="0.25">
      <c r="A38" s="5"/>
      <c r="B38" s="434" t="s">
        <v>73</v>
      </c>
      <c r="C38" s="403"/>
      <c r="D38" s="403"/>
      <c r="E38" s="403"/>
      <c r="F38" s="403"/>
      <c r="G38" s="403"/>
      <c r="H38" s="365"/>
      <c r="I38" s="66"/>
      <c r="J38" s="427" t="s">
        <v>74</v>
      </c>
      <c r="K38" s="428"/>
      <c r="L38" s="428"/>
      <c r="M38" s="428"/>
      <c r="N38" s="377"/>
      <c r="O38" s="6"/>
      <c r="P38" s="4"/>
      <c r="Q38" s="4"/>
      <c r="R38" s="4"/>
      <c r="S38" s="4"/>
      <c r="T38" s="4"/>
      <c r="U38" s="4"/>
      <c r="V38" s="4"/>
      <c r="W38" s="4"/>
      <c r="X38" s="38"/>
    </row>
    <row r="39" spans="1:46" ht="8.25" customHeight="1" x14ac:dyDescent="0.2">
      <c r="A39" s="5"/>
      <c r="O39" s="6"/>
      <c r="P39" s="4"/>
      <c r="Q39" s="4"/>
      <c r="R39" s="4"/>
      <c r="S39" s="4"/>
      <c r="T39" s="4"/>
      <c r="U39" s="4"/>
      <c r="V39" s="4"/>
      <c r="W39" s="4"/>
      <c r="X39" s="38"/>
    </row>
    <row r="40" spans="1:46" ht="21" customHeight="1" x14ac:dyDescent="0.2">
      <c r="A40" s="5"/>
      <c r="B40" s="430" t="s">
        <v>75</v>
      </c>
      <c r="C40" s="377"/>
      <c r="D40" s="67">
        <v>0</v>
      </c>
      <c r="E40" s="430" t="s">
        <v>76</v>
      </c>
      <c r="F40" s="428"/>
      <c r="G40" s="377"/>
      <c r="H40" s="67">
        <f>D41+C72</f>
        <v>10002769.699999999</v>
      </c>
      <c r="J40" s="432" t="s">
        <v>77</v>
      </c>
      <c r="K40" s="377"/>
      <c r="L40" s="68">
        <v>0</v>
      </c>
      <c r="M40" s="69" t="s">
        <v>78</v>
      </c>
      <c r="N40" s="68">
        <v>0</v>
      </c>
      <c r="O40" s="6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5"/>
      <c r="B41" s="429" t="s">
        <v>5</v>
      </c>
      <c r="C41" s="377"/>
      <c r="D41" s="70">
        <f>J36</f>
        <v>4920571.2</v>
      </c>
      <c r="E41" s="429" t="s">
        <v>79</v>
      </c>
      <c r="F41" s="428"/>
      <c r="G41" s="377"/>
      <c r="H41" s="70">
        <v>0</v>
      </c>
      <c r="J41" s="431" t="s">
        <v>80</v>
      </c>
      <c r="K41" s="377"/>
      <c r="L41" s="71">
        <v>0</v>
      </c>
      <c r="M41" s="72" t="s">
        <v>81</v>
      </c>
      <c r="N41" s="71">
        <v>0</v>
      </c>
      <c r="O41" s="6"/>
      <c r="P41" s="4"/>
      <c r="Q41" s="4"/>
      <c r="R41" s="4"/>
      <c r="S41" s="4"/>
      <c r="T41" s="4"/>
      <c r="U41" s="4"/>
      <c r="V41" s="4"/>
      <c r="W41" s="4"/>
      <c r="X41" s="4"/>
    </row>
    <row r="42" spans="1:46" ht="21" customHeight="1" x14ac:dyDescent="0.2">
      <c r="A42" s="5"/>
      <c r="B42" s="430" t="s">
        <v>82</v>
      </c>
      <c r="C42" s="377"/>
      <c r="D42" s="67">
        <v>0</v>
      </c>
      <c r="E42" s="430" t="s">
        <v>83</v>
      </c>
      <c r="F42" s="428"/>
      <c r="G42" s="377"/>
      <c r="H42" s="67">
        <v>0</v>
      </c>
      <c r="J42" s="432" t="s">
        <v>84</v>
      </c>
      <c r="K42" s="377"/>
      <c r="L42" s="68">
        <v>0</v>
      </c>
      <c r="M42" s="69" t="s">
        <v>85</v>
      </c>
      <c r="N42" s="68">
        <v>0</v>
      </c>
      <c r="O42" s="6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5"/>
      <c r="B43" s="429" t="s">
        <v>86</v>
      </c>
      <c r="C43" s="377"/>
      <c r="D43" s="70">
        <v>0</v>
      </c>
      <c r="E43" s="429" t="s">
        <v>87</v>
      </c>
      <c r="F43" s="428"/>
      <c r="G43" s="377"/>
      <c r="H43" s="70">
        <v>0</v>
      </c>
      <c r="J43" s="431" t="s">
        <v>83</v>
      </c>
      <c r="K43" s="377"/>
      <c r="L43" s="71">
        <v>0</v>
      </c>
      <c r="M43" s="73"/>
      <c r="N43" s="71">
        <v>0</v>
      </c>
      <c r="O43" s="6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5"/>
      <c r="B44" s="430" t="s">
        <v>88</v>
      </c>
      <c r="C44" s="377"/>
      <c r="D44" s="67">
        <v>0</v>
      </c>
      <c r="E44" s="430" t="s">
        <v>89</v>
      </c>
      <c r="F44" s="428"/>
      <c r="G44" s="377"/>
      <c r="H44" s="67">
        <v>0</v>
      </c>
      <c r="J44" s="432" t="s">
        <v>87</v>
      </c>
      <c r="K44" s="377"/>
      <c r="L44" s="68">
        <v>0</v>
      </c>
      <c r="M44" s="74"/>
      <c r="N44" s="68">
        <v>0</v>
      </c>
      <c r="O44" s="6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5"/>
      <c r="B45" s="429" t="s">
        <v>90</v>
      </c>
      <c r="C45" s="377"/>
      <c r="D45" s="70">
        <v>0</v>
      </c>
      <c r="E45" s="429" t="s">
        <v>91</v>
      </c>
      <c r="F45" s="428"/>
      <c r="G45" s="377"/>
      <c r="H45" s="70">
        <f>SUM(N12:N34)</f>
        <v>4021.0499999999884</v>
      </c>
      <c r="J45" s="431"/>
      <c r="K45" s="377"/>
      <c r="L45" s="71">
        <v>0</v>
      </c>
      <c r="M45" s="73"/>
      <c r="N45" s="71">
        <v>0</v>
      </c>
      <c r="O45" s="6"/>
      <c r="P45" s="4"/>
      <c r="Q45" s="4"/>
      <c r="R45" s="4"/>
      <c r="S45" s="4"/>
      <c r="T45" s="4"/>
      <c r="U45" s="4"/>
      <c r="V45" s="4"/>
      <c r="W45" s="4"/>
      <c r="X45" s="4"/>
    </row>
    <row r="46" spans="1:46" ht="5.25" customHeight="1" x14ac:dyDescent="0.2">
      <c r="A46" s="5"/>
      <c r="O46" s="6"/>
      <c r="P46" s="4"/>
      <c r="Q46" s="4"/>
      <c r="R46" s="4"/>
      <c r="S46" s="4"/>
      <c r="T46" s="4"/>
      <c r="U46" s="4"/>
      <c r="V46" s="4"/>
      <c r="W46" s="4"/>
      <c r="X46" s="4"/>
    </row>
    <row r="47" spans="1:46" ht="22.5" customHeight="1" x14ac:dyDescent="0.25">
      <c r="A47" s="5"/>
      <c r="B47" s="435" t="s">
        <v>92</v>
      </c>
      <c r="C47" s="365"/>
      <c r="D47" s="75">
        <f>D40+D41+D42+D43+D44+D45+H41+H42+H43+H44+H45</f>
        <v>4924592.25</v>
      </c>
      <c r="G47" s="76" t="s">
        <v>7</v>
      </c>
      <c r="H47" s="77">
        <f>D47+H40</f>
        <v>14927361.949999999</v>
      </c>
      <c r="M47" s="78" t="s">
        <v>93</v>
      </c>
      <c r="N47" s="79">
        <f>L40+L41+L42+L43+L44+L45+N40+N41+N42+N43+N44+N45</f>
        <v>0</v>
      </c>
      <c r="O47" s="6"/>
      <c r="P47" s="4"/>
      <c r="Q47" s="4"/>
      <c r="R47" s="4"/>
      <c r="S47" s="4"/>
      <c r="T47" s="4"/>
      <c r="U47" s="4"/>
      <c r="V47" s="4"/>
      <c r="W47" s="4"/>
      <c r="X47" s="4"/>
    </row>
    <row r="48" spans="1:46" ht="7.5" customHeight="1" x14ac:dyDescent="0.2">
      <c r="A48" s="5"/>
      <c r="O48" s="6"/>
      <c r="P48" s="4"/>
      <c r="Q48" s="4"/>
      <c r="R48" s="4"/>
      <c r="S48" s="4"/>
      <c r="T48" s="4"/>
      <c r="U48" s="4"/>
      <c r="V48" s="4"/>
      <c r="W48" s="4"/>
      <c r="X48" s="4"/>
    </row>
    <row r="49" spans="1:24" ht="18.75" customHeight="1" x14ac:dyDescent="0.2">
      <c r="A49" s="5"/>
      <c r="C49" s="436" t="s">
        <v>94</v>
      </c>
      <c r="D49" s="403"/>
      <c r="E49" s="403"/>
      <c r="F49" s="365"/>
      <c r="H49" s="80" t="s">
        <v>95</v>
      </c>
      <c r="I49" s="81"/>
      <c r="J49" s="82" t="s">
        <v>96</v>
      </c>
      <c r="L49" s="433" t="s">
        <v>97</v>
      </c>
      <c r="M49" s="403"/>
      <c r="N49" s="365"/>
      <c r="O49" s="6"/>
      <c r="P49" s="4"/>
      <c r="Q49" s="4"/>
      <c r="R49" s="4"/>
      <c r="S49" s="4"/>
      <c r="T49" s="4"/>
      <c r="U49" s="4"/>
      <c r="V49" s="4"/>
      <c r="W49" s="4"/>
      <c r="X49" s="4"/>
    </row>
    <row r="50" spans="1:24" ht="2.25" customHeight="1" x14ac:dyDescent="0.2">
      <c r="A50" s="5"/>
      <c r="O50" s="6"/>
      <c r="P50" s="4"/>
      <c r="Q50" s="4"/>
      <c r="R50" s="4"/>
      <c r="S50" s="4"/>
      <c r="T50" s="4"/>
      <c r="U50" s="4"/>
      <c r="V50" s="4"/>
      <c r="W50" s="4"/>
      <c r="X50" s="4"/>
    </row>
    <row r="51" spans="1:24" ht="21" customHeight="1" x14ac:dyDescent="0.2">
      <c r="A51" s="5"/>
      <c r="C51" s="83" t="s">
        <v>98</v>
      </c>
      <c r="D51" s="84">
        <v>80</v>
      </c>
      <c r="E51" s="437">
        <f>20000*D51</f>
        <v>1600000</v>
      </c>
      <c r="F51" s="377"/>
      <c r="H51" s="85"/>
      <c r="I51" s="86" t="s">
        <v>99</v>
      </c>
      <c r="J51" s="87"/>
      <c r="K51" s="4"/>
      <c r="L51" s="88" t="s">
        <v>98</v>
      </c>
      <c r="M51" s="89">
        <v>145</v>
      </c>
      <c r="N51" s="90">
        <f>20000*M51</f>
        <v>2900000</v>
      </c>
      <c r="O51" s="91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5"/>
      <c r="C52" s="92" t="s">
        <v>100</v>
      </c>
      <c r="D52" s="93">
        <v>180</v>
      </c>
      <c r="E52" s="359">
        <f>10000*D52</f>
        <v>1800000</v>
      </c>
      <c r="F52" s="360"/>
      <c r="H52" s="85"/>
      <c r="I52" s="86" t="s">
        <v>99</v>
      </c>
      <c r="J52" s="87"/>
      <c r="K52" s="94"/>
      <c r="L52" s="95" t="s">
        <v>100</v>
      </c>
      <c r="M52" s="89">
        <v>128</v>
      </c>
      <c r="N52" s="96">
        <f>10000*M52</f>
        <v>1280000</v>
      </c>
      <c r="O52" s="91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5"/>
      <c r="C53" s="97" t="s">
        <v>101</v>
      </c>
      <c r="D53" s="84">
        <v>332</v>
      </c>
      <c r="E53" s="361">
        <f>2000*D53</f>
        <v>664000</v>
      </c>
      <c r="F53" s="360"/>
      <c r="H53" s="85"/>
      <c r="I53" s="86" t="s">
        <v>99</v>
      </c>
      <c r="J53" s="87"/>
      <c r="K53" s="94"/>
      <c r="L53" s="95" t="s">
        <v>101</v>
      </c>
      <c r="M53" s="89">
        <v>215</v>
      </c>
      <c r="N53" s="96">
        <f>2000*M53</f>
        <v>430000</v>
      </c>
      <c r="O53" s="91"/>
      <c r="P53" s="4"/>
      <c r="Q53" s="4"/>
      <c r="R53" s="4"/>
      <c r="S53" s="4"/>
      <c r="T53" s="4"/>
      <c r="U53" s="4"/>
      <c r="V53" s="4"/>
      <c r="W53" s="4"/>
      <c r="X53" s="4"/>
    </row>
    <row r="54" spans="1:24" ht="24.75" customHeight="1" x14ac:dyDescent="0.2">
      <c r="A54" s="5"/>
      <c r="C54" s="92" t="s">
        <v>102</v>
      </c>
      <c r="D54" s="93">
        <v>193</v>
      </c>
      <c r="E54" s="359">
        <f>1000*D54</f>
        <v>193000</v>
      </c>
      <c r="F54" s="360"/>
      <c r="H54" s="85"/>
      <c r="I54" s="86" t="s">
        <v>99</v>
      </c>
      <c r="J54" s="87"/>
      <c r="K54" s="94"/>
      <c r="L54" s="95" t="s">
        <v>102</v>
      </c>
      <c r="M54" s="89">
        <v>933</v>
      </c>
      <c r="N54" s="96">
        <f>1000*M54</f>
        <v>933000</v>
      </c>
      <c r="O54" s="91"/>
      <c r="P54" s="4"/>
      <c r="Q54" s="4"/>
      <c r="R54" s="4"/>
      <c r="S54" s="4"/>
      <c r="T54" s="4"/>
      <c r="U54" s="4"/>
      <c r="V54" s="4"/>
      <c r="W54" s="4"/>
      <c r="X54" s="4"/>
    </row>
    <row r="55" spans="1:24" ht="21" customHeight="1" x14ac:dyDescent="0.2">
      <c r="A55" s="5"/>
      <c r="C55" s="97" t="s">
        <v>103</v>
      </c>
      <c r="D55" s="84">
        <v>151</v>
      </c>
      <c r="E55" s="361">
        <f>500*D55</f>
        <v>75500</v>
      </c>
      <c r="F55" s="360"/>
      <c r="H55" s="85"/>
      <c r="I55" s="86" t="s">
        <v>99</v>
      </c>
      <c r="J55" s="98"/>
      <c r="K55" s="99">
        <f>SUM(H51:H55)</f>
        <v>0</v>
      </c>
      <c r="L55" s="95" t="s">
        <v>103</v>
      </c>
      <c r="M55" s="89">
        <v>107</v>
      </c>
      <c r="N55" s="96">
        <f>500*M55</f>
        <v>53500</v>
      </c>
      <c r="O55" s="91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5"/>
      <c r="C56" s="92" t="s">
        <v>104</v>
      </c>
      <c r="D56" s="93">
        <v>68</v>
      </c>
      <c r="E56" s="359">
        <f>200*D56</f>
        <v>13600</v>
      </c>
      <c r="F56" s="360"/>
      <c r="H56" s="85"/>
      <c r="I56" s="86" t="s">
        <v>105</v>
      </c>
      <c r="J56" s="98"/>
      <c r="K56" s="94"/>
      <c r="L56" s="95" t="s">
        <v>104</v>
      </c>
      <c r="M56" s="89">
        <v>410</v>
      </c>
      <c r="N56" s="96">
        <f>200*M56</f>
        <v>82000</v>
      </c>
      <c r="O56" s="91"/>
      <c r="P56" s="4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5"/>
      <c r="C57" s="97" t="s">
        <v>106</v>
      </c>
      <c r="D57" s="84">
        <v>100</v>
      </c>
      <c r="E57" s="361">
        <f>100*D57</f>
        <v>10000</v>
      </c>
      <c r="F57" s="360"/>
      <c r="H57" s="85"/>
      <c r="I57" s="86" t="s">
        <v>105</v>
      </c>
      <c r="J57" s="87"/>
      <c r="K57" s="94"/>
      <c r="L57" s="95" t="s">
        <v>106</v>
      </c>
      <c r="M57" s="89">
        <v>269</v>
      </c>
      <c r="N57" s="96">
        <f>100*M57</f>
        <v>26900</v>
      </c>
      <c r="O57" s="91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5"/>
      <c r="C58" s="92" t="s">
        <v>107</v>
      </c>
      <c r="D58" s="93">
        <v>2</v>
      </c>
      <c r="E58" s="359">
        <f>50*D58</f>
        <v>100</v>
      </c>
      <c r="F58" s="360"/>
      <c r="H58" s="85"/>
      <c r="I58" s="86" t="s">
        <v>105</v>
      </c>
      <c r="J58" s="87"/>
      <c r="K58" s="94"/>
      <c r="L58" s="95" t="s">
        <v>107</v>
      </c>
      <c r="M58" s="89">
        <v>1789</v>
      </c>
      <c r="N58" s="96">
        <f>50*M58</f>
        <v>89450</v>
      </c>
      <c r="O58" s="91"/>
      <c r="P58" s="4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5"/>
      <c r="C59" s="97" t="s">
        <v>108</v>
      </c>
      <c r="D59" s="84">
        <v>0</v>
      </c>
      <c r="E59" s="361">
        <f>20*D59</f>
        <v>0</v>
      </c>
      <c r="F59" s="360"/>
      <c r="H59" s="85"/>
      <c r="I59" s="86" t="s">
        <v>105</v>
      </c>
      <c r="J59" s="87"/>
      <c r="K59" s="94"/>
      <c r="L59" s="95" t="s">
        <v>108</v>
      </c>
      <c r="M59" s="89">
        <v>1512</v>
      </c>
      <c r="N59" s="96">
        <f>20*M59</f>
        <v>30240</v>
      </c>
      <c r="O59" s="91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5"/>
      <c r="C60" s="92" t="s">
        <v>109</v>
      </c>
      <c r="D60" s="93">
        <v>3</v>
      </c>
      <c r="E60" s="359">
        <f>10*D60</f>
        <v>30</v>
      </c>
      <c r="F60" s="360"/>
      <c r="H60" s="85"/>
      <c r="I60" s="86" t="s">
        <v>105</v>
      </c>
      <c r="J60" s="87"/>
      <c r="K60" s="99">
        <f>SUM(H56:H60)</f>
        <v>0</v>
      </c>
      <c r="L60" s="95" t="s">
        <v>109</v>
      </c>
      <c r="M60" s="89">
        <v>360</v>
      </c>
      <c r="N60" s="96">
        <f>10*M60</f>
        <v>3600</v>
      </c>
      <c r="O60" s="91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5"/>
      <c r="C61" s="97" t="s">
        <v>110</v>
      </c>
      <c r="D61" s="84">
        <v>0</v>
      </c>
      <c r="E61" s="361">
        <f>5*D61</f>
        <v>0</v>
      </c>
      <c r="F61" s="360"/>
      <c r="H61" s="85"/>
      <c r="I61" s="86" t="s">
        <v>111</v>
      </c>
      <c r="J61" s="100"/>
      <c r="K61" s="94"/>
      <c r="L61" s="95" t="s">
        <v>110</v>
      </c>
      <c r="M61" s="89">
        <v>0</v>
      </c>
      <c r="N61" s="96">
        <f>5*M61</f>
        <v>0</v>
      </c>
      <c r="O61" s="91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5"/>
      <c r="C62" s="92" t="s">
        <v>112</v>
      </c>
      <c r="D62" s="93">
        <v>0</v>
      </c>
      <c r="E62" s="359">
        <f>2*D62</f>
        <v>0</v>
      </c>
      <c r="F62" s="360"/>
      <c r="H62" s="101"/>
      <c r="I62" s="86" t="s">
        <v>111</v>
      </c>
      <c r="J62" s="100"/>
      <c r="K62" s="94"/>
      <c r="L62" s="95" t="s">
        <v>112</v>
      </c>
      <c r="M62" s="89">
        <v>0</v>
      </c>
      <c r="N62" s="96">
        <f>2*M62</f>
        <v>0</v>
      </c>
      <c r="O62" s="91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5"/>
      <c r="C63" s="102" t="s">
        <v>113</v>
      </c>
      <c r="D63" s="103">
        <v>0</v>
      </c>
      <c r="E63" s="362">
        <f>1*D63</f>
        <v>0</v>
      </c>
      <c r="F63" s="363"/>
      <c r="H63" s="101"/>
      <c r="I63" s="86" t="s">
        <v>111</v>
      </c>
      <c r="J63" s="100"/>
      <c r="K63" s="94"/>
      <c r="L63" s="95" t="s">
        <v>113</v>
      </c>
      <c r="M63" s="89">
        <v>0</v>
      </c>
      <c r="N63" s="96">
        <f>1*M63</f>
        <v>0</v>
      </c>
      <c r="O63" s="91"/>
      <c r="P63" s="4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5">
      <c r="A64" s="5"/>
      <c r="C64" s="364" t="s">
        <v>114</v>
      </c>
      <c r="D64" s="365"/>
      <c r="E64" s="366">
        <f>SUM(E51:F63)</f>
        <v>4356230</v>
      </c>
      <c r="F64" s="365"/>
      <c r="H64" s="101"/>
      <c r="I64" s="86" t="s">
        <v>111</v>
      </c>
      <c r="J64" s="100"/>
      <c r="K64" s="94"/>
      <c r="L64" s="373" t="s">
        <v>114</v>
      </c>
      <c r="M64" s="374"/>
      <c r="N64" s="60">
        <f>SUM(N51:N63)</f>
        <v>5828690</v>
      </c>
      <c r="O64" s="6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5"/>
      <c r="C65" s="105"/>
      <c r="H65" s="101"/>
      <c r="I65" s="86" t="s">
        <v>111</v>
      </c>
      <c r="J65" s="100"/>
      <c r="K65" s="99">
        <f>SUM(H61:H65)</f>
        <v>0</v>
      </c>
      <c r="L65" s="375"/>
      <c r="M65" s="374"/>
      <c r="N65" s="106"/>
      <c r="O65" s="6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5">
      <c r="A66" s="5"/>
      <c r="D66" s="107" t="s">
        <v>7</v>
      </c>
      <c r="E66" s="61"/>
      <c r="F66" s="79">
        <f>D47+E64</f>
        <v>9280822.25</v>
      </c>
      <c r="H66" s="85"/>
      <c r="I66" s="86" t="s">
        <v>115</v>
      </c>
      <c r="J66" s="98"/>
      <c r="K66" s="94"/>
      <c r="L66" s="376" t="s">
        <v>116</v>
      </c>
      <c r="M66" s="377"/>
      <c r="N66" s="108">
        <v>119000</v>
      </c>
      <c r="O66" s="6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5"/>
      <c r="H67" s="85"/>
      <c r="I67" s="86" t="s">
        <v>115</v>
      </c>
      <c r="J67" s="87"/>
      <c r="K67" s="94"/>
      <c r="L67" s="378" t="s">
        <v>117</v>
      </c>
      <c r="M67" s="377"/>
      <c r="N67" s="109">
        <v>0</v>
      </c>
      <c r="O67" s="6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5"/>
      <c r="D68" s="110" t="s">
        <v>118</v>
      </c>
      <c r="E68" s="111"/>
      <c r="F68" s="112">
        <f>F66-H36</f>
        <v>121072.25</v>
      </c>
      <c r="H68" s="85"/>
      <c r="I68" s="86" t="s">
        <v>115</v>
      </c>
      <c r="J68" s="87"/>
      <c r="K68" s="94"/>
      <c r="L68" s="376" t="s">
        <v>119</v>
      </c>
      <c r="M68" s="377"/>
      <c r="N68" s="108">
        <v>3115613.42</v>
      </c>
      <c r="O68" s="6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5"/>
      <c r="H69" s="85"/>
      <c r="I69" s="86" t="s">
        <v>115</v>
      </c>
      <c r="J69" s="87"/>
      <c r="K69" s="94"/>
      <c r="L69" s="378" t="s">
        <v>91</v>
      </c>
      <c r="M69" s="377"/>
      <c r="N69" s="113">
        <v>0</v>
      </c>
      <c r="O69" s="6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5"/>
      <c r="C70" s="389" t="s">
        <v>120</v>
      </c>
      <c r="D70" s="380"/>
      <c r="E70" s="380"/>
      <c r="F70" s="381"/>
      <c r="H70" s="101"/>
      <c r="I70" s="86" t="s">
        <v>115</v>
      </c>
      <c r="J70" s="100"/>
      <c r="K70" s="94"/>
      <c r="L70" s="104"/>
      <c r="M70" s="104" t="s">
        <v>121</v>
      </c>
      <c r="N70" s="60">
        <f>SUM(N66:N69)</f>
        <v>3234613.42</v>
      </c>
      <c r="O70" s="6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5"/>
      <c r="C71" s="382"/>
      <c r="D71" s="383"/>
      <c r="E71" s="383"/>
      <c r="F71" s="384"/>
      <c r="H71" s="101"/>
      <c r="I71" s="86" t="s">
        <v>115</v>
      </c>
      <c r="J71" s="100"/>
      <c r="K71" s="99">
        <f>SUM(H66:H71)</f>
        <v>0</v>
      </c>
      <c r="L71" s="373"/>
      <c r="M71" s="374"/>
      <c r="O71" s="6"/>
      <c r="P71" s="4"/>
      <c r="Q71" s="4"/>
      <c r="R71" s="4"/>
      <c r="S71" s="4"/>
      <c r="T71" s="4"/>
      <c r="U71" s="4"/>
      <c r="V71" s="4"/>
      <c r="W71" s="4"/>
      <c r="X71" s="4"/>
    </row>
    <row r="72" spans="1:24" ht="9" customHeight="1" x14ac:dyDescent="0.2">
      <c r="A72" s="5"/>
      <c r="C72" s="390">
        <v>5082198.5</v>
      </c>
      <c r="D72" s="380"/>
      <c r="E72" s="380"/>
      <c r="F72" s="381"/>
      <c r="O72" s="6"/>
      <c r="P72" s="4"/>
      <c r="Q72" s="4"/>
      <c r="R72" s="4"/>
      <c r="S72" s="4"/>
      <c r="T72" s="4"/>
      <c r="U72" s="4"/>
      <c r="V72" s="4"/>
      <c r="W72" s="4"/>
      <c r="X72" s="4"/>
    </row>
    <row r="73" spans="1:24" ht="21" customHeight="1" x14ac:dyDescent="0.25">
      <c r="A73" s="5"/>
      <c r="C73" s="391"/>
      <c r="D73" s="374"/>
      <c r="E73" s="374"/>
      <c r="F73" s="392"/>
      <c r="H73" s="393">
        <f>SUM(H51:H71)</f>
        <v>0</v>
      </c>
      <c r="I73" s="394"/>
      <c r="J73" s="395"/>
      <c r="M73" s="114" t="s">
        <v>7</v>
      </c>
      <c r="N73" s="60">
        <f>N64+N70</f>
        <v>9063303.4199999999</v>
      </c>
      <c r="O73" s="6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5"/>
      <c r="C74" s="382"/>
      <c r="D74" s="383"/>
      <c r="E74" s="383"/>
      <c r="F74" s="384"/>
      <c r="H74" s="396"/>
      <c r="I74" s="397"/>
      <c r="J74" s="360"/>
      <c r="O74" s="6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5"/>
      <c r="L75" s="367" t="s">
        <v>122</v>
      </c>
      <c r="M75" s="368"/>
      <c r="N75" s="369"/>
      <c r="O75" s="6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5"/>
      <c r="C76" s="398" t="s">
        <v>123</v>
      </c>
      <c r="D76" s="380"/>
      <c r="E76" s="380"/>
      <c r="F76" s="380"/>
      <c r="G76" s="381"/>
      <c r="H76" s="399">
        <f>H8+H36+N47</f>
        <v>19069723.420000002</v>
      </c>
      <c r="I76" s="380"/>
      <c r="J76" s="381"/>
      <c r="L76" s="370" t="s">
        <v>5</v>
      </c>
      <c r="M76" s="369"/>
      <c r="N76" s="115">
        <f>N70</f>
        <v>3234613.42</v>
      </c>
      <c r="O76" s="6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5"/>
      <c r="C77" s="382"/>
      <c r="D77" s="383"/>
      <c r="E77" s="383"/>
      <c r="F77" s="383"/>
      <c r="G77" s="384"/>
      <c r="H77" s="382"/>
      <c r="I77" s="383"/>
      <c r="J77" s="384"/>
      <c r="L77" s="371" t="s">
        <v>6</v>
      </c>
      <c r="M77" s="369"/>
      <c r="N77" s="116">
        <f>N64</f>
        <v>5828690</v>
      </c>
      <c r="O77" s="6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5"/>
      <c r="C78" s="400" t="s">
        <v>124</v>
      </c>
      <c r="D78" s="380"/>
      <c r="E78" s="380"/>
      <c r="F78" s="380"/>
      <c r="G78" s="381"/>
      <c r="H78" s="401">
        <f>H73+H40+D40+D42+D43+D44+D45+H41+H42+H43+H44+H45</f>
        <v>10006790.75</v>
      </c>
      <c r="I78" s="380"/>
      <c r="J78" s="381"/>
      <c r="L78" s="372" t="s">
        <v>125</v>
      </c>
      <c r="M78" s="369"/>
      <c r="N78" s="117">
        <f>N70+N64</f>
        <v>9063303.4199999999</v>
      </c>
      <c r="O78" s="6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5"/>
      <c r="C79" s="382"/>
      <c r="D79" s="383"/>
      <c r="E79" s="383"/>
      <c r="F79" s="383"/>
      <c r="G79" s="384"/>
      <c r="H79" s="382"/>
      <c r="I79" s="383"/>
      <c r="J79" s="384"/>
      <c r="O79" s="6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5"/>
      <c r="C80" s="379" t="s">
        <v>126</v>
      </c>
      <c r="D80" s="380"/>
      <c r="E80" s="380"/>
      <c r="F80" s="380"/>
      <c r="G80" s="381"/>
      <c r="H80" s="385">
        <f>H76-H78</f>
        <v>9062932.6700000018</v>
      </c>
      <c r="I80" s="380"/>
      <c r="J80" s="381"/>
      <c r="L80" s="386" t="s">
        <v>127</v>
      </c>
      <c r="M80" s="369"/>
      <c r="N80" s="387">
        <f>N78-H80</f>
        <v>370.74999999813735</v>
      </c>
      <c r="O80" s="6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5"/>
      <c r="C81" s="382"/>
      <c r="D81" s="383"/>
      <c r="E81" s="383"/>
      <c r="F81" s="383"/>
      <c r="G81" s="384"/>
      <c r="H81" s="382"/>
      <c r="I81" s="383"/>
      <c r="J81" s="384"/>
      <c r="L81" s="118" t="s">
        <v>128</v>
      </c>
      <c r="M81" s="119" t="s">
        <v>129</v>
      </c>
      <c r="N81" s="388"/>
      <c r="O81" s="6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x14ac:dyDescent="0.2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</sheetData>
  <mergeCells count="75">
    <mergeCell ref="C49:F49"/>
    <mergeCell ref="E51:F51"/>
    <mergeCell ref="J43:K43"/>
    <mergeCell ref="J44:K44"/>
    <mergeCell ref="J45:K45"/>
    <mergeCell ref="L49:N49"/>
    <mergeCell ref="B38:H38"/>
    <mergeCell ref="B40:C40"/>
    <mergeCell ref="E40:G40"/>
    <mergeCell ref="J40:K40"/>
    <mergeCell ref="B41:C41"/>
    <mergeCell ref="J41:K41"/>
    <mergeCell ref="J42:K42"/>
    <mergeCell ref="B42:C42"/>
    <mergeCell ref="B43:C43"/>
    <mergeCell ref="B44:C44"/>
    <mergeCell ref="B45:C45"/>
    <mergeCell ref="B47:C47"/>
    <mergeCell ref="E41:G41"/>
    <mergeCell ref="E42:G42"/>
    <mergeCell ref="E43:G43"/>
    <mergeCell ref="E44:G44"/>
    <mergeCell ref="E45:G45"/>
    <mergeCell ref="AA36:AE36"/>
    <mergeCell ref="AF36:AG36"/>
    <mergeCell ref="AL36:AO36"/>
    <mergeCell ref="AP36:AQ36"/>
    <mergeCell ref="J38:N38"/>
    <mergeCell ref="C6:C8"/>
    <mergeCell ref="D6:F8"/>
    <mergeCell ref="Q8:Y8"/>
    <mergeCell ref="Q36:T36"/>
    <mergeCell ref="U36:V36"/>
    <mergeCell ref="AA8:AJ8"/>
    <mergeCell ref="AL8:AT8"/>
    <mergeCell ref="D2:L2"/>
    <mergeCell ref="M2:N4"/>
    <mergeCell ref="G4:H4"/>
    <mergeCell ref="I4:J4"/>
    <mergeCell ref="C80:G81"/>
    <mergeCell ref="H80:J81"/>
    <mergeCell ref="L80:M80"/>
    <mergeCell ref="N80:N81"/>
    <mergeCell ref="C70:F71"/>
    <mergeCell ref="C72:F74"/>
    <mergeCell ref="H73:J74"/>
    <mergeCell ref="C76:G77"/>
    <mergeCell ref="H76:J77"/>
    <mergeCell ref="C78:G79"/>
    <mergeCell ref="H78:J79"/>
    <mergeCell ref="L76:M76"/>
    <mergeCell ref="L77:M77"/>
    <mergeCell ref="L78:M78"/>
    <mergeCell ref="L64:M64"/>
    <mergeCell ref="L65:M65"/>
    <mergeCell ref="L66:M66"/>
    <mergeCell ref="L67:M67"/>
    <mergeCell ref="L68:M68"/>
    <mergeCell ref="L69:M69"/>
    <mergeCell ref="L71:M71"/>
    <mergeCell ref="E62:F62"/>
    <mergeCell ref="E63:F63"/>
    <mergeCell ref="C64:D64"/>
    <mergeCell ref="E64:F64"/>
    <mergeCell ref="L75:N75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</mergeCells>
  <conditionalFormatting sqref="N80:N81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2:F74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2:N34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8:F68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2:Y34 AJ12:AJ34 AT12:AT34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2:AJ34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4:J4 X12">
    <cfRule type="notContainsBlanks" dxfId="55" priority="7">
      <formula>LEN(TRIM(D4))&gt;0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AT994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4.5" customHeight="1" x14ac:dyDescent="0.2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</row>
    <row r="2" spans="1:46" ht="24.75" customHeight="1" x14ac:dyDescent="0.2">
      <c r="A2" s="5"/>
      <c r="D2" s="405" t="s">
        <v>0</v>
      </c>
      <c r="E2" s="374"/>
      <c r="F2" s="374"/>
      <c r="G2" s="374"/>
      <c r="H2" s="374"/>
      <c r="I2" s="374"/>
      <c r="J2" s="374"/>
      <c r="K2" s="374"/>
      <c r="L2" s="374"/>
      <c r="M2" s="438">
        <f>'0101'!M2</f>
        <v>2025</v>
      </c>
      <c r="N2" s="407"/>
      <c r="O2" s="6"/>
      <c r="P2" s="4"/>
      <c r="Q2" s="4"/>
      <c r="R2" s="4"/>
    </row>
    <row r="3" spans="1:46" ht="6.75" customHeight="1" x14ac:dyDescent="0.2">
      <c r="A3" s="5"/>
      <c r="C3" s="7"/>
      <c r="D3" s="7"/>
      <c r="E3" s="7"/>
      <c r="F3" s="7"/>
      <c r="G3" s="7"/>
      <c r="H3" s="7"/>
      <c r="M3" s="408"/>
      <c r="N3" s="409"/>
      <c r="O3" s="6"/>
      <c r="P3" s="4"/>
      <c r="Q3" s="4"/>
      <c r="R3" s="4"/>
    </row>
    <row r="4" spans="1:46" ht="19.5" customHeight="1" x14ac:dyDescent="0.2">
      <c r="A4" s="5"/>
      <c r="C4" s="8"/>
      <c r="D4" s="9" t="s">
        <v>1</v>
      </c>
      <c r="E4" s="10">
        <v>45170</v>
      </c>
      <c r="F4" s="11"/>
      <c r="G4" s="412" t="s">
        <v>2</v>
      </c>
      <c r="H4" s="365"/>
      <c r="I4" s="413">
        <v>45169</v>
      </c>
      <c r="J4" s="365"/>
      <c r="M4" s="410"/>
      <c r="N4" s="411"/>
      <c r="O4" s="6"/>
      <c r="P4" s="4"/>
      <c r="Q4" s="4"/>
      <c r="R4" s="4"/>
    </row>
    <row r="5" spans="1:46" ht="5.25" customHeight="1" x14ac:dyDescent="0.2">
      <c r="A5" s="5"/>
      <c r="C5" s="7"/>
      <c r="D5" s="7"/>
      <c r="E5" s="7"/>
      <c r="F5" s="7"/>
      <c r="G5" s="7"/>
      <c r="H5" s="7"/>
      <c r="O5" s="6"/>
      <c r="P5" s="4"/>
      <c r="Q5" s="4"/>
      <c r="R5" s="4"/>
    </row>
    <row r="6" spans="1:46" ht="21" customHeight="1" x14ac:dyDescent="0.25">
      <c r="A6" s="5"/>
      <c r="C6" s="414" t="s">
        <v>3</v>
      </c>
      <c r="D6" s="417" t="s">
        <v>4</v>
      </c>
      <c r="E6" s="418"/>
      <c r="F6" s="407"/>
      <c r="G6" s="12" t="s">
        <v>5</v>
      </c>
      <c r="H6" s="13">
        <f>'0101'!N76</f>
        <v>3234613.42</v>
      </c>
      <c r="O6" s="6"/>
      <c r="P6" s="4"/>
      <c r="Q6" s="4"/>
      <c r="R6" s="4"/>
      <c r="S6" s="4"/>
      <c r="T6" s="4"/>
      <c r="U6" s="4"/>
      <c r="V6" s="4"/>
      <c r="W6" s="4"/>
    </row>
    <row r="7" spans="1:46" ht="21" customHeight="1" x14ac:dyDescent="0.25">
      <c r="A7" s="5"/>
      <c r="C7" s="415"/>
      <c r="D7" s="408"/>
      <c r="E7" s="374"/>
      <c r="F7" s="409"/>
      <c r="G7" s="14" t="s">
        <v>6</v>
      </c>
      <c r="H7" s="15">
        <f>'0101'!N77</f>
        <v>5828690</v>
      </c>
      <c r="L7" s="16"/>
      <c r="O7" s="6"/>
      <c r="P7" s="4"/>
      <c r="Q7" s="4"/>
      <c r="R7" s="4"/>
      <c r="S7" s="4"/>
      <c r="T7" s="4"/>
      <c r="U7" s="4"/>
      <c r="V7" s="4"/>
      <c r="W7" s="4"/>
    </row>
    <row r="8" spans="1:46" ht="21" customHeight="1" x14ac:dyDescent="0.3">
      <c r="A8" s="5"/>
      <c r="C8" s="416"/>
      <c r="D8" s="410"/>
      <c r="E8" s="419"/>
      <c r="F8" s="411"/>
      <c r="G8" s="17" t="s">
        <v>7</v>
      </c>
      <c r="H8" s="18">
        <f>H6+H7</f>
        <v>9063303.4199999999</v>
      </c>
      <c r="O8" s="6"/>
      <c r="P8" s="4"/>
      <c r="Q8" s="420" t="s">
        <v>8</v>
      </c>
      <c r="R8" s="403"/>
      <c r="S8" s="403"/>
      <c r="T8" s="403"/>
      <c r="U8" s="403"/>
      <c r="V8" s="403"/>
      <c r="W8" s="403"/>
      <c r="X8" s="403"/>
      <c r="Y8" s="365"/>
      <c r="AA8" s="402" t="s">
        <v>9</v>
      </c>
      <c r="AB8" s="403"/>
      <c r="AC8" s="403"/>
      <c r="AD8" s="403"/>
      <c r="AE8" s="403"/>
      <c r="AF8" s="403"/>
      <c r="AG8" s="403"/>
      <c r="AH8" s="403"/>
      <c r="AI8" s="403"/>
      <c r="AJ8" s="365"/>
      <c r="AL8" s="404" t="s">
        <v>10</v>
      </c>
      <c r="AM8" s="403"/>
      <c r="AN8" s="403"/>
      <c r="AO8" s="403"/>
      <c r="AP8" s="403"/>
      <c r="AQ8" s="403"/>
      <c r="AR8" s="403"/>
      <c r="AS8" s="403"/>
      <c r="AT8" s="365"/>
    </row>
    <row r="9" spans="1:46" ht="12.75" customHeight="1" x14ac:dyDescent="0.2">
      <c r="A9" s="5"/>
      <c r="O9" s="6"/>
      <c r="P9" s="4"/>
      <c r="Q9" s="4"/>
      <c r="R9" s="4"/>
      <c r="S9" s="4"/>
      <c r="T9" s="4"/>
      <c r="U9" s="4"/>
      <c r="V9" s="4"/>
      <c r="W9" s="4"/>
      <c r="AL9" s="4"/>
      <c r="AM9" s="4"/>
      <c r="AN9" s="4"/>
      <c r="AO9" s="4"/>
      <c r="AP9" s="4"/>
      <c r="AQ9" s="4"/>
      <c r="AR9" s="4"/>
    </row>
    <row r="10" spans="1:46" ht="15" x14ac:dyDescent="0.3">
      <c r="A10" s="5"/>
      <c r="B10" s="19"/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7</v>
      </c>
      <c r="I10" s="20"/>
      <c r="J10" s="19" t="s">
        <v>5</v>
      </c>
      <c r="K10" s="19" t="s">
        <v>6</v>
      </c>
      <c r="L10" s="19" t="s">
        <v>16</v>
      </c>
      <c r="M10" s="19" t="s">
        <v>17</v>
      </c>
      <c r="N10" s="19" t="s">
        <v>18</v>
      </c>
      <c r="O10" s="21"/>
      <c r="P10" s="19"/>
      <c r="Q10" s="22" t="s">
        <v>19</v>
      </c>
      <c r="R10" s="22" t="s">
        <v>20</v>
      </c>
      <c r="S10" s="22" t="s">
        <v>21</v>
      </c>
      <c r="T10" s="22" t="s">
        <v>22</v>
      </c>
      <c r="U10" s="22" t="s">
        <v>23</v>
      </c>
      <c r="V10" s="23" t="s">
        <v>7</v>
      </c>
      <c r="W10" s="4"/>
      <c r="X10" s="24" t="s">
        <v>24</v>
      </c>
      <c r="Y10" s="22" t="s">
        <v>18</v>
      </c>
      <c r="AA10" s="25" t="s">
        <v>25</v>
      </c>
      <c r="AB10" s="25" t="s">
        <v>19</v>
      </c>
      <c r="AC10" s="25" t="s">
        <v>20</v>
      </c>
      <c r="AD10" s="25" t="s">
        <v>21</v>
      </c>
      <c r="AE10" s="25" t="s">
        <v>22</v>
      </c>
      <c r="AF10" s="25" t="s">
        <v>23</v>
      </c>
      <c r="AG10" s="26" t="s">
        <v>7</v>
      </c>
      <c r="AI10" s="27" t="s">
        <v>26</v>
      </c>
      <c r="AJ10" s="26" t="s">
        <v>18</v>
      </c>
      <c r="AL10" s="26" t="s">
        <v>19</v>
      </c>
      <c r="AM10" s="26" t="s">
        <v>20</v>
      </c>
      <c r="AN10" s="26" t="s">
        <v>21</v>
      </c>
      <c r="AO10" s="26" t="s">
        <v>22</v>
      </c>
      <c r="AP10" s="26" t="s">
        <v>23</v>
      </c>
      <c r="AQ10" s="28" t="s">
        <v>7</v>
      </c>
      <c r="AR10" s="4"/>
      <c r="AS10" s="24" t="s">
        <v>24</v>
      </c>
      <c r="AT10" s="26" t="s">
        <v>18</v>
      </c>
    </row>
    <row r="11" spans="1:46" ht="10.5" customHeight="1" x14ac:dyDescent="0.2">
      <c r="A11" s="5"/>
      <c r="H11" s="29">
        <f>SUM(H12:H15)</f>
        <v>626400</v>
      </c>
      <c r="O11" s="6"/>
      <c r="P11" s="4"/>
      <c r="Q11" s="4"/>
      <c r="R11" s="4"/>
      <c r="S11" s="4"/>
      <c r="T11" s="4"/>
      <c r="U11" s="4"/>
      <c r="V11" s="4"/>
      <c r="W11" s="4"/>
      <c r="X11" s="30"/>
      <c r="AL11" s="4"/>
      <c r="AM11" s="4"/>
      <c r="AN11" s="4"/>
      <c r="AO11" s="4"/>
      <c r="AP11" s="4"/>
      <c r="AQ11" s="4"/>
      <c r="AR11" s="4"/>
      <c r="AS11" s="30"/>
    </row>
    <row r="12" spans="1:46" ht="21" customHeight="1" x14ac:dyDescent="0.25">
      <c r="A12" s="5"/>
      <c r="B12" s="31" t="s">
        <v>27</v>
      </c>
      <c r="C12" s="32">
        <v>91000</v>
      </c>
      <c r="D12" s="32">
        <v>32700</v>
      </c>
      <c r="E12" s="32">
        <v>3000</v>
      </c>
      <c r="F12" s="32">
        <v>27000</v>
      </c>
      <c r="G12" s="32">
        <v>83700</v>
      </c>
      <c r="H12" s="33">
        <f t="shared" ref="H12:H34" si="0">SUM(C12:G12)</f>
        <v>237400</v>
      </c>
      <c r="I12" s="34" t="s">
        <v>27</v>
      </c>
      <c r="J12" s="35">
        <v>21000</v>
      </c>
      <c r="K12" s="35">
        <v>215300</v>
      </c>
      <c r="L12" s="35"/>
      <c r="M12" s="36">
        <f t="shared" ref="M12:M34" si="1">SUM(J12:L12)</f>
        <v>236300</v>
      </c>
      <c r="N12" s="37">
        <f t="shared" ref="N12:N34" si="2">H12-M12</f>
        <v>1100</v>
      </c>
      <c r="O12" s="6"/>
      <c r="P12" s="38"/>
      <c r="Q12" s="39"/>
      <c r="R12" s="39">
        <v>1</v>
      </c>
      <c r="S12" s="39"/>
      <c r="T12" s="39"/>
      <c r="U12" s="40">
        <v>4</v>
      </c>
      <c r="V12" s="41">
        <f t="shared" ref="V12:V34" si="3">U12+T12+S12+R12+Q12</f>
        <v>5</v>
      </c>
      <c r="W12" s="4"/>
      <c r="X12" s="39">
        <v>0</v>
      </c>
      <c r="Y12" s="42">
        <f t="shared" ref="Y12:Y34" si="4">V12-X12</f>
        <v>5</v>
      </c>
      <c r="Z12" s="43" t="s">
        <v>20</v>
      </c>
      <c r="AA12" s="39">
        <v>2</v>
      </c>
      <c r="AB12" s="39"/>
      <c r="AC12" s="39"/>
      <c r="AD12" s="39"/>
      <c r="AE12" s="39"/>
      <c r="AF12" s="39"/>
      <c r="AG12" s="44">
        <f t="shared" ref="AG12:AG34" si="5">AF12+AE12+AD12+AC12+AB12+AA12</f>
        <v>2</v>
      </c>
      <c r="AH12" s="4"/>
      <c r="AI12" s="39">
        <v>0</v>
      </c>
      <c r="AJ12" s="42">
        <f t="shared" ref="AJ12:AJ34" si="6">AG12-AI12</f>
        <v>2</v>
      </c>
      <c r="AL12" s="39">
        <v>58</v>
      </c>
      <c r="AM12" s="39">
        <v>25</v>
      </c>
      <c r="AN12" s="39">
        <v>2</v>
      </c>
      <c r="AO12" s="39">
        <v>24</v>
      </c>
      <c r="AP12" s="40">
        <v>51</v>
      </c>
      <c r="AQ12" s="45">
        <f t="shared" ref="AQ12:AQ34" si="7">AP12+AO12+AN12+AM12+AL12</f>
        <v>160</v>
      </c>
      <c r="AR12" s="4"/>
      <c r="AS12" s="39">
        <v>0</v>
      </c>
      <c r="AT12" s="42">
        <f t="shared" ref="AT12:AT34" si="8">AQ12-AS12</f>
        <v>160</v>
      </c>
    </row>
    <row r="13" spans="1:46" ht="21" customHeight="1" x14ac:dyDescent="0.25">
      <c r="A13" s="5"/>
      <c r="B13" s="46" t="s">
        <v>28</v>
      </c>
      <c r="C13" s="47"/>
      <c r="D13" s="47"/>
      <c r="E13" s="47"/>
      <c r="F13" s="47"/>
      <c r="G13" s="47"/>
      <c r="H13" s="48">
        <f t="shared" si="0"/>
        <v>0</v>
      </c>
      <c r="I13" s="49" t="s">
        <v>28</v>
      </c>
      <c r="J13" s="50"/>
      <c r="K13" s="50"/>
      <c r="L13" s="50"/>
      <c r="M13" s="51">
        <f t="shared" si="1"/>
        <v>0</v>
      </c>
      <c r="N13" s="37">
        <f t="shared" si="2"/>
        <v>0</v>
      </c>
      <c r="O13" s="6"/>
      <c r="P13" s="38"/>
      <c r="Q13" s="52"/>
      <c r="R13" s="52"/>
      <c r="S13" s="52"/>
      <c r="T13" s="52"/>
      <c r="U13" s="53"/>
      <c r="V13" s="41">
        <f t="shared" si="3"/>
        <v>0</v>
      </c>
      <c r="W13" s="4"/>
      <c r="X13" s="39">
        <v>0</v>
      </c>
      <c r="Y13" s="42">
        <f t="shared" si="4"/>
        <v>0</v>
      </c>
      <c r="Z13" s="43" t="s">
        <v>29</v>
      </c>
      <c r="AA13" s="52"/>
      <c r="AB13" s="52"/>
      <c r="AC13" s="52"/>
      <c r="AD13" s="52"/>
      <c r="AE13" s="52"/>
      <c r="AF13" s="52"/>
      <c r="AG13" s="44">
        <f t="shared" si="5"/>
        <v>0</v>
      </c>
      <c r="AH13" s="4"/>
      <c r="AI13" s="39"/>
      <c r="AJ13" s="42">
        <f t="shared" si="6"/>
        <v>0</v>
      </c>
      <c r="AL13" s="52"/>
      <c r="AM13" s="52"/>
      <c r="AN13" s="52"/>
      <c r="AO13" s="52"/>
      <c r="AP13" s="53"/>
      <c r="AQ13" s="45">
        <f t="shared" si="7"/>
        <v>0</v>
      </c>
      <c r="AR13" s="4"/>
      <c r="AS13" s="39">
        <v>0</v>
      </c>
      <c r="AT13" s="42">
        <f t="shared" si="8"/>
        <v>0</v>
      </c>
    </row>
    <row r="14" spans="1:46" ht="21" customHeight="1" x14ac:dyDescent="0.25">
      <c r="A14" s="5"/>
      <c r="B14" s="31" t="s">
        <v>30</v>
      </c>
      <c r="C14" s="32">
        <v>86950</v>
      </c>
      <c r="D14" s="32">
        <v>93800</v>
      </c>
      <c r="E14" s="32">
        <v>63200</v>
      </c>
      <c r="F14" s="32">
        <v>51450</v>
      </c>
      <c r="G14" s="32">
        <v>93600</v>
      </c>
      <c r="H14" s="33">
        <f t="shared" si="0"/>
        <v>389000</v>
      </c>
      <c r="I14" s="34" t="s">
        <v>30</v>
      </c>
      <c r="J14" s="35">
        <v>19600</v>
      </c>
      <c r="K14" s="35">
        <v>369400</v>
      </c>
      <c r="L14" s="35"/>
      <c r="M14" s="36">
        <f t="shared" si="1"/>
        <v>389000</v>
      </c>
      <c r="N14" s="37">
        <f t="shared" si="2"/>
        <v>0</v>
      </c>
      <c r="O14" s="6"/>
      <c r="P14" s="38"/>
      <c r="Q14" s="39"/>
      <c r="R14" s="39"/>
      <c r="S14" s="39"/>
      <c r="T14" s="39"/>
      <c r="U14" s="40">
        <v>1</v>
      </c>
      <c r="V14" s="41">
        <f t="shared" si="3"/>
        <v>1</v>
      </c>
      <c r="W14" s="4"/>
      <c r="X14" s="39">
        <v>0</v>
      </c>
      <c r="Y14" s="42">
        <f t="shared" si="4"/>
        <v>1</v>
      </c>
      <c r="Z14" s="43" t="s">
        <v>19</v>
      </c>
      <c r="AA14" s="39">
        <v>2</v>
      </c>
      <c r="AB14" s="39"/>
      <c r="AC14" s="39"/>
      <c r="AD14" s="39"/>
      <c r="AE14" s="39"/>
      <c r="AF14" s="39"/>
      <c r="AG14" s="44">
        <f t="shared" si="5"/>
        <v>2</v>
      </c>
      <c r="AH14" s="4"/>
      <c r="AI14" s="39"/>
      <c r="AJ14" s="42">
        <f t="shared" si="6"/>
        <v>2</v>
      </c>
      <c r="AL14" s="39">
        <v>58</v>
      </c>
      <c r="AM14" s="39">
        <v>55</v>
      </c>
      <c r="AN14" s="39">
        <v>34</v>
      </c>
      <c r="AO14" s="39">
        <v>34</v>
      </c>
      <c r="AP14" s="40">
        <v>56</v>
      </c>
      <c r="AQ14" s="45">
        <f t="shared" si="7"/>
        <v>237</v>
      </c>
      <c r="AR14" s="4"/>
      <c r="AS14" s="39">
        <v>0</v>
      </c>
      <c r="AT14" s="42">
        <f t="shared" si="8"/>
        <v>237</v>
      </c>
    </row>
    <row r="15" spans="1:46" ht="21" customHeight="1" x14ac:dyDescent="0.25">
      <c r="A15" s="5"/>
      <c r="B15" s="46" t="s">
        <v>31</v>
      </c>
      <c r="C15" s="47"/>
      <c r="D15" s="47"/>
      <c r="E15" s="47"/>
      <c r="F15" s="47"/>
      <c r="G15" s="47"/>
      <c r="H15" s="48">
        <f t="shared" si="0"/>
        <v>0</v>
      </c>
      <c r="I15" s="49" t="s">
        <v>31</v>
      </c>
      <c r="J15" s="54"/>
      <c r="K15" s="54"/>
      <c r="L15" s="54"/>
      <c r="M15" s="51">
        <f t="shared" si="1"/>
        <v>0</v>
      </c>
      <c r="N15" s="37">
        <f t="shared" si="2"/>
        <v>0</v>
      </c>
      <c r="O15" s="6"/>
      <c r="P15" s="4"/>
      <c r="Q15" s="52"/>
      <c r="R15" s="52"/>
      <c r="S15" s="52"/>
      <c r="T15" s="52"/>
      <c r="U15" s="53"/>
      <c r="V15" s="41">
        <f t="shared" si="3"/>
        <v>0</v>
      </c>
      <c r="W15" s="4"/>
      <c r="X15" s="39">
        <v>0</v>
      </c>
      <c r="Y15" s="42">
        <f t="shared" si="4"/>
        <v>0</v>
      </c>
      <c r="Z15" s="43"/>
      <c r="AA15" s="52"/>
      <c r="AB15" s="52"/>
      <c r="AC15" s="52"/>
      <c r="AD15" s="52"/>
      <c r="AE15" s="52"/>
      <c r="AF15" s="52"/>
      <c r="AG15" s="44">
        <f t="shared" si="5"/>
        <v>0</v>
      </c>
      <c r="AH15" s="4"/>
      <c r="AI15" s="39"/>
      <c r="AJ15" s="42">
        <f t="shared" si="6"/>
        <v>0</v>
      </c>
      <c r="AL15" s="52"/>
      <c r="AM15" s="52"/>
      <c r="AN15" s="52"/>
      <c r="AO15" s="52"/>
      <c r="AP15" s="53"/>
      <c r="AQ15" s="45">
        <f t="shared" si="7"/>
        <v>0</v>
      </c>
      <c r="AR15" s="4"/>
      <c r="AS15" s="39">
        <v>0</v>
      </c>
      <c r="AT15" s="42">
        <f t="shared" si="8"/>
        <v>0</v>
      </c>
    </row>
    <row r="16" spans="1:46" ht="21" customHeight="1" x14ac:dyDescent="0.25">
      <c r="A16" s="5"/>
      <c r="B16" s="31" t="s">
        <v>32</v>
      </c>
      <c r="C16" s="32">
        <v>129400</v>
      </c>
      <c r="D16" s="32">
        <v>33700</v>
      </c>
      <c r="E16" s="32">
        <v>25500</v>
      </c>
      <c r="F16" s="32">
        <v>45200</v>
      </c>
      <c r="G16" s="32">
        <v>85700</v>
      </c>
      <c r="H16" s="33">
        <f t="shared" si="0"/>
        <v>319500</v>
      </c>
      <c r="I16" s="34" t="s">
        <v>33</v>
      </c>
      <c r="J16" s="55">
        <v>1228500</v>
      </c>
      <c r="K16" s="55"/>
      <c r="L16" s="55">
        <v>-909000</v>
      </c>
      <c r="M16" s="36">
        <f t="shared" si="1"/>
        <v>319500</v>
      </c>
      <c r="N16" s="37">
        <f t="shared" si="2"/>
        <v>0</v>
      </c>
      <c r="O16" s="6"/>
      <c r="P16" s="38"/>
      <c r="Q16" s="39"/>
      <c r="R16" s="39">
        <v>1</v>
      </c>
      <c r="S16" s="39"/>
      <c r="T16" s="39"/>
      <c r="U16" s="40"/>
      <c r="V16" s="41">
        <f t="shared" si="3"/>
        <v>1</v>
      </c>
      <c r="W16" s="4"/>
      <c r="X16" s="39">
        <v>0</v>
      </c>
      <c r="Y16" s="42">
        <f t="shared" si="4"/>
        <v>1</v>
      </c>
      <c r="Z16" s="43" t="s">
        <v>33</v>
      </c>
      <c r="AA16" s="39">
        <v>1</v>
      </c>
      <c r="AB16" s="39">
        <v>3</v>
      </c>
      <c r="AC16" s="39"/>
      <c r="AD16" s="39"/>
      <c r="AE16" s="39"/>
      <c r="AF16" s="39"/>
      <c r="AG16" s="44">
        <f t="shared" si="5"/>
        <v>4</v>
      </c>
      <c r="AH16" s="4"/>
      <c r="AI16" s="39"/>
      <c r="AJ16" s="42">
        <f t="shared" si="6"/>
        <v>4</v>
      </c>
      <c r="AK16" s="43" t="s">
        <v>33</v>
      </c>
      <c r="AL16" s="39">
        <v>83</v>
      </c>
      <c r="AM16" s="39">
        <v>36</v>
      </c>
      <c r="AN16" s="39">
        <v>20</v>
      </c>
      <c r="AO16" s="39">
        <v>37</v>
      </c>
      <c r="AP16" s="40">
        <v>52</v>
      </c>
      <c r="AQ16" s="45">
        <f t="shared" si="7"/>
        <v>228</v>
      </c>
      <c r="AR16" s="4"/>
      <c r="AS16" s="39">
        <v>0</v>
      </c>
      <c r="AT16" s="42">
        <f t="shared" si="8"/>
        <v>228</v>
      </c>
    </row>
    <row r="17" spans="1:46" ht="21" customHeight="1" x14ac:dyDescent="0.25">
      <c r="A17" s="5"/>
      <c r="B17" s="46" t="s">
        <v>34</v>
      </c>
      <c r="C17" s="47">
        <v>246310</v>
      </c>
      <c r="D17" s="47">
        <v>207250</v>
      </c>
      <c r="E17" s="47">
        <v>120300</v>
      </c>
      <c r="F17" s="47">
        <v>161300</v>
      </c>
      <c r="G17" s="47">
        <v>233100</v>
      </c>
      <c r="H17" s="48">
        <f t="shared" si="0"/>
        <v>968260</v>
      </c>
      <c r="I17" s="49" t="s">
        <v>35</v>
      </c>
      <c r="J17" s="50">
        <v>108150</v>
      </c>
      <c r="K17" s="50">
        <v>860000</v>
      </c>
      <c r="L17" s="50"/>
      <c r="M17" s="51">
        <f t="shared" si="1"/>
        <v>968150</v>
      </c>
      <c r="N17" s="37">
        <f t="shared" si="2"/>
        <v>110</v>
      </c>
      <c r="O17" s="6"/>
      <c r="P17" s="38"/>
      <c r="Q17" s="52"/>
      <c r="R17" s="52"/>
      <c r="S17" s="52"/>
      <c r="T17" s="52"/>
      <c r="U17" s="53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35</v>
      </c>
      <c r="AA17" s="52">
        <v>7</v>
      </c>
      <c r="AB17" s="52">
        <v>4</v>
      </c>
      <c r="AC17" s="52">
        <v>2</v>
      </c>
      <c r="AD17" s="52"/>
      <c r="AE17" s="52">
        <v>1</v>
      </c>
      <c r="AF17" s="52"/>
      <c r="AG17" s="44">
        <f t="shared" si="5"/>
        <v>14</v>
      </c>
      <c r="AH17" s="4"/>
      <c r="AI17" s="39"/>
      <c r="AJ17" s="42">
        <f t="shared" si="6"/>
        <v>14</v>
      </c>
      <c r="AK17" s="43" t="s">
        <v>35</v>
      </c>
      <c r="AL17" s="52">
        <v>183</v>
      </c>
      <c r="AM17" s="52">
        <v>163</v>
      </c>
      <c r="AN17" s="52">
        <v>101</v>
      </c>
      <c r="AO17" s="52">
        <v>107</v>
      </c>
      <c r="AP17" s="53">
        <v>151</v>
      </c>
      <c r="AQ17" s="45">
        <f t="shared" si="7"/>
        <v>705</v>
      </c>
      <c r="AR17" s="4"/>
      <c r="AS17" s="39">
        <v>0</v>
      </c>
      <c r="AT17" s="42">
        <f t="shared" si="8"/>
        <v>705</v>
      </c>
    </row>
    <row r="18" spans="1:46" ht="21" customHeight="1" x14ac:dyDescent="0.25">
      <c r="A18" s="5"/>
      <c r="B18" s="31" t="s">
        <v>36</v>
      </c>
      <c r="C18" s="32">
        <v>131000</v>
      </c>
      <c r="D18" s="32">
        <v>147400</v>
      </c>
      <c r="E18" s="32">
        <v>74800</v>
      </c>
      <c r="F18" s="32">
        <v>118050</v>
      </c>
      <c r="G18" s="32">
        <v>158050</v>
      </c>
      <c r="H18" s="33">
        <f t="shared" si="0"/>
        <v>629300</v>
      </c>
      <c r="I18" s="34" t="s">
        <v>37</v>
      </c>
      <c r="J18" s="35">
        <v>227675</v>
      </c>
      <c r="K18" s="35">
        <v>401630</v>
      </c>
      <c r="L18" s="35">
        <v>-5</v>
      </c>
      <c r="M18" s="36">
        <f t="shared" si="1"/>
        <v>629300</v>
      </c>
      <c r="N18" s="37">
        <f t="shared" si="2"/>
        <v>0</v>
      </c>
      <c r="O18" s="6"/>
      <c r="P18" s="4"/>
      <c r="Q18" s="39"/>
      <c r="R18" s="39"/>
      <c r="S18" s="39"/>
      <c r="T18" s="39"/>
      <c r="U18" s="40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37</v>
      </c>
      <c r="AA18" s="39"/>
      <c r="AB18" s="39">
        <v>4</v>
      </c>
      <c r="AC18" s="39">
        <v>1</v>
      </c>
      <c r="AD18" s="39"/>
      <c r="AE18" s="39">
        <v>3</v>
      </c>
      <c r="AF18" s="39"/>
      <c r="AG18" s="44">
        <f t="shared" si="5"/>
        <v>8</v>
      </c>
      <c r="AH18" s="4"/>
      <c r="AI18" s="39"/>
      <c r="AJ18" s="42">
        <f t="shared" si="6"/>
        <v>8</v>
      </c>
      <c r="AK18" s="43" t="s">
        <v>37</v>
      </c>
      <c r="AL18" s="39">
        <v>66</v>
      </c>
      <c r="AM18" s="39">
        <v>69</v>
      </c>
      <c r="AN18" s="39">
        <v>40</v>
      </c>
      <c r="AO18" s="39">
        <v>58</v>
      </c>
      <c r="AP18" s="40">
        <v>91</v>
      </c>
      <c r="AQ18" s="45">
        <f t="shared" si="7"/>
        <v>324</v>
      </c>
      <c r="AR18" s="4"/>
      <c r="AS18" s="39">
        <v>0</v>
      </c>
      <c r="AT18" s="42">
        <f t="shared" si="8"/>
        <v>324</v>
      </c>
    </row>
    <row r="19" spans="1:46" ht="21" customHeight="1" x14ac:dyDescent="0.25">
      <c r="A19" s="5"/>
      <c r="B19" s="46" t="s">
        <v>38</v>
      </c>
      <c r="C19" s="47">
        <v>113600</v>
      </c>
      <c r="D19" s="47">
        <v>81650</v>
      </c>
      <c r="E19" s="47">
        <v>36850</v>
      </c>
      <c r="F19" s="47">
        <v>45900</v>
      </c>
      <c r="G19" s="47">
        <v>163600</v>
      </c>
      <c r="H19" s="48">
        <f t="shared" si="0"/>
        <v>441600</v>
      </c>
      <c r="I19" s="49" t="s">
        <v>39</v>
      </c>
      <c r="J19" s="50">
        <v>312900</v>
      </c>
      <c r="K19" s="50">
        <v>124700</v>
      </c>
      <c r="L19" s="50"/>
      <c r="M19" s="51">
        <f t="shared" si="1"/>
        <v>437600</v>
      </c>
      <c r="N19" s="37">
        <f t="shared" si="2"/>
        <v>4000</v>
      </c>
      <c r="O19" s="6"/>
      <c r="P19" s="38"/>
      <c r="Q19" s="52"/>
      <c r="R19" s="52">
        <v>1</v>
      </c>
      <c r="S19" s="52"/>
      <c r="T19" s="52"/>
      <c r="U19" s="53">
        <v>1</v>
      </c>
      <c r="V19" s="41">
        <f t="shared" si="3"/>
        <v>2</v>
      </c>
      <c r="W19" s="4"/>
      <c r="X19" s="39">
        <v>0</v>
      </c>
      <c r="Y19" s="42">
        <f t="shared" si="4"/>
        <v>2</v>
      </c>
      <c r="Z19" s="43" t="s">
        <v>39</v>
      </c>
      <c r="AA19" s="52">
        <v>2</v>
      </c>
      <c r="AB19" s="52">
        <v>1</v>
      </c>
      <c r="AC19" s="52">
        <v>1</v>
      </c>
      <c r="AD19" s="52">
        <v>2</v>
      </c>
      <c r="AE19" s="52"/>
      <c r="AF19" s="52"/>
      <c r="AG19" s="44">
        <f t="shared" si="5"/>
        <v>6</v>
      </c>
      <c r="AH19" s="4"/>
      <c r="AI19" s="39"/>
      <c r="AJ19" s="42">
        <f t="shared" si="6"/>
        <v>6</v>
      </c>
      <c r="AK19" s="43" t="s">
        <v>39</v>
      </c>
      <c r="AL19" s="52">
        <v>65</v>
      </c>
      <c r="AM19" s="52">
        <v>54</v>
      </c>
      <c r="AN19" s="52">
        <v>29</v>
      </c>
      <c r="AO19" s="52">
        <v>31</v>
      </c>
      <c r="AP19" s="53">
        <v>82</v>
      </c>
      <c r="AQ19" s="45">
        <f t="shared" si="7"/>
        <v>261</v>
      </c>
      <c r="AR19" s="4"/>
      <c r="AS19" s="39">
        <v>0</v>
      </c>
      <c r="AT19" s="42">
        <f t="shared" si="8"/>
        <v>261</v>
      </c>
    </row>
    <row r="20" spans="1:46" ht="21" customHeight="1" x14ac:dyDescent="0.25">
      <c r="A20" s="5"/>
      <c r="B20" s="31" t="s">
        <v>40</v>
      </c>
      <c r="C20" s="32">
        <v>62800</v>
      </c>
      <c r="D20" s="32">
        <v>96250</v>
      </c>
      <c r="E20" s="32">
        <v>35350</v>
      </c>
      <c r="F20" s="32">
        <v>100800</v>
      </c>
      <c r="G20" s="32">
        <v>76100</v>
      </c>
      <c r="H20" s="33">
        <f t="shared" si="0"/>
        <v>371300</v>
      </c>
      <c r="I20" s="34" t="s">
        <v>41</v>
      </c>
      <c r="J20" s="55">
        <v>84000</v>
      </c>
      <c r="K20" s="55">
        <v>287300</v>
      </c>
      <c r="L20" s="55"/>
      <c r="M20" s="36">
        <f t="shared" si="1"/>
        <v>371300</v>
      </c>
      <c r="N20" s="37">
        <f t="shared" si="2"/>
        <v>0</v>
      </c>
      <c r="O20" s="6"/>
      <c r="P20" s="38"/>
      <c r="Q20" s="39">
        <v>1</v>
      </c>
      <c r="R20" s="39"/>
      <c r="S20" s="39"/>
      <c r="T20" s="39">
        <v>1</v>
      </c>
      <c r="U20" s="40"/>
      <c r="V20" s="41">
        <f t="shared" si="3"/>
        <v>2</v>
      </c>
      <c r="W20" s="4"/>
      <c r="X20" s="39">
        <v>0</v>
      </c>
      <c r="Y20" s="42">
        <f t="shared" si="4"/>
        <v>2</v>
      </c>
      <c r="Z20" s="43" t="s">
        <v>41</v>
      </c>
      <c r="AA20" s="39"/>
      <c r="AB20" s="39"/>
      <c r="AC20" s="39">
        <v>2</v>
      </c>
      <c r="AD20" s="39"/>
      <c r="AE20" s="39"/>
      <c r="AF20" s="39"/>
      <c r="AG20" s="44">
        <f t="shared" si="5"/>
        <v>2</v>
      </c>
      <c r="AH20" s="4"/>
      <c r="AI20" s="39"/>
      <c r="AJ20" s="42">
        <f t="shared" si="6"/>
        <v>2</v>
      </c>
      <c r="AK20" s="43" t="s">
        <v>41</v>
      </c>
      <c r="AL20" s="39">
        <v>47</v>
      </c>
      <c r="AM20" s="39">
        <v>55</v>
      </c>
      <c r="AN20" s="39">
        <v>29</v>
      </c>
      <c r="AO20" s="39">
        <v>41</v>
      </c>
      <c r="AP20" s="40">
        <v>43</v>
      </c>
      <c r="AQ20" s="45">
        <f t="shared" si="7"/>
        <v>215</v>
      </c>
      <c r="AR20" s="4"/>
      <c r="AS20" s="39">
        <v>0</v>
      </c>
      <c r="AT20" s="42">
        <f t="shared" si="8"/>
        <v>215</v>
      </c>
    </row>
    <row r="21" spans="1:46" ht="21" customHeight="1" x14ac:dyDescent="0.25">
      <c r="A21" s="5"/>
      <c r="B21" s="46" t="s">
        <v>42</v>
      </c>
      <c r="C21" s="47">
        <v>170350</v>
      </c>
      <c r="D21" s="47">
        <v>128200</v>
      </c>
      <c r="E21" s="47">
        <v>71400</v>
      </c>
      <c r="F21" s="47">
        <v>108800</v>
      </c>
      <c r="G21" s="47">
        <v>155550</v>
      </c>
      <c r="H21" s="48">
        <f t="shared" si="0"/>
        <v>634300</v>
      </c>
      <c r="I21" s="49" t="s">
        <v>43</v>
      </c>
      <c r="J21" s="50">
        <v>316750</v>
      </c>
      <c r="K21" s="50">
        <v>317600</v>
      </c>
      <c r="L21" s="50">
        <v>-50</v>
      </c>
      <c r="M21" s="51">
        <f t="shared" si="1"/>
        <v>634300</v>
      </c>
      <c r="N21" s="37">
        <f t="shared" si="2"/>
        <v>0</v>
      </c>
      <c r="O21" s="6"/>
      <c r="P21" s="38"/>
      <c r="Q21" s="52">
        <v>1</v>
      </c>
      <c r="R21" s="52">
        <v>2</v>
      </c>
      <c r="S21" s="52"/>
      <c r="T21" s="52">
        <v>4</v>
      </c>
      <c r="U21" s="53">
        <v>1</v>
      </c>
      <c r="V21" s="41">
        <f t="shared" si="3"/>
        <v>8</v>
      </c>
      <c r="W21" s="4"/>
      <c r="X21" s="39">
        <v>0</v>
      </c>
      <c r="Y21" s="42">
        <f t="shared" si="4"/>
        <v>8</v>
      </c>
      <c r="Z21" s="43" t="s">
        <v>43</v>
      </c>
      <c r="AA21" s="52">
        <v>6</v>
      </c>
      <c r="AB21" s="52">
        <v>9</v>
      </c>
      <c r="AC21" s="52">
        <v>6</v>
      </c>
      <c r="AD21" s="52">
        <v>1</v>
      </c>
      <c r="AE21" s="52">
        <v>1</v>
      </c>
      <c r="AF21" s="52"/>
      <c r="AG21" s="44">
        <f t="shared" si="5"/>
        <v>23</v>
      </c>
      <c r="AH21" s="4"/>
      <c r="AI21" s="39"/>
      <c r="AJ21" s="42">
        <f t="shared" si="6"/>
        <v>23</v>
      </c>
      <c r="AK21" s="43" t="s">
        <v>43</v>
      </c>
      <c r="AL21" s="52">
        <v>109</v>
      </c>
      <c r="AM21" s="52">
        <v>96</v>
      </c>
      <c r="AN21" s="52">
        <v>51</v>
      </c>
      <c r="AO21" s="52">
        <v>75</v>
      </c>
      <c r="AP21" s="53">
        <v>108</v>
      </c>
      <c r="AQ21" s="45">
        <f t="shared" si="7"/>
        <v>439</v>
      </c>
      <c r="AR21" s="4"/>
      <c r="AS21" s="39">
        <v>0</v>
      </c>
      <c r="AT21" s="42">
        <f t="shared" si="8"/>
        <v>439</v>
      </c>
    </row>
    <row r="22" spans="1:46" ht="21" customHeight="1" x14ac:dyDescent="0.25">
      <c r="A22" s="5"/>
      <c r="B22" s="31" t="s">
        <v>44</v>
      </c>
      <c r="C22" s="32">
        <v>157600</v>
      </c>
      <c r="D22" s="32">
        <v>156300</v>
      </c>
      <c r="E22" s="32">
        <v>96500</v>
      </c>
      <c r="F22" s="32">
        <v>161500</v>
      </c>
      <c r="G22" s="32">
        <v>159550</v>
      </c>
      <c r="H22" s="33">
        <f t="shared" si="0"/>
        <v>731450</v>
      </c>
      <c r="I22" s="34" t="s">
        <v>45</v>
      </c>
      <c r="J22" s="35">
        <v>186900</v>
      </c>
      <c r="K22" s="35">
        <v>544500</v>
      </c>
      <c r="L22" s="35">
        <v>50</v>
      </c>
      <c r="M22" s="36">
        <f t="shared" si="1"/>
        <v>731450</v>
      </c>
      <c r="N22" s="37">
        <f t="shared" si="2"/>
        <v>0</v>
      </c>
      <c r="O22" s="6"/>
      <c r="P22" s="38"/>
      <c r="Q22" s="39"/>
      <c r="R22" s="39"/>
      <c r="S22" s="39"/>
      <c r="T22" s="39"/>
      <c r="U22" s="40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45</v>
      </c>
      <c r="AA22" s="39">
        <v>3</v>
      </c>
      <c r="AB22" s="39">
        <v>1</v>
      </c>
      <c r="AC22" s="39">
        <v>1</v>
      </c>
      <c r="AD22" s="39">
        <v>1</v>
      </c>
      <c r="AE22" s="39"/>
      <c r="AF22" s="39"/>
      <c r="AG22" s="44">
        <f t="shared" si="5"/>
        <v>6</v>
      </c>
      <c r="AH22" s="4"/>
      <c r="AI22" s="39"/>
      <c r="AJ22" s="42">
        <f t="shared" si="6"/>
        <v>6</v>
      </c>
      <c r="AK22" s="43" t="s">
        <v>45</v>
      </c>
      <c r="AL22" s="39">
        <v>81</v>
      </c>
      <c r="AM22" s="39">
        <v>105</v>
      </c>
      <c r="AN22" s="39">
        <v>60</v>
      </c>
      <c r="AO22" s="39">
        <v>93</v>
      </c>
      <c r="AP22" s="40">
        <v>98</v>
      </c>
      <c r="AQ22" s="45">
        <f t="shared" si="7"/>
        <v>437</v>
      </c>
      <c r="AR22" s="4"/>
      <c r="AS22" s="39">
        <v>0</v>
      </c>
      <c r="AT22" s="42">
        <f t="shared" si="8"/>
        <v>437</v>
      </c>
    </row>
    <row r="23" spans="1:46" ht="21" customHeight="1" x14ac:dyDescent="0.25">
      <c r="A23" s="5"/>
      <c r="B23" s="46" t="s">
        <v>46</v>
      </c>
      <c r="C23" s="47">
        <v>53900</v>
      </c>
      <c r="D23" s="47">
        <v>55700</v>
      </c>
      <c r="E23" s="47">
        <v>4000</v>
      </c>
      <c r="F23" s="47">
        <v>47500</v>
      </c>
      <c r="G23" s="47">
        <v>59300</v>
      </c>
      <c r="H23" s="48">
        <f t="shared" si="0"/>
        <v>220400</v>
      </c>
      <c r="I23" s="49" t="s">
        <v>47</v>
      </c>
      <c r="J23" s="50">
        <v>185500</v>
      </c>
      <c r="K23" s="50">
        <v>34900</v>
      </c>
      <c r="L23" s="50"/>
      <c r="M23" s="51">
        <f t="shared" si="1"/>
        <v>220400</v>
      </c>
      <c r="N23" s="37">
        <f t="shared" si="2"/>
        <v>0</v>
      </c>
      <c r="O23" s="6"/>
      <c r="P23" s="38"/>
      <c r="Q23" s="52"/>
      <c r="R23" s="52"/>
      <c r="S23" s="52"/>
      <c r="T23" s="52"/>
      <c r="U23" s="53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47</v>
      </c>
      <c r="AA23" s="52">
        <v>1</v>
      </c>
      <c r="AB23" s="52">
        <v>4</v>
      </c>
      <c r="AC23" s="52"/>
      <c r="AD23" s="52"/>
      <c r="AE23" s="52">
        <v>2</v>
      </c>
      <c r="AF23" s="52"/>
      <c r="AG23" s="44">
        <f t="shared" si="5"/>
        <v>7</v>
      </c>
      <c r="AH23" s="4"/>
      <c r="AI23" s="39"/>
      <c r="AJ23" s="42">
        <f t="shared" si="6"/>
        <v>7</v>
      </c>
      <c r="AK23" s="43" t="s">
        <v>47</v>
      </c>
      <c r="AL23" s="52">
        <v>38</v>
      </c>
      <c r="AM23" s="52">
        <v>35</v>
      </c>
      <c r="AN23" s="52">
        <v>5</v>
      </c>
      <c r="AO23" s="52">
        <v>23</v>
      </c>
      <c r="AP23" s="53">
        <v>42</v>
      </c>
      <c r="AQ23" s="45">
        <f t="shared" si="7"/>
        <v>143</v>
      </c>
      <c r="AR23" s="4"/>
      <c r="AS23" s="39">
        <v>0</v>
      </c>
      <c r="AT23" s="42">
        <f t="shared" si="8"/>
        <v>143</v>
      </c>
    </row>
    <row r="24" spans="1:46" ht="21" customHeight="1" x14ac:dyDescent="0.25">
      <c r="A24" s="5"/>
      <c r="B24" s="31" t="s">
        <v>48</v>
      </c>
      <c r="C24" s="32">
        <v>98300</v>
      </c>
      <c r="D24" s="32">
        <v>73000</v>
      </c>
      <c r="E24" s="32">
        <v>25800</v>
      </c>
      <c r="F24" s="32">
        <v>39200</v>
      </c>
      <c r="G24" s="32">
        <v>136700</v>
      </c>
      <c r="H24" s="33">
        <f t="shared" si="0"/>
        <v>373000</v>
      </c>
      <c r="I24" s="34" t="s">
        <v>49</v>
      </c>
      <c r="J24" s="55">
        <v>51100</v>
      </c>
      <c r="K24" s="55">
        <v>323900</v>
      </c>
      <c r="L24" s="55">
        <v>-2000</v>
      </c>
      <c r="M24" s="36">
        <f t="shared" si="1"/>
        <v>373000</v>
      </c>
      <c r="N24" s="37">
        <f t="shared" si="2"/>
        <v>0</v>
      </c>
      <c r="O24" s="6"/>
      <c r="P24" s="38"/>
      <c r="Q24" s="39">
        <v>1</v>
      </c>
      <c r="R24" s="39"/>
      <c r="S24" s="39"/>
      <c r="T24" s="39"/>
      <c r="U24" s="40">
        <v>3</v>
      </c>
      <c r="V24" s="41">
        <f t="shared" si="3"/>
        <v>4</v>
      </c>
      <c r="W24" s="4"/>
      <c r="X24" s="39">
        <v>0</v>
      </c>
      <c r="Y24" s="42">
        <f t="shared" si="4"/>
        <v>4</v>
      </c>
      <c r="Z24" s="43" t="s">
        <v>49</v>
      </c>
      <c r="AA24" s="39">
        <v>3</v>
      </c>
      <c r="AB24" s="39">
        <v>1</v>
      </c>
      <c r="AC24" s="39"/>
      <c r="AD24" s="39"/>
      <c r="AE24" s="39"/>
      <c r="AF24" s="39"/>
      <c r="AG24" s="44">
        <f t="shared" si="5"/>
        <v>4</v>
      </c>
      <c r="AH24" s="4"/>
      <c r="AI24" s="39"/>
      <c r="AJ24" s="42">
        <f t="shared" si="6"/>
        <v>4</v>
      </c>
      <c r="AK24" s="43" t="s">
        <v>49</v>
      </c>
      <c r="AL24" s="39">
        <v>48</v>
      </c>
      <c r="AM24" s="39">
        <v>51</v>
      </c>
      <c r="AN24" s="39">
        <v>18</v>
      </c>
      <c r="AO24" s="39">
        <v>30</v>
      </c>
      <c r="AP24" s="40">
        <v>71</v>
      </c>
      <c r="AQ24" s="45">
        <f t="shared" si="7"/>
        <v>218</v>
      </c>
      <c r="AR24" s="4"/>
      <c r="AS24" s="39">
        <v>0</v>
      </c>
      <c r="AT24" s="42">
        <f t="shared" si="8"/>
        <v>218</v>
      </c>
    </row>
    <row r="25" spans="1:46" ht="21" customHeight="1" x14ac:dyDescent="0.25">
      <c r="A25" s="5"/>
      <c r="B25" s="46" t="s">
        <v>50</v>
      </c>
      <c r="C25" s="47"/>
      <c r="D25" s="47"/>
      <c r="E25" s="47"/>
      <c r="F25" s="47"/>
      <c r="G25" s="47"/>
      <c r="H25" s="48">
        <f t="shared" si="0"/>
        <v>0</v>
      </c>
      <c r="I25" s="49" t="s">
        <v>51</v>
      </c>
      <c r="J25" s="50"/>
      <c r="K25" s="50"/>
      <c r="L25" s="50"/>
      <c r="M25" s="51">
        <f t="shared" si="1"/>
        <v>0</v>
      </c>
      <c r="N25" s="37">
        <f t="shared" si="2"/>
        <v>0</v>
      </c>
      <c r="O25" s="6"/>
      <c r="P25" s="38"/>
      <c r="Q25" s="52"/>
      <c r="R25" s="52"/>
      <c r="S25" s="52"/>
      <c r="T25" s="52"/>
      <c r="U25" s="53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51</v>
      </c>
      <c r="AA25" s="52"/>
      <c r="AB25" s="52"/>
      <c r="AC25" s="52"/>
      <c r="AD25" s="52"/>
      <c r="AE25" s="52"/>
      <c r="AF25" s="52"/>
      <c r="AG25" s="44">
        <f t="shared" si="5"/>
        <v>0</v>
      </c>
      <c r="AH25" s="4"/>
      <c r="AI25" s="39"/>
      <c r="AJ25" s="42">
        <f t="shared" si="6"/>
        <v>0</v>
      </c>
      <c r="AK25" s="43" t="s">
        <v>51</v>
      </c>
      <c r="AL25" s="52"/>
      <c r="AM25" s="52"/>
      <c r="AN25" s="52"/>
      <c r="AO25" s="52"/>
      <c r="AP25" s="53"/>
      <c r="AQ25" s="45">
        <f t="shared" si="7"/>
        <v>0</v>
      </c>
      <c r="AR25" s="4"/>
      <c r="AS25" s="39">
        <v>0</v>
      </c>
      <c r="AT25" s="42">
        <f t="shared" si="8"/>
        <v>0</v>
      </c>
    </row>
    <row r="26" spans="1:46" ht="21" customHeight="1" x14ac:dyDescent="0.25">
      <c r="A26" s="5"/>
      <c r="B26" s="31" t="s">
        <v>52</v>
      </c>
      <c r="C26" s="32">
        <v>71700</v>
      </c>
      <c r="D26" s="32">
        <v>57100</v>
      </c>
      <c r="E26" s="32">
        <v>19900</v>
      </c>
      <c r="F26" s="32">
        <v>31900</v>
      </c>
      <c r="G26" s="32">
        <v>53600</v>
      </c>
      <c r="H26" s="33">
        <f t="shared" si="0"/>
        <v>234200</v>
      </c>
      <c r="I26" s="34" t="s">
        <v>53</v>
      </c>
      <c r="J26" s="55">
        <v>98700</v>
      </c>
      <c r="K26" s="55">
        <v>135500</v>
      </c>
      <c r="L26" s="55"/>
      <c r="M26" s="36">
        <f t="shared" si="1"/>
        <v>234200</v>
      </c>
      <c r="N26" s="37">
        <f t="shared" si="2"/>
        <v>0</v>
      </c>
      <c r="O26" s="6"/>
      <c r="P26" s="38"/>
      <c r="Q26" s="39">
        <v>1</v>
      </c>
      <c r="R26" s="39"/>
      <c r="S26" s="39"/>
      <c r="T26" s="39"/>
      <c r="U26" s="40"/>
      <c r="V26" s="41">
        <f t="shared" si="3"/>
        <v>1</v>
      </c>
      <c r="W26" s="4"/>
      <c r="X26" s="39">
        <v>0</v>
      </c>
      <c r="Y26" s="42">
        <f t="shared" si="4"/>
        <v>1</v>
      </c>
      <c r="Z26" s="43" t="s">
        <v>53</v>
      </c>
      <c r="AA26" s="39">
        <v>3</v>
      </c>
      <c r="AB26" s="39">
        <v>2</v>
      </c>
      <c r="AC26" s="39">
        <v>1</v>
      </c>
      <c r="AD26" s="39"/>
      <c r="AE26" s="39"/>
      <c r="AF26" s="39"/>
      <c r="AG26" s="44">
        <f t="shared" si="5"/>
        <v>6</v>
      </c>
      <c r="AH26" s="4"/>
      <c r="AI26" s="39"/>
      <c r="AJ26" s="42">
        <f t="shared" si="6"/>
        <v>6</v>
      </c>
      <c r="AK26" s="43" t="s">
        <v>53</v>
      </c>
      <c r="AL26" s="39">
        <v>56</v>
      </c>
      <c r="AM26" s="39">
        <v>53</v>
      </c>
      <c r="AN26" s="39">
        <v>20</v>
      </c>
      <c r="AO26" s="39">
        <v>39</v>
      </c>
      <c r="AP26" s="40">
        <v>45</v>
      </c>
      <c r="AQ26" s="45">
        <f t="shared" si="7"/>
        <v>213</v>
      </c>
      <c r="AR26" s="4"/>
      <c r="AS26" s="39">
        <v>0</v>
      </c>
      <c r="AT26" s="42">
        <f t="shared" si="8"/>
        <v>213</v>
      </c>
    </row>
    <row r="27" spans="1:46" ht="21" customHeight="1" x14ac:dyDescent="0.25">
      <c r="A27" s="5"/>
      <c r="B27" s="46" t="s">
        <v>54</v>
      </c>
      <c r="C27" s="47">
        <v>61250</v>
      </c>
      <c r="D27" s="47">
        <v>75800</v>
      </c>
      <c r="E27" s="47">
        <v>74850</v>
      </c>
      <c r="F27" s="47">
        <v>86000</v>
      </c>
      <c r="G27" s="47">
        <v>110650</v>
      </c>
      <c r="H27" s="48">
        <f t="shared" si="0"/>
        <v>408550</v>
      </c>
      <c r="I27" s="49" t="s">
        <v>55</v>
      </c>
      <c r="J27" s="50">
        <v>240500</v>
      </c>
      <c r="K27" s="50">
        <v>168050</v>
      </c>
      <c r="L27" s="50"/>
      <c r="M27" s="51">
        <f t="shared" si="1"/>
        <v>408550</v>
      </c>
      <c r="N27" s="37">
        <f t="shared" si="2"/>
        <v>0</v>
      </c>
      <c r="O27" s="6"/>
      <c r="P27" s="38"/>
      <c r="Q27" s="52">
        <v>1</v>
      </c>
      <c r="R27" s="52">
        <v>2</v>
      </c>
      <c r="S27" s="52"/>
      <c r="T27" s="52">
        <v>2</v>
      </c>
      <c r="U27" s="53"/>
      <c r="V27" s="41">
        <f t="shared" si="3"/>
        <v>5</v>
      </c>
      <c r="W27" s="4"/>
      <c r="X27" s="39">
        <v>0</v>
      </c>
      <c r="Y27" s="42">
        <f t="shared" si="4"/>
        <v>5</v>
      </c>
      <c r="Z27" s="43" t="s">
        <v>55</v>
      </c>
      <c r="AA27" s="52">
        <v>3</v>
      </c>
      <c r="AB27" s="52">
        <v>2</v>
      </c>
      <c r="AC27" s="52"/>
      <c r="AD27" s="52">
        <v>1</v>
      </c>
      <c r="AE27" s="52">
        <v>1</v>
      </c>
      <c r="AF27" s="52"/>
      <c r="AG27" s="44">
        <f t="shared" si="5"/>
        <v>7</v>
      </c>
      <c r="AH27" s="4"/>
      <c r="AI27" s="39"/>
      <c r="AJ27" s="42">
        <f t="shared" si="6"/>
        <v>7</v>
      </c>
      <c r="AK27" s="43" t="s">
        <v>55</v>
      </c>
      <c r="AL27" s="52">
        <v>49</v>
      </c>
      <c r="AM27" s="52">
        <v>61</v>
      </c>
      <c r="AN27" s="52">
        <v>56</v>
      </c>
      <c r="AO27" s="52">
        <v>67</v>
      </c>
      <c r="AP27" s="53">
        <v>102</v>
      </c>
      <c r="AQ27" s="45">
        <f t="shared" si="7"/>
        <v>335</v>
      </c>
      <c r="AR27" s="4"/>
      <c r="AS27" s="39">
        <v>0</v>
      </c>
      <c r="AT27" s="42">
        <f t="shared" si="8"/>
        <v>335</v>
      </c>
    </row>
    <row r="28" spans="1:46" ht="21" customHeight="1" x14ac:dyDescent="0.25">
      <c r="A28" s="5"/>
      <c r="B28" s="31" t="s">
        <v>56</v>
      </c>
      <c r="C28" s="32">
        <v>159000</v>
      </c>
      <c r="D28" s="32">
        <v>155700</v>
      </c>
      <c r="E28" s="32">
        <v>89800</v>
      </c>
      <c r="F28" s="32">
        <v>109500</v>
      </c>
      <c r="G28" s="32">
        <v>209600</v>
      </c>
      <c r="H28" s="33">
        <f t="shared" si="0"/>
        <v>723600</v>
      </c>
      <c r="I28" s="34" t="s">
        <v>57</v>
      </c>
      <c r="J28" s="55">
        <v>330750</v>
      </c>
      <c r="K28" s="55">
        <v>392900</v>
      </c>
      <c r="L28" s="55">
        <v>-50</v>
      </c>
      <c r="M28" s="36">
        <f t="shared" si="1"/>
        <v>723600</v>
      </c>
      <c r="N28" s="37">
        <f t="shared" si="2"/>
        <v>0</v>
      </c>
      <c r="O28" s="6"/>
      <c r="P28" s="38"/>
      <c r="Q28" s="39">
        <v>2</v>
      </c>
      <c r="R28" s="39"/>
      <c r="S28" s="39">
        <v>1</v>
      </c>
      <c r="T28" s="39">
        <v>2</v>
      </c>
      <c r="U28" s="40">
        <v>1</v>
      </c>
      <c r="V28" s="41">
        <f t="shared" si="3"/>
        <v>6</v>
      </c>
      <c r="W28" s="4"/>
      <c r="X28" s="39">
        <v>0</v>
      </c>
      <c r="Y28" s="42">
        <f t="shared" si="4"/>
        <v>6</v>
      </c>
      <c r="Z28" s="43" t="s">
        <v>57</v>
      </c>
      <c r="AA28" s="39">
        <v>1</v>
      </c>
      <c r="AB28" s="39">
        <v>1</v>
      </c>
      <c r="AC28" s="39"/>
      <c r="AD28" s="39">
        <v>2</v>
      </c>
      <c r="AE28" s="39"/>
      <c r="AF28" s="39"/>
      <c r="AG28" s="44">
        <f t="shared" si="5"/>
        <v>4</v>
      </c>
      <c r="AH28" s="4"/>
      <c r="AI28" s="39"/>
      <c r="AJ28" s="42">
        <f t="shared" si="6"/>
        <v>4</v>
      </c>
      <c r="AK28" s="43" t="s">
        <v>57</v>
      </c>
      <c r="AL28" s="39">
        <v>103</v>
      </c>
      <c r="AM28" s="39">
        <v>85</v>
      </c>
      <c r="AN28" s="39">
        <v>46</v>
      </c>
      <c r="AO28" s="39">
        <v>39</v>
      </c>
      <c r="AP28" s="40">
        <v>100</v>
      </c>
      <c r="AQ28" s="45">
        <f t="shared" si="7"/>
        <v>373</v>
      </c>
      <c r="AR28" s="4"/>
      <c r="AS28" s="39">
        <v>0</v>
      </c>
      <c r="AT28" s="42">
        <f t="shared" si="8"/>
        <v>373</v>
      </c>
    </row>
    <row r="29" spans="1:46" ht="21" customHeight="1" x14ac:dyDescent="0.25">
      <c r="A29" s="5"/>
      <c r="B29" s="46" t="s">
        <v>58</v>
      </c>
      <c r="C29" s="47">
        <v>144400</v>
      </c>
      <c r="D29" s="47">
        <v>147650</v>
      </c>
      <c r="E29" s="47">
        <v>41300</v>
      </c>
      <c r="F29" s="47">
        <v>24300</v>
      </c>
      <c r="G29" s="47">
        <v>50300</v>
      </c>
      <c r="H29" s="48">
        <f t="shared" si="0"/>
        <v>407950</v>
      </c>
      <c r="I29" s="49" t="s">
        <v>59</v>
      </c>
      <c r="J29" s="50">
        <v>42000</v>
      </c>
      <c r="K29" s="50">
        <v>366050</v>
      </c>
      <c r="L29" s="50">
        <v>100</v>
      </c>
      <c r="M29" s="51">
        <f t="shared" si="1"/>
        <v>408150</v>
      </c>
      <c r="N29" s="37">
        <f t="shared" si="2"/>
        <v>-200</v>
      </c>
      <c r="O29" s="6"/>
      <c r="P29" s="38"/>
      <c r="Q29" s="52"/>
      <c r="R29" s="52">
        <v>2</v>
      </c>
      <c r="S29" s="52"/>
      <c r="T29" s="52"/>
      <c r="U29" s="53"/>
      <c r="V29" s="41">
        <f t="shared" si="3"/>
        <v>2</v>
      </c>
      <c r="W29" s="4"/>
      <c r="X29" s="39">
        <v>0</v>
      </c>
      <c r="Y29" s="42">
        <f t="shared" si="4"/>
        <v>2</v>
      </c>
      <c r="Z29" s="43" t="s">
        <v>59</v>
      </c>
      <c r="AA29" s="52"/>
      <c r="AB29" s="52">
        <v>2</v>
      </c>
      <c r="AC29" s="52"/>
      <c r="AD29" s="52"/>
      <c r="AE29" s="52"/>
      <c r="AF29" s="52"/>
      <c r="AG29" s="44">
        <f t="shared" si="5"/>
        <v>2</v>
      </c>
      <c r="AH29" s="4"/>
      <c r="AI29" s="39"/>
      <c r="AJ29" s="42">
        <f t="shared" si="6"/>
        <v>2</v>
      </c>
      <c r="AK29" s="43" t="s">
        <v>59</v>
      </c>
      <c r="AL29" s="52">
        <v>87</v>
      </c>
      <c r="AM29" s="52">
        <v>87</v>
      </c>
      <c r="AN29" s="52">
        <v>32</v>
      </c>
      <c r="AO29" s="52">
        <v>18</v>
      </c>
      <c r="AP29" s="53">
        <v>36</v>
      </c>
      <c r="AQ29" s="45">
        <f t="shared" si="7"/>
        <v>260</v>
      </c>
      <c r="AR29" s="4"/>
      <c r="AS29" s="39">
        <v>0</v>
      </c>
      <c r="AT29" s="42">
        <f t="shared" si="8"/>
        <v>260</v>
      </c>
    </row>
    <row r="30" spans="1:46" ht="21" customHeight="1" x14ac:dyDescent="0.25">
      <c r="A30" s="5"/>
      <c r="B30" s="31" t="s">
        <v>60</v>
      </c>
      <c r="C30" s="32"/>
      <c r="D30" s="32"/>
      <c r="E30" s="32"/>
      <c r="F30" s="32"/>
      <c r="G30" s="32"/>
      <c r="H30" s="33">
        <f t="shared" si="0"/>
        <v>0</v>
      </c>
      <c r="I30" s="34" t="s">
        <v>61</v>
      </c>
      <c r="J30" s="55"/>
      <c r="K30" s="55"/>
      <c r="L30" s="55"/>
      <c r="M30" s="36">
        <f t="shared" si="1"/>
        <v>0</v>
      </c>
      <c r="N30" s="37">
        <f t="shared" si="2"/>
        <v>0</v>
      </c>
      <c r="O30" s="6"/>
      <c r="P30" s="38"/>
      <c r="Q30" s="39"/>
      <c r="R30" s="39"/>
      <c r="S30" s="39"/>
      <c r="T30" s="39"/>
      <c r="U30" s="40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61</v>
      </c>
      <c r="AA30" s="39"/>
      <c r="AB30" s="39"/>
      <c r="AC30" s="39"/>
      <c r="AD30" s="39"/>
      <c r="AE30" s="39"/>
      <c r="AF30" s="39"/>
      <c r="AG30" s="44">
        <f t="shared" si="5"/>
        <v>0</v>
      </c>
      <c r="AH30" s="4"/>
      <c r="AI30" s="39"/>
      <c r="AJ30" s="42">
        <f t="shared" si="6"/>
        <v>0</v>
      </c>
      <c r="AK30" s="43" t="s">
        <v>61</v>
      </c>
      <c r="AL30" s="39"/>
      <c r="AM30" s="39"/>
      <c r="AN30" s="39"/>
      <c r="AO30" s="39"/>
      <c r="AP30" s="40"/>
      <c r="AQ30" s="45">
        <f t="shared" si="7"/>
        <v>0</v>
      </c>
      <c r="AR30" s="4"/>
      <c r="AS30" s="39">
        <v>0</v>
      </c>
      <c r="AT30" s="42">
        <f t="shared" si="8"/>
        <v>0</v>
      </c>
    </row>
    <row r="31" spans="1:46" ht="21" customHeight="1" x14ac:dyDescent="0.25">
      <c r="A31" s="5"/>
      <c r="B31" s="46" t="s">
        <v>62</v>
      </c>
      <c r="C31" s="47">
        <v>124900</v>
      </c>
      <c r="D31" s="47">
        <v>143300</v>
      </c>
      <c r="E31" s="47">
        <v>52100</v>
      </c>
      <c r="F31" s="47">
        <v>127900</v>
      </c>
      <c r="G31" s="47">
        <v>138500</v>
      </c>
      <c r="H31" s="48">
        <f t="shared" si="0"/>
        <v>586700</v>
      </c>
      <c r="I31" s="49" t="s">
        <v>63</v>
      </c>
      <c r="J31" s="54">
        <v>70700</v>
      </c>
      <c r="K31" s="54">
        <v>515000</v>
      </c>
      <c r="L31" s="54"/>
      <c r="M31" s="51">
        <f t="shared" si="1"/>
        <v>585700</v>
      </c>
      <c r="N31" s="37">
        <f t="shared" si="2"/>
        <v>1000</v>
      </c>
      <c r="O31" s="6"/>
      <c r="P31" s="38"/>
      <c r="Q31" s="52"/>
      <c r="R31" s="52"/>
      <c r="S31" s="52"/>
      <c r="T31" s="52">
        <v>3</v>
      </c>
      <c r="U31" s="53"/>
      <c r="V31" s="41">
        <f t="shared" si="3"/>
        <v>3</v>
      </c>
      <c r="W31" s="4"/>
      <c r="X31" s="39">
        <v>0</v>
      </c>
      <c r="Y31" s="42">
        <f t="shared" si="4"/>
        <v>3</v>
      </c>
      <c r="Z31" s="43" t="s">
        <v>63</v>
      </c>
      <c r="AA31" s="52"/>
      <c r="AB31" s="52"/>
      <c r="AC31" s="52"/>
      <c r="AD31" s="52">
        <v>1</v>
      </c>
      <c r="AE31" s="52">
        <v>1</v>
      </c>
      <c r="AF31" s="52"/>
      <c r="AG31" s="44">
        <f t="shared" si="5"/>
        <v>2</v>
      </c>
      <c r="AH31" s="4"/>
      <c r="AI31" s="39"/>
      <c r="AJ31" s="42">
        <f t="shared" si="6"/>
        <v>2</v>
      </c>
      <c r="AK31" s="43" t="s">
        <v>63</v>
      </c>
      <c r="AL31" s="52">
        <v>60</v>
      </c>
      <c r="AM31" s="52">
        <v>76</v>
      </c>
      <c r="AN31" s="52">
        <v>27</v>
      </c>
      <c r="AO31" s="52">
        <v>64</v>
      </c>
      <c r="AP31" s="53">
        <v>80</v>
      </c>
      <c r="AQ31" s="45">
        <f t="shared" si="7"/>
        <v>307</v>
      </c>
      <c r="AR31" s="4"/>
      <c r="AS31" s="39">
        <v>0</v>
      </c>
      <c r="AT31" s="42">
        <f t="shared" si="8"/>
        <v>307</v>
      </c>
    </row>
    <row r="32" spans="1:46" ht="21" customHeight="1" x14ac:dyDescent="0.25">
      <c r="A32" s="5"/>
      <c r="B32" s="31" t="s">
        <v>64</v>
      </c>
      <c r="C32" s="32">
        <v>29500</v>
      </c>
      <c r="D32" s="32">
        <v>43200</v>
      </c>
      <c r="E32" s="32">
        <v>22600</v>
      </c>
      <c r="F32" s="32">
        <v>28700</v>
      </c>
      <c r="G32" s="32">
        <v>45600</v>
      </c>
      <c r="H32" s="33">
        <f t="shared" si="0"/>
        <v>169600</v>
      </c>
      <c r="I32" s="34" t="s">
        <v>65</v>
      </c>
      <c r="J32" s="55">
        <v>42000</v>
      </c>
      <c r="K32" s="55">
        <v>127600</v>
      </c>
      <c r="L32" s="55"/>
      <c r="M32" s="36">
        <f t="shared" si="1"/>
        <v>169600</v>
      </c>
      <c r="N32" s="37">
        <f t="shared" si="2"/>
        <v>0</v>
      </c>
      <c r="O32" s="6"/>
      <c r="P32" s="38"/>
      <c r="Q32" s="39">
        <v>2</v>
      </c>
      <c r="R32" s="39"/>
      <c r="S32" s="39"/>
      <c r="T32" s="39"/>
      <c r="U32" s="40"/>
      <c r="V32" s="41">
        <f t="shared" si="3"/>
        <v>2</v>
      </c>
      <c r="W32" s="4"/>
      <c r="X32" s="39">
        <v>0</v>
      </c>
      <c r="Y32" s="42">
        <f t="shared" si="4"/>
        <v>2</v>
      </c>
      <c r="Z32" s="43" t="s">
        <v>65</v>
      </c>
      <c r="AA32" s="39">
        <v>1</v>
      </c>
      <c r="AB32" s="39">
        <v>1</v>
      </c>
      <c r="AC32" s="39">
        <v>1</v>
      </c>
      <c r="AD32" s="39"/>
      <c r="AE32" s="39">
        <v>1</v>
      </c>
      <c r="AF32" s="39"/>
      <c r="AG32" s="44">
        <f t="shared" si="5"/>
        <v>4</v>
      </c>
      <c r="AH32" s="4"/>
      <c r="AI32" s="39"/>
      <c r="AJ32" s="42">
        <f t="shared" si="6"/>
        <v>4</v>
      </c>
      <c r="AK32" s="43" t="s">
        <v>65</v>
      </c>
      <c r="AL32" s="39">
        <v>25</v>
      </c>
      <c r="AM32" s="39">
        <v>32</v>
      </c>
      <c r="AN32" s="39">
        <v>18</v>
      </c>
      <c r="AO32" s="39">
        <v>21</v>
      </c>
      <c r="AP32" s="40">
        <v>38</v>
      </c>
      <c r="AQ32" s="45">
        <f t="shared" si="7"/>
        <v>134</v>
      </c>
      <c r="AR32" s="4"/>
      <c r="AS32" s="39">
        <v>0</v>
      </c>
      <c r="AT32" s="42">
        <f t="shared" si="8"/>
        <v>134</v>
      </c>
    </row>
    <row r="33" spans="1:46" ht="21" customHeight="1" x14ac:dyDescent="0.25">
      <c r="A33" s="5"/>
      <c r="B33" s="46" t="s">
        <v>66</v>
      </c>
      <c r="C33" s="50"/>
      <c r="D33" s="50"/>
      <c r="E33" s="50"/>
      <c r="F33" s="50"/>
      <c r="G33" s="50"/>
      <c r="H33" s="48">
        <f t="shared" si="0"/>
        <v>0</v>
      </c>
      <c r="I33" s="49" t="s">
        <v>67</v>
      </c>
      <c r="J33" s="50"/>
      <c r="K33" s="50"/>
      <c r="L33" s="50"/>
      <c r="M33" s="51">
        <f t="shared" si="1"/>
        <v>0</v>
      </c>
      <c r="N33" s="37">
        <f t="shared" si="2"/>
        <v>0</v>
      </c>
      <c r="O33" s="6"/>
      <c r="P33" s="38"/>
      <c r="Q33" s="52"/>
      <c r="R33" s="52"/>
      <c r="S33" s="52"/>
      <c r="T33" s="52"/>
      <c r="U33" s="53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67</v>
      </c>
      <c r="AA33" s="52"/>
      <c r="AB33" s="52"/>
      <c r="AC33" s="52"/>
      <c r="AD33" s="52"/>
      <c r="AE33" s="52"/>
      <c r="AF33" s="52"/>
      <c r="AG33" s="44">
        <f t="shared" si="5"/>
        <v>0</v>
      </c>
      <c r="AH33" s="4"/>
      <c r="AI33" s="39"/>
      <c r="AJ33" s="42">
        <f t="shared" si="6"/>
        <v>0</v>
      </c>
      <c r="AK33" s="43" t="s">
        <v>67</v>
      </c>
      <c r="AL33" s="52"/>
      <c r="AM33" s="52"/>
      <c r="AN33" s="52"/>
      <c r="AO33" s="52"/>
      <c r="AP33" s="53"/>
      <c r="AQ33" s="45">
        <f t="shared" si="7"/>
        <v>0</v>
      </c>
      <c r="AR33" s="4"/>
      <c r="AS33" s="39">
        <v>0</v>
      </c>
      <c r="AT33" s="42">
        <f t="shared" si="8"/>
        <v>0</v>
      </c>
    </row>
    <row r="34" spans="1:46" ht="21" customHeight="1" x14ac:dyDescent="0.25">
      <c r="A34" s="5"/>
      <c r="B34" s="31" t="s">
        <v>68</v>
      </c>
      <c r="C34" s="55"/>
      <c r="D34" s="55"/>
      <c r="E34" s="55"/>
      <c r="F34" s="55"/>
      <c r="G34" s="55"/>
      <c r="H34" s="33">
        <f t="shared" si="0"/>
        <v>0</v>
      </c>
      <c r="I34" s="34" t="s">
        <v>69</v>
      </c>
      <c r="J34" s="55"/>
      <c r="K34" s="55"/>
      <c r="L34" s="55"/>
      <c r="M34" s="36">
        <f t="shared" si="1"/>
        <v>0</v>
      </c>
      <c r="N34" s="37">
        <f t="shared" si="2"/>
        <v>0</v>
      </c>
      <c r="O34" s="6"/>
      <c r="P34" s="38"/>
      <c r="Q34" s="39"/>
      <c r="R34" s="39"/>
      <c r="S34" s="39"/>
      <c r="T34" s="39"/>
      <c r="U34" s="40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69</v>
      </c>
      <c r="AA34" s="39"/>
      <c r="AB34" s="39"/>
      <c r="AC34" s="39"/>
      <c r="AD34" s="39"/>
      <c r="AE34" s="39"/>
      <c r="AF34" s="39"/>
      <c r="AG34" s="44">
        <f t="shared" si="5"/>
        <v>0</v>
      </c>
      <c r="AH34" s="4"/>
      <c r="AI34" s="39"/>
      <c r="AJ34" s="42">
        <f t="shared" si="6"/>
        <v>0</v>
      </c>
      <c r="AK34" s="43" t="s">
        <v>69</v>
      </c>
      <c r="AL34" s="39"/>
      <c r="AM34" s="39"/>
      <c r="AN34" s="39"/>
      <c r="AO34" s="39"/>
      <c r="AP34" s="40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6" customHeight="1" x14ac:dyDescent="0.25">
      <c r="A35" s="5"/>
      <c r="C35" s="37"/>
      <c r="D35" s="37"/>
      <c r="E35" s="37"/>
      <c r="F35" s="37"/>
      <c r="G35" s="37"/>
      <c r="H35" s="56"/>
      <c r="I35" s="57"/>
      <c r="J35" s="57"/>
      <c r="K35" s="58"/>
      <c r="L35" s="57"/>
      <c r="M35" s="57"/>
      <c r="N35" s="57"/>
      <c r="O35" s="6"/>
      <c r="P35" s="4"/>
      <c r="Q35" s="4"/>
      <c r="R35" s="4"/>
      <c r="S35" s="4"/>
      <c r="T35" s="4"/>
      <c r="U35" s="4"/>
      <c r="V35" s="4"/>
      <c r="W35" s="4"/>
      <c r="X35" s="38"/>
      <c r="AA35" s="30"/>
      <c r="AB35" s="30"/>
      <c r="AC35" s="30"/>
      <c r="AD35" s="30"/>
      <c r="AE35" s="30"/>
      <c r="AF35" s="30"/>
      <c r="AL35" s="4"/>
      <c r="AM35" s="4"/>
      <c r="AN35" s="4"/>
      <c r="AO35" s="4"/>
      <c r="AP35" s="4"/>
      <c r="AQ35" s="4"/>
      <c r="AR35" s="4"/>
      <c r="AS35" s="38"/>
    </row>
    <row r="36" spans="1:46" ht="22.5" customHeight="1" x14ac:dyDescent="0.25">
      <c r="A36" s="5"/>
      <c r="C36" s="59">
        <f t="shared" ref="C36:H36" si="9">SUM(C12:C34)</f>
        <v>1931960</v>
      </c>
      <c r="D36" s="59">
        <f t="shared" si="9"/>
        <v>1728700</v>
      </c>
      <c r="E36" s="59">
        <f t="shared" si="9"/>
        <v>857250</v>
      </c>
      <c r="F36" s="59">
        <f t="shared" si="9"/>
        <v>1315000</v>
      </c>
      <c r="G36" s="59">
        <f t="shared" si="9"/>
        <v>2013200</v>
      </c>
      <c r="H36" s="60">
        <f t="shared" si="9"/>
        <v>7846110</v>
      </c>
      <c r="I36" s="61"/>
      <c r="J36" s="59">
        <f>SUM(J12:J34)</f>
        <v>3566725</v>
      </c>
      <c r="K36" s="59">
        <f>SUM(K12:K35)</f>
        <v>5184330</v>
      </c>
      <c r="L36" s="59">
        <f>SUM(L13:L34)</f>
        <v>-910955</v>
      </c>
      <c r="M36" s="59">
        <f>SUM(M12:M34)</f>
        <v>7840100</v>
      </c>
      <c r="N36" s="57"/>
      <c r="O36" s="6"/>
      <c r="P36" s="4"/>
      <c r="Q36" s="421" t="s">
        <v>70</v>
      </c>
      <c r="R36" s="403"/>
      <c r="S36" s="403"/>
      <c r="T36" s="365"/>
      <c r="U36" s="422">
        <f>SUM(V12:V34)</f>
        <v>42</v>
      </c>
      <c r="V36" s="365"/>
      <c r="W36" s="4"/>
      <c r="X36" s="62">
        <f>SUM(X12:X34)</f>
        <v>0</v>
      </c>
      <c r="AA36" s="423" t="s">
        <v>71</v>
      </c>
      <c r="AB36" s="403"/>
      <c r="AC36" s="403"/>
      <c r="AD36" s="403"/>
      <c r="AE36" s="365"/>
      <c r="AF36" s="424">
        <f>SUM(AG12:AG34)</f>
        <v>103</v>
      </c>
      <c r="AG36" s="365"/>
      <c r="AI36" s="63">
        <f>SUM(AI12:AI34)</f>
        <v>0</v>
      </c>
      <c r="AL36" s="425" t="s">
        <v>72</v>
      </c>
      <c r="AM36" s="403"/>
      <c r="AN36" s="403"/>
      <c r="AO36" s="365"/>
      <c r="AP36" s="426">
        <f>SUM(AQ12:AQ34)</f>
        <v>4989</v>
      </c>
      <c r="AQ36" s="365"/>
      <c r="AS36" s="64">
        <f>SUM(AS12:AS34)</f>
        <v>0</v>
      </c>
    </row>
    <row r="37" spans="1:46" ht="8.25" customHeight="1" x14ac:dyDescent="0.2">
      <c r="A37" s="5"/>
      <c r="C37" s="65"/>
      <c r="D37" s="65"/>
      <c r="E37" s="65"/>
      <c r="F37" s="65"/>
      <c r="G37" s="65"/>
      <c r="H37" s="65"/>
      <c r="O37" s="6"/>
      <c r="P37" s="4"/>
      <c r="Q37" s="4"/>
      <c r="R37" s="4"/>
      <c r="S37" s="4"/>
      <c r="T37" s="4"/>
      <c r="U37" s="4"/>
      <c r="V37" s="4"/>
      <c r="W37" s="4"/>
      <c r="X37" s="38"/>
    </row>
    <row r="38" spans="1:46" ht="18" x14ac:dyDescent="0.25">
      <c r="A38" s="5"/>
      <c r="B38" s="434" t="s">
        <v>73</v>
      </c>
      <c r="C38" s="403"/>
      <c r="D38" s="403"/>
      <c r="E38" s="403"/>
      <c r="F38" s="403"/>
      <c r="G38" s="403"/>
      <c r="H38" s="365"/>
      <c r="I38" s="66"/>
      <c r="J38" s="427" t="s">
        <v>74</v>
      </c>
      <c r="K38" s="428"/>
      <c r="L38" s="428"/>
      <c r="M38" s="428"/>
      <c r="N38" s="377"/>
      <c r="O38" s="6"/>
      <c r="P38" s="4"/>
      <c r="Q38" s="4"/>
      <c r="R38" s="4"/>
      <c r="S38" s="4"/>
      <c r="T38" s="4"/>
      <c r="U38" s="4"/>
      <c r="V38" s="4"/>
      <c r="W38" s="4"/>
      <c r="X38" s="38"/>
    </row>
    <row r="39" spans="1:46" ht="8.25" customHeight="1" x14ac:dyDescent="0.2">
      <c r="A39" s="5"/>
      <c r="O39" s="6"/>
      <c r="P39" s="4"/>
      <c r="Q39" s="4"/>
      <c r="R39" s="4"/>
      <c r="S39" s="4"/>
      <c r="T39" s="4"/>
      <c r="U39" s="4"/>
      <c r="V39" s="4"/>
      <c r="W39" s="4"/>
      <c r="X39" s="38"/>
    </row>
    <row r="40" spans="1:46" ht="21" customHeight="1" x14ac:dyDescent="0.2">
      <c r="A40" s="5"/>
      <c r="B40" s="430" t="s">
        <v>75</v>
      </c>
      <c r="C40" s="377"/>
      <c r="D40" s="67">
        <v>0</v>
      </c>
      <c r="E40" s="430" t="s">
        <v>76</v>
      </c>
      <c r="F40" s="428"/>
      <c r="G40" s="377"/>
      <c r="H40" s="67">
        <f>D41+C72</f>
        <v>9159750</v>
      </c>
      <c r="J40" s="432" t="s">
        <v>77</v>
      </c>
      <c r="K40" s="377"/>
      <c r="L40" s="68">
        <v>0</v>
      </c>
      <c r="M40" s="69" t="s">
        <v>78</v>
      </c>
      <c r="N40" s="68">
        <v>0</v>
      </c>
      <c r="O40" s="6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5"/>
      <c r="B41" s="429" t="s">
        <v>5</v>
      </c>
      <c r="C41" s="377"/>
      <c r="D41" s="70">
        <f>J36</f>
        <v>3566725</v>
      </c>
      <c r="E41" s="429" t="s">
        <v>79</v>
      </c>
      <c r="F41" s="428"/>
      <c r="G41" s="377"/>
      <c r="H41" s="70">
        <v>0</v>
      </c>
      <c r="J41" s="431" t="s">
        <v>80</v>
      </c>
      <c r="K41" s="377"/>
      <c r="L41" s="71">
        <v>0</v>
      </c>
      <c r="M41" s="72" t="s">
        <v>81</v>
      </c>
      <c r="N41" s="71">
        <v>0</v>
      </c>
      <c r="O41" s="6"/>
      <c r="P41" s="4"/>
      <c r="Q41" s="4"/>
      <c r="R41" s="4"/>
      <c r="S41" s="4"/>
      <c r="T41" s="4"/>
      <c r="U41" s="4"/>
      <c r="V41" s="4"/>
      <c r="W41" s="4"/>
      <c r="X41" s="4"/>
    </row>
    <row r="42" spans="1:46" ht="21" customHeight="1" x14ac:dyDescent="0.2">
      <c r="A42" s="5"/>
      <c r="B42" s="430" t="s">
        <v>82</v>
      </c>
      <c r="C42" s="377"/>
      <c r="D42" s="67">
        <v>0</v>
      </c>
      <c r="E42" s="430" t="s">
        <v>83</v>
      </c>
      <c r="F42" s="428"/>
      <c r="G42" s="377"/>
      <c r="H42" s="67">
        <v>0</v>
      </c>
      <c r="J42" s="432" t="s">
        <v>84</v>
      </c>
      <c r="K42" s="377"/>
      <c r="L42" s="68">
        <v>0</v>
      </c>
      <c r="M42" s="69" t="s">
        <v>85</v>
      </c>
      <c r="N42" s="68">
        <v>0</v>
      </c>
      <c r="O42" s="6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5"/>
      <c r="B43" s="429" t="s">
        <v>86</v>
      </c>
      <c r="C43" s="377"/>
      <c r="D43" s="70">
        <v>0</v>
      </c>
      <c r="E43" s="429" t="s">
        <v>87</v>
      </c>
      <c r="F43" s="428"/>
      <c r="G43" s="377"/>
      <c r="H43" s="70">
        <v>0</v>
      </c>
      <c r="J43" s="431" t="s">
        <v>83</v>
      </c>
      <c r="K43" s="377"/>
      <c r="L43" s="71">
        <v>0</v>
      </c>
      <c r="M43" s="73"/>
      <c r="N43" s="71">
        <v>0</v>
      </c>
      <c r="O43" s="6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5"/>
      <c r="B44" s="430" t="s">
        <v>88</v>
      </c>
      <c r="C44" s="377"/>
      <c r="D44" s="67">
        <v>0</v>
      </c>
      <c r="E44" s="430" t="s">
        <v>89</v>
      </c>
      <c r="F44" s="428"/>
      <c r="G44" s="377"/>
      <c r="H44" s="67">
        <v>0</v>
      </c>
      <c r="J44" s="432" t="s">
        <v>87</v>
      </c>
      <c r="K44" s="377"/>
      <c r="L44" s="68">
        <v>0</v>
      </c>
      <c r="M44" s="74"/>
      <c r="N44" s="68">
        <v>0</v>
      </c>
      <c r="O44" s="6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5"/>
      <c r="B45" s="429" t="s">
        <v>90</v>
      </c>
      <c r="C45" s="377"/>
      <c r="D45" s="70">
        <v>0</v>
      </c>
      <c r="E45" s="429" t="s">
        <v>91</v>
      </c>
      <c r="F45" s="428"/>
      <c r="G45" s="377"/>
      <c r="H45" s="70">
        <f>SUM(N12:N34)</f>
        <v>6010</v>
      </c>
      <c r="J45" s="431"/>
      <c r="K45" s="377"/>
      <c r="L45" s="71">
        <v>0</v>
      </c>
      <c r="M45" s="73"/>
      <c r="N45" s="71">
        <v>0</v>
      </c>
      <c r="O45" s="6"/>
      <c r="P45" s="4"/>
      <c r="Q45" s="4"/>
      <c r="R45" s="4"/>
      <c r="S45" s="4"/>
      <c r="T45" s="4"/>
      <c r="U45" s="4"/>
      <c r="V45" s="4"/>
      <c r="W45" s="4"/>
      <c r="X45" s="4"/>
    </row>
    <row r="46" spans="1:46" ht="5.25" customHeight="1" x14ac:dyDescent="0.2">
      <c r="A46" s="5"/>
      <c r="O46" s="6"/>
      <c r="P46" s="4"/>
      <c r="Q46" s="4"/>
      <c r="R46" s="4"/>
      <c r="S46" s="4"/>
      <c r="T46" s="4"/>
      <c r="U46" s="4"/>
      <c r="V46" s="4"/>
      <c r="W46" s="4"/>
      <c r="X46" s="4"/>
    </row>
    <row r="47" spans="1:46" ht="22.5" customHeight="1" x14ac:dyDescent="0.25">
      <c r="A47" s="5"/>
      <c r="B47" s="435" t="s">
        <v>92</v>
      </c>
      <c r="C47" s="365"/>
      <c r="D47" s="75">
        <f>D40+D41+D42+D43+D44+D45+H41+H42+H43+H44+H45</f>
        <v>3572735</v>
      </c>
      <c r="G47" s="76" t="s">
        <v>7</v>
      </c>
      <c r="H47" s="77">
        <f>D47+H40</f>
        <v>12732485</v>
      </c>
      <c r="M47" s="78" t="s">
        <v>93</v>
      </c>
      <c r="N47" s="79">
        <f>L40+L41+L42+L43+L44+L45+N40+N41+N42+N43+N44+N45</f>
        <v>0</v>
      </c>
      <c r="O47" s="6"/>
      <c r="P47" s="4"/>
      <c r="Q47" s="4"/>
      <c r="R47" s="4"/>
      <c r="S47" s="4"/>
      <c r="T47" s="4"/>
      <c r="U47" s="4"/>
      <c r="V47" s="4"/>
      <c r="W47" s="4"/>
      <c r="X47" s="4"/>
    </row>
    <row r="48" spans="1:46" ht="7.5" customHeight="1" x14ac:dyDescent="0.2">
      <c r="A48" s="5"/>
      <c r="O48" s="6"/>
      <c r="P48" s="4"/>
      <c r="Q48" s="4"/>
      <c r="R48" s="4"/>
      <c r="S48" s="4"/>
      <c r="T48" s="4"/>
      <c r="U48" s="4"/>
      <c r="V48" s="4"/>
      <c r="W48" s="4"/>
      <c r="X48" s="4"/>
    </row>
    <row r="49" spans="1:24" ht="18.75" customHeight="1" x14ac:dyDescent="0.2">
      <c r="A49" s="5"/>
      <c r="C49" s="436" t="s">
        <v>94</v>
      </c>
      <c r="D49" s="403"/>
      <c r="E49" s="403"/>
      <c r="F49" s="365"/>
      <c r="H49" s="80" t="s">
        <v>95</v>
      </c>
      <c r="I49" s="81"/>
      <c r="J49" s="82" t="s">
        <v>96</v>
      </c>
      <c r="L49" s="433" t="s">
        <v>97</v>
      </c>
      <c r="M49" s="403"/>
      <c r="N49" s="365"/>
      <c r="O49" s="6"/>
      <c r="P49" s="4"/>
      <c r="Q49" s="4"/>
      <c r="R49" s="4"/>
      <c r="S49" s="4"/>
      <c r="T49" s="4"/>
      <c r="U49" s="4"/>
      <c r="V49" s="4"/>
      <c r="W49" s="4"/>
      <c r="X49" s="4"/>
    </row>
    <row r="50" spans="1:24" ht="2.25" customHeight="1" x14ac:dyDescent="0.2">
      <c r="A50" s="5"/>
      <c r="O50" s="6"/>
      <c r="P50" s="4"/>
      <c r="Q50" s="4"/>
      <c r="R50" s="4"/>
      <c r="S50" s="4"/>
      <c r="T50" s="4"/>
      <c r="U50" s="4"/>
      <c r="V50" s="4"/>
      <c r="W50" s="4"/>
      <c r="X50" s="4"/>
    </row>
    <row r="51" spans="1:24" ht="21" customHeight="1" x14ac:dyDescent="0.2">
      <c r="A51" s="5"/>
      <c r="C51" s="83" t="s">
        <v>98</v>
      </c>
      <c r="D51" s="84">
        <v>40</v>
      </c>
      <c r="E51" s="437">
        <f>20000*D51</f>
        <v>800000</v>
      </c>
      <c r="F51" s="377"/>
      <c r="H51" s="85"/>
      <c r="I51" s="86" t="s">
        <v>99</v>
      </c>
      <c r="J51" s="87"/>
      <c r="K51" s="4"/>
      <c r="L51" s="88" t="s">
        <v>98</v>
      </c>
      <c r="M51" s="89">
        <v>86</v>
      </c>
      <c r="N51" s="90">
        <f>20000*M51</f>
        <v>1720000</v>
      </c>
      <c r="O51" s="91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5"/>
      <c r="C52" s="92" t="s">
        <v>100</v>
      </c>
      <c r="D52" s="93">
        <v>247</v>
      </c>
      <c r="E52" s="359">
        <f>10000*D52</f>
        <v>2470000</v>
      </c>
      <c r="F52" s="360"/>
      <c r="H52" s="85"/>
      <c r="I52" s="86" t="s">
        <v>99</v>
      </c>
      <c r="J52" s="87"/>
      <c r="K52" s="94"/>
      <c r="L52" s="95" t="s">
        <v>100</v>
      </c>
      <c r="M52" s="89">
        <v>186</v>
      </c>
      <c r="N52" s="96">
        <f>10000*M52</f>
        <v>1860000</v>
      </c>
      <c r="O52" s="91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5"/>
      <c r="C53" s="97" t="s">
        <v>101</v>
      </c>
      <c r="D53" s="84">
        <v>387</v>
      </c>
      <c r="E53" s="361">
        <f>2000*D53</f>
        <v>774000</v>
      </c>
      <c r="F53" s="360"/>
      <c r="H53" s="85"/>
      <c r="I53" s="86" t="s">
        <v>99</v>
      </c>
      <c r="J53" s="87"/>
      <c r="K53" s="94"/>
      <c r="L53" s="95" t="s">
        <v>101</v>
      </c>
      <c r="M53" s="89">
        <v>0</v>
      </c>
      <c r="N53" s="96">
        <f>2000*M53</f>
        <v>0</v>
      </c>
      <c r="O53" s="91"/>
      <c r="P53" s="4"/>
      <c r="Q53" s="4"/>
      <c r="R53" s="4"/>
      <c r="S53" s="4"/>
      <c r="T53" s="4"/>
      <c r="U53" s="4"/>
      <c r="V53" s="4"/>
      <c r="W53" s="4"/>
      <c r="X53" s="4"/>
    </row>
    <row r="54" spans="1:24" ht="24.75" customHeight="1" x14ac:dyDescent="0.2">
      <c r="A54" s="5"/>
      <c r="C54" s="92" t="s">
        <v>102</v>
      </c>
      <c r="D54" s="93">
        <v>22</v>
      </c>
      <c r="E54" s="359">
        <f>1000*D54</f>
        <v>22000</v>
      </c>
      <c r="F54" s="360"/>
      <c r="H54" s="85"/>
      <c r="I54" s="86" t="s">
        <v>99</v>
      </c>
      <c r="J54" s="87"/>
      <c r="K54" s="94"/>
      <c r="L54" s="95" t="s">
        <v>102</v>
      </c>
      <c r="M54" s="89">
        <v>571</v>
      </c>
      <c r="N54" s="96">
        <f>1000*M54</f>
        <v>571000</v>
      </c>
      <c r="O54" s="91"/>
      <c r="P54" s="4"/>
      <c r="Q54" s="4"/>
      <c r="R54" s="4"/>
      <c r="S54" s="4"/>
      <c r="T54" s="4"/>
      <c r="U54" s="4"/>
      <c r="V54" s="4"/>
      <c r="W54" s="4"/>
      <c r="X54" s="4"/>
    </row>
    <row r="55" spans="1:24" ht="21" customHeight="1" x14ac:dyDescent="0.2">
      <c r="A55" s="5"/>
      <c r="C55" s="97" t="s">
        <v>103</v>
      </c>
      <c r="D55" s="84">
        <v>186</v>
      </c>
      <c r="E55" s="361">
        <f>500*D55</f>
        <v>93000</v>
      </c>
      <c r="F55" s="360"/>
      <c r="H55" s="85"/>
      <c r="I55" s="86" t="s">
        <v>99</v>
      </c>
      <c r="J55" s="98"/>
      <c r="K55" s="99">
        <f>SUM(H51:H55)</f>
        <v>0</v>
      </c>
      <c r="L55" s="95" t="s">
        <v>103</v>
      </c>
      <c r="M55" s="89">
        <v>276</v>
      </c>
      <c r="N55" s="96">
        <f>500*M55</f>
        <v>138000</v>
      </c>
      <c r="O55" s="91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5"/>
      <c r="C56" s="92" t="s">
        <v>104</v>
      </c>
      <c r="D56" s="93">
        <v>497</v>
      </c>
      <c r="E56" s="359">
        <f>200*D56</f>
        <v>99400</v>
      </c>
      <c r="F56" s="360"/>
      <c r="H56" s="85"/>
      <c r="I56" s="86" t="s">
        <v>105</v>
      </c>
      <c r="J56" s="98"/>
      <c r="K56" s="94"/>
      <c r="L56" s="95" t="s">
        <v>104</v>
      </c>
      <c r="M56" s="89">
        <v>906</v>
      </c>
      <c r="N56" s="96">
        <f>200*M56</f>
        <v>181200</v>
      </c>
      <c r="O56" s="91"/>
      <c r="P56" s="4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5"/>
      <c r="C57" s="97" t="s">
        <v>106</v>
      </c>
      <c r="D57" s="84">
        <v>153</v>
      </c>
      <c r="E57" s="361">
        <f>100*D57</f>
        <v>15300</v>
      </c>
      <c r="F57" s="360"/>
      <c r="H57" s="85"/>
      <c r="I57" s="86" t="s">
        <v>105</v>
      </c>
      <c r="J57" s="87"/>
      <c r="K57" s="94"/>
      <c r="L57" s="95" t="s">
        <v>106</v>
      </c>
      <c r="M57" s="89">
        <v>322</v>
      </c>
      <c r="N57" s="96">
        <f>100*M57</f>
        <v>32200</v>
      </c>
      <c r="O57" s="91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5"/>
      <c r="C58" s="92" t="s">
        <v>107</v>
      </c>
      <c r="D58" s="93">
        <v>2</v>
      </c>
      <c r="E58" s="359">
        <f>50*D58</f>
        <v>100</v>
      </c>
      <c r="F58" s="360"/>
      <c r="H58" s="85"/>
      <c r="I58" s="86" t="s">
        <v>105</v>
      </c>
      <c r="J58" s="87"/>
      <c r="K58" s="94"/>
      <c r="L58" s="95" t="s">
        <v>107</v>
      </c>
      <c r="M58" s="89">
        <v>1791</v>
      </c>
      <c r="N58" s="96">
        <f>50*M58</f>
        <v>89550</v>
      </c>
      <c r="O58" s="91"/>
      <c r="P58" s="4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5"/>
      <c r="C59" s="97" t="s">
        <v>108</v>
      </c>
      <c r="D59" s="84">
        <v>1</v>
      </c>
      <c r="E59" s="361">
        <f>20*D59</f>
        <v>20</v>
      </c>
      <c r="F59" s="360"/>
      <c r="H59" s="85"/>
      <c r="I59" s="86" t="s">
        <v>105</v>
      </c>
      <c r="J59" s="87"/>
      <c r="K59" s="94"/>
      <c r="L59" s="95" t="s">
        <v>108</v>
      </c>
      <c r="M59" s="89">
        <v>1512</v>
      </c>
      <c r="N59" s="96">
        <f>20*M59</f>
        <v>30240</v>
      </c>
      <c r="O59" s="91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5"/>
      <c r="C60" s="92" t="s">
        <v>109</v>
      </c>
      <c r="D60" s="93">
        <v>1</v>
      </c>
      <c r="E60" s="359">
        <f>10*D60</f>
        <v>10</v>
      </c>
      <c r="F60" s="360"/>
      <c r="H60" s="85"/>
      <c r="I60" s="86" t="s">
        <v>105</v>
      </c>
      <c r="J60" s="87"/>
      <c r="K60" s="99">
        <f>SUM(H56:H60)</f>
        <v>0</v>
      </c>
      <c r="L60" s="95" t="s">
        <v>109</v>
      </c>
      <c r="M60" s="89">
        <v>360</v>
      </c>
      <c r="N60" s="96">
        <f>10*M60</f>
        <v>3600</v>
      </c>
      <c r="O60" s="91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5"/>
      <c r="C61" s="97" t="s">
        <v>110</v>
      </c>
      <c r="D61" s="84">
        <v>0</v>
      </c>
      <c r="E61" s="361">
        <f>5*D61</f>
        <v>0</v>
      </c>
      <c r="F61" s="360"/>
      <c r="H61" s="85"/>
      <c r="I61" s="86" t="s">
        <v>111</v>
      </c>
      <c r="J61" s="100"/>
      <c r="K61" s="94"/>
      <c r="L61" s="95" t="s">
        <v>110</v>
      </c>
      <c r="M61" s="89">
        <v>0</v>
      </c>
      <c r="N61" s="96">
        <f>5*M61</f>
        <v>0</v>
      </c>
      <c r="O61" s="91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5"/>
      <c r="C62" s="92" t="s">
        <v>112</v>
      </c>
      <c r="D62" s="93">
        <v>0</v>
      </c>
      <c r="E62" s="359">
        <f>2*D62</f>
        <v>0</v>
      </c>
      <c r="F62" s="360"/>
      <c r="H62" s="101"/>
      <c r="I62" s="86" t="s">
        <v>111</v>
      </c>
      <c r="J62" s="100"/>
      <c r="K62" s="94"/>
      <c r="L62" s="95" t="s">
        <v>112</v>
      </c>
      <c r="M62" s="89">
        <v>0</v>
      </c>
      <c r="N62" s="96">
        <f>2*M62</f>
        <v>0</v>
      </c>
      <c r="O62" s="91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5"/>
      <c r="C63" s="102" t="s">
        <v>113</v>
      </c>
      <c r="D63" s="103">
        <v>0</v>
      </c>
      <c r="E63" s="362">
        <f>1*D63</f>
        <v>0</v>
      </c>
      <c r="F63" s="363"/>
      <c r="H63" s="101"/>
      <c r="I63" s="86" t="s">
        <v>111</v>
      </c>
      <c r="J63" s="100"/>
      <c r="K63" s="94"/>
      <c r="L63" s="95" t="s">
        <v>113</v>
      </c>
      <c r="M63" s="89">
        <v>0</v>
      </c>
      <c r="N63" s="96">
        <f>1*M63</f>
        <v>0</v>
      </c>
      <c r="O63" s="91"/>
      <c r="P63" s="4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5">
      <c r="A64" s="5"/>
      <c r="C64" s="364" t="s">
        <v>114</v>
      </c>
      <c r="D64" s="365"/>
      <c r="E64" s="366">
        <f>SUM(E51:F63)</f>
        <v>4273830</v>
      </c>
      <c r="F64" s="365"/>
      <c r="H64" s="101"/>
      <c r="I64" s="86" t="s">
        <v>111</v>
      </c>
      <c r="J64" s="100"/>
      <c r="K64" s="94"/>
      <c r="L64" s="373" t="s">
        <v>114</v>
      </c>
      <c r="M64" s="374"/>
      <c r="N64" s="60">
        <f>SUM(N51:N63)</f>
        <v>4625790</v>
      </c>
      <c r="O64" s="6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5"/>
      <c r="C65" s="105"/>
      <c r="H65" s="101"/>
      <c r="I65" s="86" t="s">
        <v>111</v>
      </c>
      <c r="J65" s="100"/>
      <c r="K65" s="99">
        <f>SUM(H61:H65)</f>
        <v>0</v>
      </c>
      <c r="L65" s="375"/>
      <c r="M65" s="374"/>
      <c r="N65" s="106"/>
      <c r="O65" s="6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5">
      <c r="A66" s="5"/>
      <c r="D66" s="107" t="s">
        <v>7</v>
      </c>
      <c r="E66" s="61"/>
      <c r="F66" s="79">
        <f>D47+E64</f>
        <v>7846565</v>
      </c>
      <c r="H66" s="85"/>
      <c r="I66" s="86" t="s">
        <v>115</v>
      </c>
      <c r="J66" s="98"/>
      <c r="K66" s="94"/>
      <c r="L66" s="376" t="s">
        <v>116</v>
      </c>
      <c r="M66" s="377"/>
      <c r="N66" s="108">
        <v>0</v>
      </c>
      <c r="O66" s="6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5"/>
      <c r="H67" s="85"/>
      <c r="I67" s="86" t="s">
        <v>115</v>
      </c>
      <c r="J67" s="87"/>
      <c r="K67" s="94"/>
      <c r="L67" s="378" t="s">
        <v>117</v>
      </c>
      <c r="M67" s="377"/>
      <c r="N67" s="109">
        <v>0</v>
      </c>
      <c r="O67" s="6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5"/>
      <c r="D68" s="110" t="s">
        <v>118</v>
      </c>
      <c r="E68" s="111"/>
      <c r="F68" s="112">
        <f>F66-H36</f>
        <v>455</v>
      </c>
      <c r="H68" s="85"/>
      <c r="I68" s="86" t="s">
        <v>115</v>
      </c>
      <c r="J68" s="87"/>
      <c r="K68" s="94"/>
      <c r="L68" s="376" t="s">
        <v>119</v>
      </c>
      <c r="M68" s="377"/>
      <c r="N68" s="108">
        <v>3115613.42</v>
      </c>
      <c r="O68" s="6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5"/>
      <c r="H69" s="85"/>
      <c r="I69" s="86" t="s">
        <v>115</v>
      </c>
      <c r="J69" s="87"/>
      <c r="K69" s="94"/>
      <c r="L69" s="378" t="s">
        <v>91</v>
      </c>
      <c r="M69" s="377"/>
      <c r="N69" s="113">
        <v>0</v>
      </c>
      <c r="O69" s="6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5"/>
      <c r="C70" s="389" t="s">
        <v>120</v>
      </c>
      <c r="D70" s="380"/>
      <c r="E70" s="380"/>
      <c r="F70" s="381"/>
      <c r="H70" s="101"/>
      <c r="I70" s="86" t="s">
        <v>115</v>
      </c>
      <c r="J70" s="100"/>
      <c r="K70" s="94"/>
      <c r="L70" s="104"/>
      <c r="M70" s="104" t="s">
        <v>121</v>
      </c>
      <c r="N70" s="60">
        <f>SUM(N66:N69)</f>
        <v>3115613.42</v>
      </c>
      <c r="O70" s="6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5"/>
      <c r="C71" s="382"/>
      <c r="D71" s="383"/>
      <c r="E71" s="383"/>
      <c r="F71" s="384"/>
      <c r="H71" s="101"/>
      <c r="I71" s="86" t="s">
        <v>115</v>
      </c>
      <c r="J71" s="100"/>
      <c r="K71" s="99">
        <f>SUM(H66:H71)</f>
        <v>0</v>
      </c>
      <c r="L71" s="373"/>
      <c r="M71" s="374"/>
      <c r="O71" s="6"/>
      <c r="P71" s="4"/>
      <c r="Q71" s="4"/>
      <c r="R71" s="4"/>
      <c r="S71" s="4"/>
      <c r="T71" s="4"/>
      <c r="U71" s="4"/>
      <c r="V71" s="4"/>
      <c r="W71" s="4"/>
      <c r="X71" s="4"/>
    </row>
    <row r="72" spans="1:24" ht="9" customHeight="1" x14ac:dyDescent="0.2">
      <c r="A72" s="5"/>
      <c r="C72" s="390">
        <v>5593025</v>
      </c>
      <c r="D72" s="380"/>
      <c r="E72" s="380"/>
      <c r="F72" s="381"/>
      <c r="O72" s="6"/>
      <c r="P72" s="4"/>
      <c r="Q72" s="4"/>
      <c r="R72" s="4"/>
      <c r="S72" s="4"/>
      <c r="T72" s="4"/>
      <c r="U72" s="4"/>
      <c r="V72" s="4"/>
      <c r="W72" s="4"/>
      <c r="X72" s="4"/>
    </row>
    <row r="73" spans="1:24" ht="21" customHeight="1" x14ac:dyDescent="0.25">
      <c r="A73" s="5"/>
      <c r="C73" s="391"/>
      <c r="D73" s="374"/>
      <c r="E73" s="374"/>
      <c r="F73" s="392"/>
      <c r="H73" s="393">
        <f>SUM(H51:H71)</f>
        <v>0</v>
      </c>
      <c r="I73" s="394"/>
      <c r="J73" s="395"/>
      <c r="M73" s="114" t="s">
        <v>7</v>
      </c>
      <c r="N73" s="60">
        <f>N64+N70</f>
        <v>7741403.4199999999</v>
      </c>
      <c r="O73" s="6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5"/>
      <c r="C74" s="382"/>
      <c r="D74" s="383"/>
      <c r="E74" s="383"/>
      <c r="F74" s="384"/>
      <c r="H74" s="396"/>
      <c r="I74" s="397"/>
      <c r="J74" s="360"/>
      <c r="O74" s="6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5"/>
      <c r="L75" s="367" t="s">
        <v>122</v>
      </c>
      <c r="M75" s="368"/>
      <c r="N75" s="369"/>
      <c r="O75" s="6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5"/>
      <c r="C76" s="398" t="s">
        <v>123</v>
      </c>
      <c r="D76" s="380"/>
      <c r="E76" s="380"/>
      <c r="F76" s="380"/>
      <c r="G76" s="381"/>
      <c r="H76" s="399">
        <f>H8+H36+N47</f>
        <v>16909413.420000002</v>
      </c>
      <c r="I76" s="380"/>
      <c r="J76" s="381"/>
      <c r="L76" s="370" t="s">
        <v>5</v>
      </c>
      <c r="M76" s="369"/>
      <c r="N76" s="115">
        <f>N70</f>
        <v>3115613.42</v>
      </c>
      <c r="O76" s="6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5"/>
      <c r="C77" s="382"/>
      <c r="D77" s="383"/>
      <c r="E77" s="383"/>
      <c r="F77" s="383"/>
      <c r="G77" s="384"/>
      <c r="H77" s="382"/>
      <c r="I77" s="383"/>
      <c r="J77" s="384"/>
      <c r="L77" s="371" t="s">
        <v>6</v>
      </c>
      <c r="M77" s="369"/>
      <c r="N77" s="116">
        <f>N64</f>
        <v>4625790</v>
      </c>
      <c r="O77" s="6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5"/>
      <c r="C78" s="400" t="s">
        <v>124</v>
      </c>
      <c r="D78" s="380"/>
      <c r="E78" s="380"/>
      <c r="F78" s="380"/>
      <c r="G78" s="381"/>
      <c r="H78" s="401">
        <f>H73+H40+D40+D42+D43+D44+D45+H41+H42+H43+H44+H45</f>
        <v>9165760</v>
      </c>
      <c r="I78" s="380"/>
      <c r="J78" s="381"/>
      <c r="L78" s="372" t="s">
        <v>125</v>
      </c>
      <c r="M78" s="369"/>
      <c r="N78" s="117">
        <f>N70+N64</f>
        <v>7741403.4199999999</v>
      </c>
      <c r="O78" s="6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5"/>
      <c r="C79" s="382"/>
      <c r="D79" s="383"/>
      <c r="E79" s="383"/>
      <c r="F79" s="383"/>
      <c r="G79" s="384"/>
      <c r="H79" s="382"/>
      <c r="I79" s="383"/>
      <c r="J79" s="384"/>
      <c r="O79" s="6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5"/>
      <c r="C80" s="379" t="s">
        <v>126</v>
      </c>
      <c r="D80" s="380"/>
      <c r="E80" s="380"/>
      <c r="F80" s="380"/>
      <c r="G80" s="381"/>
      <c r="H80" s="385">
        <f>H76-H78</f>
        <v>7743653.4200000018</v>
      </c>
      <c r="I80" s="380"/>
      <c r="J80" s="381"/>
      <c r="L80" s="386" t="s">
        <v>127</v>
      </c>
      <c r="M80" s="369"/>
      <c r="N80" s="387">
        <f>N78-H80</f>
        <v>-2250.0000000018626</v>
      </c>
      <c r="O80" s="6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5"/>
      <c r="C81" s="382"/>
      <c r="D81" s="383"/>
      <c r="E81" s="383"/>
      <c r="F81" s="383"/>
      <c r="G81" s="384"/>
      <c r="H81" s="382"/>
      <c r="I81" s="383"/>
      <c r="J81" s="384"/>
      <c r="L81" s="118" t="s">
        <v>128</v>
      </c>
      <c r="M81" s="119" t="s">
        <v>129</v>
      </c>
      <c r="N81" s="388"/>
      <c r="O81" s="6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x14ac:dyDescent="0.2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</sheetData>
  <mergeCells count="75">
    <mergeCell ref="C49:F49"/>
    <mergeCell ref="E51:F51"/>
    <mergeCell ref="J43:K43"/>
    <mergeCell ref="J44:K44"/>
    <mergeCell ref="J45:K45"/>
    <mergeCell ref="L49:N49"/>
    <mergeCell ref="B38:H38"/>
    <mergeCell ref="B40:C40"/>
    <mergeCell ref="E40:G40"/>
    <mergeCell ref="J40:K40"/>
    <mergeCell ref="B41:C41"/>
    <mergeCell ref="J41:K41"/>
    <mergeCell ref="J42:K42"/>
    <mergeCell ref="B42:C42"/>
    <mergeCell ref="B43:C43"/>
    <mergeCell ref="B44:C44"/>
    <mergeCell ref="B45:C45"/>
    <mergeCell ref="B47:C47"/>
    <mergeCell ref="E41:G41"/>
    <mergeCell ref="E42:G42"/>
    <mergeCell ref="E43:G43"/>
    <mergeCell ref="E44:G44"/>
    <mergeCell ref="E45:G45"/>
    <mergeCell ref="AA36:AE36"/>
    <mergeCell ref="AF36:AG36"/>
    <mergeCell ref="AL36:AO36"/>
    <mergeCell ref="AP36:AQ36"/>
    <mergeCell ref="J38:N38"/>
    <mergeCell ref="C6:C8"/>
    <mergeCell ref="D6:F8"/>
    <mergeCell ref="Q8:Y8"/>
    <mergeCell ref="Q36:T36"/>
    <mergeCell ref="U36:V36"/>
    <mergeCell ref="AA8:AJ8"/>
    <mergeCell ref="AL8:AT8"/>
    <mergeCell ref="D2:L2"/>
    <mergeCell ref="M2:N4"/>
    <mergeCell ref="G4:H4"/>
    <mergeCell ref="I4:J4"/>
    <mergeCell ref="C80:G81"/>
    <mergeCell ref="H80:J81"/>
    <mergeCell ref="L80:M80"/>
    <mergeCell ref="N80:N81"/>
    <mergeCell ref="C70:F71"/>
    <mergeCell ref="C72:F74"/>
    <mergeCell ref="H73:J74"/>
    <mergeCell ref="C76:G77"/>
    <mergeCell ref="H76:J77"/>
    <mergeCell ref="C78:G79"/>
    <mergeCell ref="H78:J79"/>
    <mergeCell ref="L76:M76"/>
    <mergeCell ref="L77:M77"/>
    <mergeCell ref="L78:M78"/>
    <mergeCell ref="L64:M64"/>
    <mergeCell ref="L65:M65"/>
    <mergeCell ref="L66:M66"/>
    <mergeCell ref="L67:M67"/>
    <mergeCell ref="L68:M68"/>
    <mergeCell ref="L69:M69"/>
    <mergeCell ref="L71:M71"/>
    <mergeCell ref="E62:F62"/>
    <mergeCell ref="E63:F63"/>
    <mergeCell ref="C64:D64"/>
    <mergeCell ref="E64:F64"/>
    <mergeCell ref="L75:N75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</mergeCells>
  <conditionalFormatting sqref="N80:N81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2:F74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2:N34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8:F68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2:Y34 AJ12:AJ34 AT12:AT34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2:AJ34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4:J4 X12">
    <cfRule type="notContainsBlanks" dxfId="54" priority="7">
      <formula>LEN(TRIM(D4))&gt;0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AT994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4.5" customHeight="1" x14ac:dyDescent="0.2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</row>
    <row r="2" spans="1:46" ht="24.75" customHeight="1" x14ac:dyDescent="0.2">
      <c r="A2" s="5"/>
      <c r="D2" s="405" t="s">
        <v>0</v>
      </c>
      <c r="E2" s="374"/>
      <c r="F2" s="374"/>
      <c r="G2" s="374"/>
      <c r="H2" s="374"/>
      <c r="I2" s="374"/>
      <c r="J2" s="374"/>
      <c r="K2" s="374"/>
      <c r="L2" s="374"/>
      <c r="M2" s="439">
        <f>'0101'!M2</f>
        <v>2025</v>
      </c>
      <c r="N2" s="407"/>
      <c r="O2" s="6"/>
      <c r="P2" s="4"/>
      <c r="Q2" s="4"/>
      <c r="R2" s="4"/>
    </row>
    <row r="3" spans="1:46" ht="6.75" customHeight="1" x14ac:dyDescent="0.2">
      <c r="A3" s="5"/>
      <c r="C3" s="7"/>
      <c r="D3" s="7"/>
      <c r="E3" s="7"/>
      <c r="F3" s="7"/>
      <c r="G3" s="7"/>
      <c r="H3" s="7"/>
      <c r="M3" s="408"/>
      <c r="N3" s="409"/>
      <c r="O3" s="6"/>
      <c r="P3" s="4"/>
      <c r="Q3" s="4"/>
      <c r="R3" s="4"/>
    </row>
    <row r="4" spans="1:46" ht="19.5" customHeight="1" x14ac:dyDescent="0.2">
      <c r="A4" s="5"/>
      <c r="C4" s="8"/>
      <c r="D4" s="9" t="s">
        <v>1</v>
      </c>
      <c r="E4" s="10">
        <v>45170</v>
      </c>
      <c r="F4" s="11"/>
      <c r="G4" s="412" t="s">
        <v>2</v>
      </c>
      <c r="H4" s="365"/>
      <c r="I4" s="413">
        <v>45169</v>
      </c>
      <c r="J4" s="365"/>
      <c r="M4" s="410"/>
      <c r="N4" s="411"/>
      <c r="O4" s="6"/>
      <c r="P4" s="4"/>
      <c r="Q4" s="4"/>
      <c r="R4" s="4"/>
    </row>
    <row r="5" spans="1:46" ht="5.25" customHeight="1" x14ac:dyDescent="0.2">
      <c r="A5" s="5"/>
      <c r="C5" s="7"/>
      <c r="D5" s="7"/>
      <c r="E5" s="7"/>
      <c r="F5" s="7"/>
      <c r="G5" s="7"/>
      <c r="H5" s="7"/>
      <c r="O5" s="6"/>
      <c r="P5" s="4"/>
      <c r="Q5" s="4"/>
      <c r="R5" s="4"/>
    </row>
    <row r="6" spans="1:46" ht="21" customHeight="1" x14ac:dyDescent="0.25">
      <c r="A6" s="5"/>
      <c r="C6" s="414" t="s">
        <v>3</v>
      </c>
      <c r="D6" s="417" t="s">
        <v>4</v>
      </c>
      <c r="E6" s="418"/>
      <c r="F6" s="407"/>
      <c r="G6" s="12" t="s">
        <v>5</v>
      </c>
      <c r="H6" s="13">
        <f>'0201'!N76</f>
        <v>3115613.42</v>
      </c>
      <c r="O6" s="6"/>
      <c r="P6" s="4"/>
      <c r="Q6" s="4"/>
      <c r="R6" s="4"/>
      <c r="S6" s="4"/>
      <c r="T6" s="4"/>
      <c r="U6" s="4"/>
      <c r="V6" s="4"/>
      <c r="W6" s="4"/>
    </row>
    <row r="7" spans="1:46" ht="21" customHeight="1" x14ac:dyDescent="0.25">
      <c r="A7" s="5"/>
      <c r="C7" s="415"/>
      <c r="D7" s="408"/>
      <c r="E7" s="374"/>
      <c r="F7" s="409"/>
      <c r="G7" s="14" t="s">
        <v>6</v>
      </c>
      <c r="H7" s="15">
        <f>'0201'!N77</f>
        <v>4625790</v>
      </c>
      <c r="L7" s="16"/>
      <c r="O7" s="6"/>
      <c r="P7" s="4"/>
      <c r="Q7" s="4"/>
      <c r="R7" s="4"/>
      <c r="S7" s="4"/>
      <c r="T7" s="4"/>
      <c r="U7" s="4"/>
      <c r="V7" s="4"/>
      <c r="W7" s="4"/>
    </row>
    <row r="8" spans="1:46" ht="21" customHeight="1" x14ac:dyDescent="0.3">
      <c r="A8" s="5"/>
      <c r="C8" s="416"/>
      <c r="D8" s="410"/>
      <c r="E8" s="419"/>
      <c r="F8" s="411"/>
      <c r="G8" s="17" t="s">
        <v>7</v>
      </c>
      <c r="H8" s="18">
        <f>H6+H7</f>
        <v>7741403.4199999999</v>
      </c>
      <c r="O8" s="6"/>
      <c r="P8" s="4"/>
      <c r="Q8" s="420" t="s">
        <v>8</v>
      </c>
      <c r="R8" s="403"/>
      <c r="S8" s="403"/>
      <c r="T8" s="403"/>
      <c r="U8" s="403"/>
      <c r="V8" s="403"/>
      <c r="W8" s="403"/>
      <c r="X8" s="403"/>
      <c r="Y8" s="365"/>
      <c r="AA8" s="402" t="s">
        <v>9</v>
      </c>
      <c r="AB8" s="403"/>
      <c r="AC8" s="403"/>
      <c r="AD8" s="403"/>
      <c r="AE8" s="403"/>
      <c r="AF8" s="403"/>
      <c r="AG8" s="403"/>
      <c r="AH8" s="403"/>
      <c r="AI8" s="403"/>
      <c r="AJ8" s="365"/>
      <c r="AL8" s="404" t="s">
        <v>10</v>
      </c>
      <c r="AM8" s="403"/>
      <c r="AN8" s="403"/>
      <c r="AO8" s="403"/>
      <c r="AP8" s="403"/>
      <c r="AQ8" s="403"/>
      <c r="AR8" s="403"/>
      <c r="AS8" s="403"/>
      <c r="AT8" s="365"/>
    </row>
    <row r="9" spans="1:46" ht="12.75" customHeight="1" x14ac:dyDescent="0.2">
      <c r="A9" s="5"/>
      <c r="O9" s="6"/>
      <c r="P9" s="4"/>
      <c r="Q9" s="4"/>
      <c r="R9" s="4"/>
      <c r="S9" s="4"/>
      <c r="T9" s="4"/>
      <c r="U9" s="4"/>
      <c r="V9" s="4"/>
      <c r="W9" s="4"/>
      <c r="AL9" s="4"/>
      <c r="AM9" s="4"/>
      <c r="AN9" s="4"/>
      <c r="AO9" s="4"/>
      <c r="AP9" s="4"/>
      <c r="AQ9" s="4"/>
      <c r="AR9" s="4"/>
    </row>
    <row r="10" spans="1:46" ht="15" x14ac:dyDescent="0.3">
      <c r="A10" s="5"/>
      <c r="B10" s="19"/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7</v>
      </c>
      <c r="I10" s="20"/>
      <c r="J10" s="19" t="s">
        <v>5</v>
      </c>
      <c r="K10" s="19" t="s">
        <v>6</v>
      </c>
      <c r="L10" s="19" t="s">
        <v>16</v>
      </c>
      <c r="M10" s="19" t="s">
        <v>17</v>
      </c>
      <c r="N10" s="19" t="s">
        <v>18</v>
      </c>
      <c r="O10" s="21"/>
      <c r="P10" s="19"/>
      <c r="Q10" s="22" t="s">
        <v>19</v>
      </c>
      <c r="R10" s="22" t="s">
        <v>20</v>
      </c>
      <c r="S10" s="22" t="s">
        <v>21</v>
      </c>
      <c r="T10" s="22" t="s">
        <v>22</v>
      </c>
      <c r="U10" s="22" t="s">
        <v>23</v>
      </c>
      <c r="V10" s="23" t="s">
        <v>7</v>
      </c>
      <c r="W10" s="4"/>
      <c r="X10" s="24" t="s">
        <v>24</v>
      </c>
      <c r="Y10" s="22" t="s">
        <v>18</v>
      </c>
      <c r="AA10" s="25" t="s">
        <v>25</v>
      </c>
      <c r="AB10" s="25" t="s">
        <v>19</v>
      </c>
      <c r="AC10" s="25" t="s">
        <v>20</v>
      </c>
      <c r="AD10" s="25" t="s">
        <v>21</v>
      </c>
      <c r="AE10" s="25" t="s">
        <v>22</v>
      </c>
      <c r="AF10" s="25" t="s">
        <v>23</v>
      </c>
      <c r="AG10" s="26" t="s">
        <v>7</v>
      </c>
      <c r="AI10" s="27" t="s">
        <v>26</v>
      </c>
      <c r="AJ10" s="26" t="s">
        <v>18</v>
      </c>
      <c r="AL10" s="26" t="s">
        <v>19</v>
      </c>
      <c r="AM10" s="26" t="s">
        <v>20</v>
      </c>
      <c r="AN10" s="26" t="s">
        <v>21</v>
      </c>
      <c r="AO10" s="26" t="s">
        <v>22</v>
      </c>
      <c r="AP10" s="26" t="s">
        <v>23</v>
      </c>
      <c r="AQ10" s="28" t="s">
        <v>7</v>
      </c>
      <c r="AR10" s="4"/>
      <c r="AS10" s="24" t="s">
        <v>24</v>
      </c>
      <c r="AT10" s="26" t="s">
        <v>18</v>
      </c>
    </row>
    <row r="11" spans="1:46" ht="10.5" customHeight="1" x14ac:dyDescent="0.2">
      <c r="A11" s="5"/>
      <c r="H11" s="29">
        <f>SUM(H12:H15)</f>
        <v>1010900</v>
      </c>
      <c r="O11" s="6"/>
      <c r="P11" s="4"/>
      <c r="Q11" s="4"/>
      <c r="R11" s="4"/>
      <c r="S11" s="4"/>
      <c r="T11" s="4"/>
      <c r="U11" s="4"/>
      <c r="V11" s="4"/>
      <c r="W11" s="4"/>
      <c r="X11" s="30"/>
      <c r="AL11" s="4"/>
      <c r="AM11" s="4"/>
      <c r="AN11" s="4"/>
      <c r="AO11" s="4"/>
      <c r="AP11" s="4"/>
      <c r="AQ11" s="4"/>
      <c r="AR11" s="4"/>
      <c r="AS11" s="30"/>
    </row>
    <row r="12" spans="1:46" ht="21" customHeight="1" x14ac:dyDescent="0.25">
      <c r="A12" s="5"/>
      <c r="B12" s="31" t="s">
        <v>27</v>
      </c>
      <c r="C12" s="32">
        <v>160100</v>
      </c>
      <c r="D12" s="32">
        <v>50550</v>
      </c>
      <c r="E12" s="32">
        <v>8250</v>
      </c>
      <c r="F12" s="32">
        <v>28200</v>
      </c>
      <c r="G12" s="32">
        <v>82700</v>
      </c>
      <c r="H12" s="33">
        <f t="shared" ref="H12:H34" si="0">SUM(C12:G12)</f>
        <v>329800</v>
      </c>
      <c r="I12" s="34" t="s">
        <v>27</v>
      </c>
      <c r="J12" s="35">
        <v>27724.94</v>
      </c>
      <c r="K12" s="35">
        <v>300100</v>
      </c>
      <c r="L12" s="35"/>
      <c r="M12" s="36">
        <f t="shared" ref="M12:M34" si="1">SUM(J12:L12)</f>
        <v>327824.94</v>
      </c>
      <c r="N12" s="37">
        <f t="shared" ref="N12:N34" si="2">H12-M12</f>
        <v>1975.0599999999977</v>
      </c>
      <c r="O12" s="6"/>
      <c r="P12" s="38"/>
      <c r="Q12" s="39"/>
      <c r="R12" s="39"/>
      <c r="S12" s="39"/>
      <c r="T12" s="39"/>
      <c r="U12" s="40"/>
      <c r="V12" s="41">
        <f t="shared" ref="V12:V34" si="3">U12+T12+S12+R12+Q12</f>
        <v>0</v>
      </c>
      <c r="W12" s="4"/>
      <c r="X12" s="39">
        <v>0</v>
      </c>
      <c r="Y12" s="42">
        <f t="shared" ref="Y12:Y34" si="4">V12-X12</f>
        <v>0</v>
      </c>
      <c r="Z12" s="43" t="s">
        <v>20</v>
      </c>
      <c r="AA12" s="39">
        <v>2</v>
      </c>
      <c r="AB12" s="39"/>
      <c r="AC12" s="39">
        <v>1</v>
      </c>
      <c r="AD12" s="39"/>
      <c r="AE12" s="39"/>
      <c r="AF12" s="39"/>
      <c r="AG12" s="44">
        <f t="shared" ref="AG12:AG34" si="5">AF12+AE12+AD12+AC12+AB12+AA12</f>
        <v>3</v>
      </c>
      <c r="AH12" s="4"/>
      <c r="AI12" s="39">
        <v>0</v>
      </c>
      <c r="AJ12" s="42">
        <f t="shared" ref="AJ12:AJ34" si="6">AG12-AI12</f>
        <v>3</v>
      </c>
      <c r="AL12" s="39">
        <v>85</v>
      </c>
      <c r="AM12" s="39">
        <v>26</v>
      </c>
      <c r="AN12" s="39">
        <v>10</v>
      </c>
      <c r="AO12" s="39">
        <v>11</v>
      </c>
      <c r="AP12" s="40">
        <v>37</v>
      </c>
      <c r="AQ12" s="45">
        <f t="shared" ref="AQ12:AQ34" si="7">AP12+AO12+AN12+AM12+AL12</f>
        <v>169</v>
      </c>
      <c r="AR12" s="4"/>
      <c r="AS12" s="39">
        <v>0</v>
      </c>
      <c r="AT12" s="42">
        <f t="shared" ref="AT12:AT34" si="8">AQ12-AS12</f>
        <v>169</v>
      </c>
    </row>
    <row r="13" spans="1:46" ht="21" customHeight="1" x14ac:dyDescent="0.25">
      <c r="A13" s="5"/>
      <c r="B13" s="46" t="s">
        <v>28</v>
      </c>
      <c r="C13" s="47"/>
      <c r="D13" s="47"/>
      <c r="E13" s="47"/>
      <c r="F13" s="47"/>
      <c r="G13" s="47"/>
      <c r="H13" s="48">
        <f t="shared" si="0"/>
        <v>0</v>
      </c>
      <c r="I13" s="49" t="s">
        <v>28</v>
      </c>
      <c r="J13" s="50"/>
      <c r="K13" s="50"/>
      <c r="L13" s="50"/>
      <c r="M13" s="51">
        <f t="shared" si="1"/>
        <v>0</v>
      </c>
      <c r="N13" s="37">
        <f t="shared" si="2"/>
        <v>0</v>
      </c>
      <c r="O13" s="6"/>
      <c r="P13" s="38"/>
      <c r="Q13" s="52"/>
      <c r="R13" s="52"/>
      <c r="S13" s="52"/>
      <c r="T13" s="52"/>
      <c r="U13" s="53"/>
      <c r="V13" s="41">
        <f t="shared" si="3"/>
        <v>0</v>
      </c>
      <c r="W13" s="4"/>
      <c r="X13" s="39">
        <v>0</v>
      </c>
      <c r="Y13" s="42">
        <f t="shared" si="4"/>
        <v>0</v>
      </c>
      <c r="Z13" s="43" t="s">
        <v>29</v>
      </c>
      <c r="AA13" s="52"/>
      <c r="AB13" s="52"/>
      <c r="AC13" s="52"/>
      <c r="AD13" s="52"/>
      <c r="AE13" s="52"/>
      <c r="AF13" s="52"/>
      <c r="AG13" s="44">
        <f t="shared" si="5"/>
        <v>0</v>
      </c>
      <c r="AH13" s="4"/>
      <c r="AI13" s="39"/>
      <c r="AJ13" s="42">
        <f t="shared" si="6"/>
        <v>0</v>
      </c>
      <c r="AL13" s="52"/>
      <c r="AM13" s="52"/>
      <c r="AN13" s="52"/>
      <c r="AO13" s="52"/>
      <c r="AP13" s="53"/>
      <c r="AQ13" s="45">
        <f t="shared" si="7"/>
        <v>0</v>
      </c>
      <c r="AR13" s="4"/>
      <c r="AS13" s="39">
        <v>0</v>
      </c>
      <c r="AT13" s="42">
        <f t="shared" si="8"/>
        <v>0</v>
      </c>
    </row>
    <row r="14" spans="1:46" ht="21" customHeight="1" x14ac:dyDescent="0.25">
      <c r="A14" s="5"/>
      <c r="B14" s="31" t="s">
        <v>30</v>
      </c>
      <c r="C14" s="32">
        <v>276650</v>
      </c>
      <c r="D14" s="32">
        <v>188350</v>
      </c>
      <c r="E14" s="32">
        <v>58900</v>
      </c>
      <c r="F14" s="32">
        <v>50900</v>
      </c>
      <c r="G14" s="32">
        <v>106300</v>
      </c>
      <c r="H14" s="33">
        <f t="shared" si="0"/>
        <v>681100</v>
      </c>
      <c r="I14" s="34" t="s">
        <v>30</v>
      </c>
      <c r="J14" s="35">
        <v>182260.91</v>
      </c>
      <c r="K14" s="35">
        <v>498839.09</v>
      </c>
      <c r="L14" s="35"/>
      <c r="M14" s="36">
        <f t="shared" si="1"/>
        <v>681100</v>
      </c>
      <c r="N14" s="37">
        <f t="shared" si="2"/>
        <v>0</v>
      </c>
      <c r="O14" s="6"/>
      <c r="P14" s="38"/>
      <c r="Q14" s="39"/>
      <c r="R14" s="39"/>
      <c r="S14" s="39"/>
      <c r="T14" s="39">
        <v>2</v>
      </c>
      <c r="U14" s="40"/>
      <c r="V14" s="41">
        <f t="shared" si="3"/>
        <v>2</v>
      </c>
      <c r="W14" s="4"/>
      <c r="X14" s="39">
        <v>0</v>
      </c>
      <c r="Y14" s="42">
        <f t="shared" si="4"/>
        <v>2</v>
      </c>
      <c r="Z14" s="43" t="s">
        <v>19</v>
      </c>
      <c r="AA14" s="39">
        <v>1</v>
      </c>
      <c r="AB14" s="39"/>
      <c r="AC14" s="39">
        <v>3</v>
      </c>
      <c r="AD14" s="39"/>
      <c r="AE14" s="39"/>
      <c r="AF14" s="39"/>
      <c r="AG14" s="44">
        <f t="shared" si="5"/>
        <v>4</v>
      </c>
      <c r="AH14" s="4"/>
      <c r="AI14" s="39"/>
      <c r="AJ14" s="42">
        <f t="shared" si="6"/>
        <v>4</v>
      </c>
      <c r="AL14" s="39">
        <v>114</v>
      </c>
      <c r="AM14" s="39">
        <v>93</v>
      </c>
      <c r="AN14" s="39">
        <v>32</v>
      </c>
      <c r="AO14" s="39">
        <v>27</v>
      </c>
      <c r="AP14" s="40">
        <v>50</v>
      </c>
      <c r="AQ14" s="45">
        <f t="shared" si="7"/>
        <v>316</v>
      </c>
      <c r="AR14" s="4"/>
      <c r="AS14" s="39">
        <v>0</v>
      </c>
      <c r="AT14" s="42">
        <f t="shared" si="8"/>
        <v>316</v>
      </c>
    </row>
    <row r="15" spans="1:46" ht="21" customHeight="1" x14ac:dyDescent="0.25">
      <c r="A15" s="5"/>
      <c r="B15" s="46" t="s">
        <v>31</v>
      </c>
      <c r="C15" s="47"/>
      <c r="D15" s="47"/>
      <c r="E15" s="47"/>
      <c r="F15" s="47"/>
      <c r="G15" s="47"/>
      <c r="H15" s="48">
        <f t="shared" si="0"/>
        <v>0</v>
      </c>
      <c r="I15" s="49" t="s">
        <v>31</v>
      </c>
      <c r="J15" s="54"/>
      <c r="K15" s="54"/>
      <c r="L15" s="54"/>
      <c r="M15" s="51">
        <f t="shared" si="1"/>
        <v>0</v>
      </c>
      <c r="N15" s="37">
        <f t="shared" si="2"/>
        <v>0</v>
      </c>
      <c r="O15" s="6"/>
      <c r="P15" s="4"/>
      <c r="Q15" s="52"/>
      <c r="R15" s="52"/>
      <c r="S15" s="52"/>
      <c r="T15" s="52"/>
      <c r="U15" s="53"/>
      <c r="V15" s="41">
        <f t="shared" si="3"/>
        <v>0</v>
      </c>
      <c r="W15" s="4"/>
      <c r="X15" s="39">
        <v>0</v>
      </c>
      <c r="Y15" s="42">
        <f t="shared" si="4"/>
        <v>0</v>
      </c>
      <c r="Z15" s="43"/>
      <c r="AA15" s="52"/>
      <c r="AB15" s="52"/>
      <c r="AC15" s="52"/>
      <c r="AD15" s="52"/>
      <c r="AE15" s="52"/>
      <c r="AF15" s="52"/>
      <c r="AG15" s="44">
        <f t="shared" si="5"/>
        <v>0</v>
      </c>
      <c r="AH15" s="4"/>
      <c r="AI15" s="39"/>
      <c r="AJ15" s="42">
        <f t="shared" si="6"/>
        <v>0</v>
      </c>
      <c r="AL15" s="52"/>
      <c r="AM15" s="52"/>
      <c r="AN15" s="52"/>
      <c r="AO15" s="52"/>
      <c r="AP15" s="53"/>
      <c r="AQ15" s="45">
        <f t="shared" si="7"/>
        <v>0</v>
      </c>
      <c r="AR15" s="4"/>
      <c r="AS15" s="39">
        <v>0</v>
      </c>
      <c r="AT15" s="42">
        <f t="shared" si="8"/>
        <v>0</v>
      </c>
    </row>
    <row r="16" spans="1:46" ht="21" customHeight="1" x14ac:dyDescent="0.25">
      <c r="A16" s="5"/>
      <c r="B16" s="31" t="s">
        <v>32</v>
      </c>
      <c r="C16" s="32">
        <v>125800</v>
      </c>
      <c r="D16" s="32">
        <v>92100</v>
      </c>
      <c r="E16" s="32">
        <v>25800</v>
      </c>
      <c r="F16" s="32">
        <v>44400</v>
      </c>
      <c r="G16" s="32">
        <v>106400</v>
      </c>
      <c r="H16" s="33">
        <f t="shared" si="0"/>
        <v>394500</v>
      </c>
      <c r="I16" s="34" t="s">
        <v>33</v>
      </c>
      <c r="J16" s="55">
        <v>100873.41</v>
      </c>
      <c r="K16" s="55">
        <v>293626.59000000003</v>
      </c>
      <c r="L16" s="55"/>
      <c r="M16" s="36">
        <f t="shared" si="1"/>
        <v>394500</v>
      </c>
      <c r="N16" s="37">
        <f t="shared" si="2"/>
        <v>0</v>
      </c>
      <c r="O16" s="6"/>
      <c r="P16" s="38"/>
      <c r="Q16" s="39">
        <v>3</v>
      </c>
      <c r="R16" s="39"/>
      <c r="S16" s="39"/>
      <c r="T16" s="39"/>
      <c r="U16" s="40"/>
      <c r="V16" s="41">
        <f t="shared" si="3"/>
        <v>3</v>
      </c>
      <c r="W16" s="4"/>
      <c r="X16" s="39">
        <v>0</v>
      </c>
      <c r="Y16" s="42">
        <f t="shared" si="4"/>
        <v>3</v>
      </c>
      <c r="Z16" s="43" t="s">
        <v>33</v>
      </c>
      <c r="AA16" s="39"/>
      <c r="AB16" s="39">
        <v>4</v>
      </c>
      <c r="AC16" s="39"/>
      <c r="AD16" s="39"/>
      <c r="AE16" s="39"/>
      <c r="AF16" s="39"/>
      <c r="AG16" s="44">
        <f t="shared" si="5"/>
        <v>4</v>
      </c>
      <c r="AH16" s="4"/>
      <c r="AI16" s="39"/>
      <c r="AJ16" s="42">
        <f t="shared" si="6"/>
        <v>4</v>
      </c>
      <c r="AK16" s="43" t="s">
        <v>33</v>
      </c>
      <c r="AL16" s="39">
        <v>80</v>
      </c>
      <c r="AM16" s="39">
        <v>63</v>
      </c>
      <c r="AN16" s="39">
        <v>15</v>
      </c>
      <c r="AO16" s="39">
        <v>26</v>
      </c>
      <c r="AP16" s="40">
        <v>67</v>
      </c>
      <c r="AQ16" s="45">
        <f t="shared" si="7"/>
        <v>251</v>
      </c>
      <c r="AR16" s="4"/>
      <c r="AS16" s="39">
        <v>0</v>
      </c>
      <c r="AT16" s="42">
        <f t="shared" si="8"/>
        <v>251</v>
      </c>
    </row>
    <row r="17" spans="1:46" ht="21" customHeight="1" x14ac:dyDescent="0.25">
      <c r="A17" s="5"/>
      <c r="B17" s="46" t="s">
        <v>34</v>
      </c>
      <c r="C17" s="47">
        <v>305100</v>
      </c>
      <c r="D17" s="47">
        <v>239250</v>
      </c>
      <c r="E17" s="47">
        <v>162300</v>
      </c>
      <c r="F17" s="47">
        <v>152050</v>
      </c>
      <c r="G17" s="47">
        <v>330900</v>
      </c>
      <c r="H17" s="48">
        <f t="shared" si="0"/>
        <v>1189600</v>
      </c>
      <c r="I17" s="49" t="s">
        <v>35</v>
      </c>
      <c r="J17" s="50">
        <v>715607.96</v>
      </c>
      <c r="K17" s="50">
        <v>473992.04</v>
      </c>
      <c r="L17" s="50"/>
      <c r="M17" s="51">
        <f t="shared" si="1"/>
        <v>1189600</v>
      </c>
      <c r="N17" s="37">
        <f t="shared" si="2"/>
        <v>0</v>
      </c>
      <c r="O17" s="6"/>
      <c r="P17" s="38"/>
      <c r="Q17" s="52">
        <v>1</v>
      </c>
      <c r="R17" s="52">
        <v>2</v>
      </c>
      <c r="S17" s="52"/>
      <c r="T17" s="52"/>
      <c r="U17" s="53"/>
      <c r="V17" s="41">
        <f t="shared" si="3"/>
        <v>3</v>
      </c>
      <c r="W17" s="4"/>
      <c r="X17" s="39">
        <v>0</v>
      </c>
      <c r="Y17" s="42">
        <f t="shared" si="4"/>
        <v>3</v>
      </c>
      <c r="Z17" s="43" t="s">
        <v>35</v>
      </c>
      <c r="AA17" s="52">
        <v>5</v>
      </c>
      <c r="AB17" s="52">
        <v>4</v>
      </c>
      <c r="AC17" s="52">
        <v>12</v>
      </c>
      <c r="AD17" s="52">
        <v>2</v>
      </c>
      <c r="AE17" s="52">
        <v>1</v>
      </c>
      <c r="AF17" s="52"/>
      <c r="AG17" s="44">
        <f t="shared" si="5"/>
        <v>24</v>
      </c>
      <c r="AH17" s="4"/>
      <c r="AI17" s="39"/>
      <c r="AJ17" s="42">
        <f t="shared" si="6"/>
        <v>24</v>
      </c>
      <c r="AK17" s="43" t="s">
        <v>35</v>
      </c>
      <c r="AL17" s="52">
        <v>193</v>
      </c>
      <c r="AM17" s="52">
        <v>145</v>
      </c>
      <c r="AN17" s="52">
        <v>147</v>
      </c>
      <c r="AO17" s="52">
        <v>118</v>
      </c>
      <c r="AP17" s="53">
        <v>204</v>
      </c>
      <c r="AQ17" s="45">
        <f t="shared" si="7"/>
        <v>807</v>
      </c>
      <c r="AR17" s="4"/>
      <c r="AS17" s="39">
        <v>0</v>
      </c>
      <c r="AT17" s="42">
        <f t="shared" si="8"/>
        <v>807</v>
      </c>
    </row>
    <row r="18" spans="1:46" ht="21" customHeight="1" x14ac:dyDescent="0.25">
      <c r="A18" s="5"/>
      <c r="B18" s="31" t="s">
        <v>36</v>
      </c>
      <c r="C18" s="32">
        <v>104100</v>
      </c>
      <c r="D18" s="32">
        <v>76000</v>
      </c>
      <c r="E18" s="32">
        <v>67400</v>
      </c>
      <c r="F18" s="32">
        <v>57900</v>
      </c>
      <c r="G18" s="32">
        <v>96550</v>
      </c>
      <c r="H18" s="33">
        <f t="shared" si="0"/>
        <v>401950</v>
      </c>
      <c r="I18" s="34" t="s">
        <v>37</v>
      </c>
      <c r="J18" s="35">
        <v>380621.83</v>
      </c>
      <c r="K18" s="35">
        <v>21328.17</v>
      </c>
      <c r="L18" s="35"/>
      <c r="M18" s="36">
        <f t="shared" si="1"/>
        <v>401950</v>
      </c>
      <c r="N18" s="37">
        <f t="shared" si="2"/>
        <v>0</v>
      </c>
      <c r="O18" s="6"/>
      <c r="P18" s="4"/>
      <c r="Q18" s="39"/>
      <c r="R18" s="39"/>
      <c r="S18" s="39"/>
      <c r="T18" s="39"/>
      <c r="U18" s="40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37</v>
      </c>
      <c r="AA18" s="39"/>
      <c r="AB18" s="39">
        <v>1</v>
      </c>
      <c r="AC18" s="39">
        <v>4</v>
      </c>
      <c r="AD18" s="39">
        <v>2</v>
      </c>
      <c r="AE18" s="39">
        <v>1</v>
      </c>
      <c r="AF18" s="39"/>
      <c r="AG18" s="44">
        <f t="shared" si="5"/>
        <v>8</v>
      </c>
      <c r="AH18" s="4"/>
      <c r="AI18" s="39"/>
      <c r="AJ18" s="42">
        <f t="shared" si="6"/>
        <v>8</v>
      </c>
      <c r="AK18" s="43" t="s">
        <v>37</v>
      </c>
      <c r="AL18" s="39">
        <v>58</v>
      </c>
      <c r="AM18" s="39">
        <v>49</v>
      </c>
      <c r="AN18" s="39">
        <v>43</v>
      </c>
      <c r="AO18" s="39">
        <v>42</v>
      </c>
      <c r="AP18" s="40">
        <v>59</v>
      </c>
      <c r="AQ18" s="45">
        <f t="shared" si="7"/>
        <v>251</v>
      </c>
      <c r="AR18" s="4"/>
      <c r="AS18" s="39">
        <v>0</v>
      </c>
      <c r="AT18" s="42">
        <f t="shared" si="8"/>
        <v>251</v>
      </c>
    </row>
    <row r="19" spans="1:46" ht="21" customHeight="1" x14ac:dyDescent="0.25">
      <c r="A19" s="5"/>
      <c r="B19" s="46" t="s">
        <v>38</v>
      </c>
      <c r="C19" s="47">
        <v>93900</v>
      </c>
      <c r="D19" s="47">
        <v>113200</v>
      </c>
      <c r="E19" s="47">
        <v>48980</v>
      </c>
      <c r="F19" s="47">
        <v>85550</v>
      </c>
      <c r="G19" s="47">
        <v>228750</v>
      </c>
      <c r="H19" s="48">
        <f t="shared" si="0"/>
        <v>570380</v>
      </c>
      <c r="I19" s="49" t="s">
        <v>39</v>
      </c>
      <c r="J19" s="50">
        <v>3154955.24</v>
      </c>
      <c r="K19" s="50"/>
      <c r="L19" s="50">
        <v>-2588575.2400000002</v>
      </c>
      <c r="M19" s="51">
        <f t="shared" si="1"/>
        <v>566380</v>
      </c>
      <c r="N19" s="37">
        <f t="shared" si="2"/>
        <v>4000</v>
      </c>
      <c r="O19" s="6"/>
      <c r="P19" s="38"/>
      <c r="Q19" s="52"/>
      <c r="R19" s="52">
        <v>1</v>
      </c>
      <c r="S19" s="52"/>
      <c r="T19" s="52"/>
      <c r="U19" s="53"/>
      <c r="V19" s="41">
        <f t="shared" si="3"/>
        <v>1</v>
      </c>
      <c r="W19" s="4"/>
      <c r="X19" s="39">
        <v>0</v>
      </c>
      <c r="Y19" s="42">
        <f t="shared" si="4"/>
        <v>1</v>
      </c>
      <c r="Z19" s="43" t="s">
        <v>39</v>
      </c>
      <c r="AA19" s="52"/>
      <c r="AB19" s="52"/>
      <c r="AC19" s="52">
        <v>10</v>
      </c>
      <c r="AD19" s="52"/>
      <c r="AE19" s="52"/>
      <c r="AF19" s="52"/>
      <c r="AG19" s="44">
        <f t="shared" si="5"/>
        <v>10</v>
      </c>
      <c r="AH19" s="4"/>
      <c r="AI19" s="39"/>
      <c r="AJ19" s="42">
        <f t="shared" si="6"/>
        <v>10</v>
      </c>
      <c r="AK19" s="43" t="s">
        <v>39</v>
      </c>
      <c r="AL19" s="52">
        <v>67</v>
      </c>
      <c r="AM19" s="52">
        <v>65</v>
      </c>
      <c r="AN19" s="52">
        <v>34</v>
      </c>
      <c r="AO19" s="52">
        <v>45</v>
      </c>
      <c r="AP19" s="53">
        <v>113</v>
      </c>
      <c r="AQ19" s="45">
        <f t="shared" si="7"/>
        <v>324</v>
      </c>
      <c r="AR19" s="4"/>
      <c r="AS19" s="39">
        <v>0</v>
      </c>
      <c r="AT19" s="42">
        <f t="shared" si="8"/>
        <v>324</v>
      </c>
    </row>
    <row r="20" spans="1:46" ht="21" customHeight="1" x14ac:dyDescent="0.25">
      <c r="A20" s="5"/>
      <c r="B20" s="31" t="s">
        <v>40</v>
      </c>
      <c r="C20" s="32">
        <v>50900</v>
      </c>
      <c r="D20" s="32">
        <v>67600</v>
      </c>
      <c r="E20" s="32">
        <v>56100</v>
      </c>
      <c r="F20" s="32">
        <v>64900</v>
      </c>
      <c r="G20" s="32">
        <v>90800</v>
      </c>
      <c r="H20" s="33">
        <f t="shared" si="0"/>
        <v>330300</v>
      </c>
      <c r="I20" s="34" t="s">
        <v>41</v>
      </c>
      <c r="J20" s="55">
        <v>164699.22</v>
      </c>
      <c r="K20" s="55">
        <v>165600.78</v>
      </c>
      <c r="L20" s="55"/>
      <c r="M20" s="36">
        <f t="shared" si="1"/>
        <v>330300</v>
      </c>
      <c r="N20" s="37">
        <f t="shared" si="2"/>
        <v>0</v>
      </c>
      <c r="O20" s="6"/>
      <c r="P20" s="38"/>
      <c r="Q20" s="39">
        <v>1</v>
      </c>
      <c r="R20" s="39"/>
      <c r="S20" s="39"/>
      <c r="T20" s="39"/>
      <c r="U20" s="40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41</v>
      </c>
      <c r="AA20" s="39"/>
      <c r="AB20" s="39">
        <v>1</v>
      </c>
      <c r="AC20" s="39">
        <v>2</v>
      </c>
      <c r="AD20" s="39">
        <v>1</v>
      </c>
      <c r="AE20" s="39">
        <v>1</v>
      </c>
      <c r="AF20" s="39"/>
      <c r="AG20" s="44">
        <f t="shared" si="5"/>
        <v>5</v>
      </c>
      <c r="AH20" s="4"/>
      <c r="AI20" s="39"/>
      <c r="AJ20" s="42">
        <f t="shared" si="6"/>
        <v>5</v>
      </c>
      <c r="AK20" s="43" t="s">
        <v>41</v>
      </c>
      <c r="AL20" s="39">
        <v>28</v>
      </c>
      <c r="AM20" s="39">
        <v>50</v>
      </c>
      <c r="AN20" s="39">
        <v>40</v>
      </c>
      <c r="AO20" s="39">
        <v>45</v>
      </c>
      <c r="AP20" s="40">
        <v>58</v>
      </c>
      <c r="AQ20" s="45">
        <f t="shared" si="7"/>
        <v>221</v>
      </c>
      <c r="AR20" s="4"/>
      <c r="AS20" s="39">
        <v>0</v>
      </c>
      <c r="AT20" s="42">
        <f t="shared" si="8"/>
        <v>221</v>
      </c>
    </row>
    <row r="21" spans="1:46" ht="21" customHeight="1" x14ac:dyDescent="0.25">
      <c r="A21" s="5"/>
      <c r="B21" s="46" t="s">
        <v>42</v>
      </c>
      <c r="C21" s="47">
        <v>126500</v>
      </c>
      <c r="D21" s="47">
        <v>130800</v>
      </c>
      <c r="E21" s="47">
        <v>81500</v>
      </c>
      <c r="F21" s="47">
        <v>90300</v>
      </c>
      <c r="G21" s="47">
        <v>159900</v>
      </c>
      <c r="H21" s="48">
        <f t="shared" si="0"/>
        <v>589000</v>
      </c>
      <c r="I21" s="49" t="s">
        <v>43</v>
      </c>
      <c r="J21" s="50">
        <v>410086.8</v>
      </c>
      <c r="K21" s="50">
        <v>178913.2</v>
      </c>
      <c r="L21" s="50"/>
      <c r="M21" s="51">
        <f t="shared" si="1"/>
        <v>589000</v>
      </c>
      <c r="N21" s="37">
        <f t="shared" si="2"/>
        <v>0</v>
      </c>
      <c r="O21" s="6"/>
      <c r="P21" s="38"/>
      <c r="Q21" s="52">
        <v>3</v>
      </c>
      <c r="R21" s="52">
        <v>2</v>
      </c>
      <c r="S21" s="52"/>
      <c r="T21" s="52">
        <v>1</v>
      </c>
      <c r="U21" s="53"/>
      <c r="V21" s="41">
        <f t="shared" si="3"/>
        <v>6</v>
      </c>
      <c r="W21" s="4"/>
      <c r="X21" s="39">
        <v>0</v>
      </c>
      <c r="Y21" s="42">
        <f t="shared" si="4"/>
        <v>6</v>
      </c>
      <c r="Z21" s="43" t="s">
        <v>43</v>
      </c>
      <c r="AA21" s="52">
        <v>6</v>
      </c>
      <c r="AB21" s="52">
        <v>5</v>
      </c>
      <c r="AC21" s="52">
        <v>7</v>
      </c>
      <c r="AD21" s="52">
        <v>1</v>
      </c>
      <c r="AE21" s="52">
        <v>3</v>
      </c>
      <c r="AF21" s="52"/>
      <c r="AG21" s="44">
        <f t="shared" si="5"/>
        <v>22</v>
      </c>
      <c r="AH21" s="4"/>
      <c r="AI21" s="39"/>
      <c r="AJ21" s="42">
        <f t="shared" si="6"/>
        <v>22</v>
      </c>
      <c r="AK21" s="43" t="s">
        <v>43</v>
      </c>
      <c r="AL21" s="52">
        <v>84</v>
      </c>
      <c r="AM21" s="52">
        <v>92</v>
      </c>
      <c r="AN21" s="52">
        <v>58</v>
      </c>
      <c r="AO21" s="52">
        <v>64</v>
      </c>
      <c r="AP21" s="53">
        <v>101</v>
      </c>
      <c r="AQ21" s="45">
        <f t="shared" si="7"/>
        <v>399</v>
      </c>
      <c r="AR21" s="4"/>
      <c r="AS21" s="39">
        <v>0</v>
      </c>
      <c r="AT21" s="42">
        <f t="shared" si="8"/>
        <v>399</v>
      </c>
    </row>
    <row r="22" spans="1:46" ht="21" customHeight="1" x14ac:dyDescent="0.25">
      <c r="A22" s="5"/>
      <c r="B22" s="31" t="s">
        <v>44</v>
      </c>
      <c r="C22" s="32">
        <v>161250</v>
      </c>
      <c r="D22" s="32">
        <v>170650</v>
      </c>
      <c r="E22" s="32">
        <v>68150</v>
      </c>
      <c r="F22" s="32">
        <v>97350</v>
      </c>
      <c r="G22" s="32">
        <v>178300</v>
      </c>
      <c r="H22" s="33">
        <f t="shared" si="0"/>
        <v>675700</v>
      </c>
      <c r="I22" s="34" t="s">
        <v>45</v>
      </c>
      <c r="J22" s="35">
        <v>408586.71</v>
      </c>
      <c r="K22" s="35">
        <v>267113.28999999998</v>
      </c>
      <c r="L22" s="35"/>
      <c r="M22" s="36">
        <f t="shared" si="1"/>
        <v>675700</v>
      </c>
      <c r="N22" s="37">
        <f t="shared" si="2"/>
        <v>0</v>
      </c>
      <c r="O22" s="6"/>
      <c r="P22" s="38"/>
      <c r="Q22" s="39"/>
      <c r="R22" s="39"/>
      <c r="S22" s="39"/>
      <c r="T22" s="39"/>
      <c r="U22" s="40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45</v>
      </c>
      <c r="AA22" s="39">
        <v>3</v>
      </c>
      <c r="AB22" s="39">
        <v>2</v>
      </c>
      <c r="AC22" s="39">
        <v>7</v>
      </c>
      <c r="AD22" s="39"/>
      <c r="AE22" s="39">
        <v>1</v>
      </c>
      <c r="AF22" s="39"/>
      <c r="AG22" s="44">
        <f t="shared" si="5"/>
        <v>13</v>
      </c>
      <c r="AH22" s="4"/>
      <c r="AI22" s="39"/>
      <c r="AJ22" s="42">
        <f t="shared" si="6"/>
        <v>13</v>
      </c>
      <c r="AK22" s="43" t="s">
        <v>45</v>
      </c>
      <c r="AL22" s="39">
        <v>117</v>
      </c>
      <c r="AM22" s="39">
        <v>107</v>
      </c>
      <c r="AN22" s="39">
        <v>46</v>
      </c>
      <c r="AO22" s="39">
        <v>66</v>
      </c>
      <c r="AP22" s="40">
        <v>120</v>
      </c>
      <c r="AQ22" s="45">
        <f t="shared" si="7"/>
        <v>456</v>
      </c>
      <c r="AR22" s="4"/>
      <c r="AS22" s="39">
        <v>0</v>
      </c>
      <c r="AT22" s="42">
        <f t="shared" si="8"/>
        <v>456</v>
      </c>
    </row>
    <row r="23" spans="1:46" ht="21" customHeight="1" x14ac:dyDescent="0.25">
      <c r="A23" s="5"/>
      <c r="B23" s="46" t="s">
        <v>46</v>
      </c>
      <c r="C23" s="47">
        <v>82200</v>
      </c>
      <c r="D23" s="47">
        <v>76300</v>
      </c>
      <c r="E23" s="47">
        <v>1500</v>
      </c>
      <c r="F23" s="47">
        <v>57800</v>
      </c>
      <c r="G23" s="47">
        <v>39200</v>
      </c>
      <c r="H23" s="48">
        <f t="shared" si="0"/>
        <v>257000</v>
      </c>
      <c r="I23" s="49" t="s">
        <v>47</v>
      </c>
      <c r="J23" s="50">
        <v>154000</v>
      </c>
      <c r="K23" s="50">
        <v>103000</v>
      </c>
      <c r="L23" s="50"/>
      <c r="M23" s="51">
        <f t="shared" si="1"/>
        <v>257000</v>
      </c>
      <c r="N23" s="37">
        <f t="shared" si="2"/>
        <v>0</v>
      </c>
      <c r="O23" s="6"/>
      <c r="P23" s="38"/>
      <c r="Q23" s="52">
        <v>2</v>
      </c>
      <c r="R23" s="52"/>
      <c r="S23" s="52"/>
      <c r="T23" s="52"/>
      <c r="U23" s="53"/>
      <c r="V23" s="41">
        <f t="shared" si="3"/>
        <v>2</v>
      </c>
      <c r="W23" s="4"/>
      <c r="X23" s="39">
        <v>0</v>
      </c>
      <c r="Y23" s="42">
        <f t="shared" si="4"/>
        <v>2</v>
      </c>
      <c r="Z23" s="43" t="s">
        <v>47</v>
      </c>
      <c r="AA23" s="52">
        <v>5</v>
      </c>
      <c r="AB23" s="52"/>
      <c r="AC23" s="52"/>
      <c r="AD23" s="52"/>
      <c r="AE23" s="52"/>
      <c r="AF23" s="52"/>
      <c r="AG23" s="44">
        <f t="shared" si="5"/>
        <v>5</v>
      </c>
      <c r="AH23" s="4"/>
      <c r="AI23" s="39"/>
      <c r="AJ23" s="42">
        <f t="shared" si="6"/>
        <v>5</v>
      </c>
      <c r="AK23" s="43" t="s">
        <v>47</v>
      </c>
      <c r="AL23" s="52">
        <v>36</v>
      </c>
      <c r="AM23" s="52">
        <v>50</v>
      </c>
      <c r="AN23" s="52">
        <v>1</v>
      </c>
      <c r="AO23" s="52">
        <v>39</v>
      </c>
      <c r="AP23" s="53">
        <v>30</v>
      </c>
      <c r="AQ23" s="45">
        <f t="shared" si="7"/>
        <v>156</v>
      </c>
      <c r="AR23" s="4"/>
      <c r="AS23" s="39">
        <v>0</v>
      </c>
      <c r="AT23" s="42">
        <f t="shared" si="8"/>
        <v>156</v>
      </c>
    </row>
    <row r="24" spans="1:46" ht="21" customHeight="1" x14ac:dyDescent="0.25">
      <c r="A24" s="5"/>
      <c r="B24" s="31" t="s">
        <v>48</v>
      </c>
      <c r="C24" s="32">
        <v>75800</v>
      </c>
      <c r="D24" s="32">
        <v>106500</v>
      </c>
      <c r="E24" s="32">
        <v>63500</v>
      </c>
      <c r="F24" s="32">
        <v>94000</v>
      </c>
      <c r="G24" s="32">
        <v>169200</v>
      </c>
      <c r="H24" s="33">
        <f t="shared" si="0"/>
        <v>509000</v>
      </c>
      <c r="I24" s="34" t="s">
        <v>49</v>
      </c>
      <c r="J24" s="55">
        <v>534276.80000000005</v>
      </c>
      <c r="K24" s="55"/>
      <c r="L24" s="55">
        <v>-25276.799999999999</v>
      </c>
      <c r="M24" s="36">
        <f t="shared" si="1"/>
        <v>509000.00000000006</v>
      </c>
      <c r="N24" s="37">
        <f t="shared" si="2"/>
        <v>0</v>
      </c>
      <c r="O24" s="6"/>
      <c r="P24" s="38"/>
      <c r="Q24" s="39"/>
      <c r="R24" s="39">
        <v>1</v>
      </c>
      <c r="S24" s="39"/>
      <c r="T24" s="39"/>
      <c r="U24" s="40"/>
      <c r="V24" s="41">
        <f t="shared" si="3"/>
        <v>1</v>
      </c>
      <c r="W24" s="4"/>
      <c r="X24" s="39">
        <v>0</v>
      </c>
      <c r="Y24" s="42">
        <f t="shared" si="4"/>
        <v>1</v>
      </c>
      <c r="Z24" s="43" t="s">
        <v>49</v>
      </c>
      <c r="AA24" s="39"/>
      <c r="AB24" s="39">
        <v>1</v>
      </c>
      <c r="AC24" s="39">
        <v>9</v>
      </c>
      <c r="AD24" s="39"/>
      <c r="AE24" s="39">
        <v>1</v>
      </c>
      <c r="AF24" s="39"/>
      <c r="AG24" s="44">
        <f t="shared" si="5"/>
        <v>11</v>
      </c>
      <c r="AH24" s="4"/>
      <c r="AI24" s="39"/>
      <c r="AJ24" s="42">
        <f t="shared" si="6"/>
        <v>11</v>
      </c>
      <c r="AK24" s="43" t="s">
        <v>49</v>
      </c>
      <c r="AL24" s="39">
        <v>44</v>
      </c>
      <c r="AM24" s="39">
        <v>74</v>
      </c>
      <c r="AN24" s="39">
        <v>33</v>
      </c>
      <c r="AO24" s="39">
        <v>53</v>
      </c>
      <c r="AP24" s="40">
        <v>115</v>
      </c>
      <c r="AQ24" s="45">
        <f t="shared" si="7"/>
        <v>319</v>
      </c>
      <c r="AR24" s="4"/>
      <c r="AS24" s="39">
        <v>0</v>
      </c>
      <c r="AT24" s="42">
        <f t="shared" si="8"/>
        <v>319</v>
      </c>
    </row>
    <row r="25" spans="1:46" ht="21" customHeight="1" x14ac:dyDescent="0.25">
      <c r="A25" s="5"/>
      <c r="B25" s="46" t="s">
        <v>50</v>
      </c>
      <c r="C25" s="47"/>
      <c r="D25" s="47"/>
      <c r="E25" s="47"/>
      <c r="F25" s="47"/>
      <c r="G25" s="47"/>
      <c r="H25" s="48">
        <f t="shared" si="0"/>
        <v>0</v>
      </c>
      <c r="I25" s="49" t="s">
        <v>51</v>
      </c>
      <c r="J25" s="50"/>
      <c r="K25" s="50"/>
      <c r="L25" s="50"/>
      <c r="M25" s="51">
        <f t="shared" si="1"/>
        <v>0</v>
      </c>
      <c r="N25" s="37">
        <f t="shared" si="2"/>
        <v>0</v>
      </c>
      <c r="O25" s="6"/>
      <c r="P25" s="38"/>
      <c r="Q25" s="52"/>
      <c r="R25" s="52"/>
      <c r="S25" s="52"/>
      <c r="T25" s="52"/>
      <c r="U25" s="53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51</v>
      </c>
      <c r="AA25" s="52"/>
      <c r="AB25" s="52"/>
      <c r="AC25" s="52"/>
      <c r="AD25" s="52"/>
      <c r="AE25" s="52"/>
      <c r="AF25" s="52"/>
      <c r="AG25" s="44">
        <f t="shared" si="5"/>
        <v>0</v>
      </c>
      <c r="AH25" s="4"/>
      <c r="AI25" s="39"/>
      <c r="AJ25" s="42">
        <f t="shared" si="6"/>
        <v>0</v>
      </c>
      <c r="AK25" s="43" t="s">
        <v>51</v>
      </c>
      <c r="AL25" s="52"/>
      <c r="AM25" s="52"/>
      <c r="AN25" s="52"/>
      <c r="AO25" s="52"/>
      <c r="AP25" s="53"/>
      <c r="AQ25" s="45">
        <f t="shared" si="7"/>
        <v>0</v>
      </c>
      <c r="AR25" s="4"/>
      <c r="AS25" s="39">
        <v>0</v>
      </c>
      <c r="AT25" s="42">
        <f t="shared" si="8"/>
        <v>0</v>
      </c>
    </row>
    <row r="26" spans="1:46" ht="21" customHeight="1" x14ac:dyDescent="0.25">
      <c r="A26" s="5"/>
      <c r="B26" s="31" t="s">
        <v>52</v>
      </c>
      <c r="C26" s="32">
        <v>52800</v>
      </c>
      <c r="D26" s="32">
        <v>68500</v>
      </c>
      <c r="E26" s="32">
        <v>41200</v>
      </c>
      <c r="F26" s="32">
        <v>34400</v>
      </c>
      <c r="G26" s="32">
        <v>74000</v>
      </c>
      <c r="H26" s="33">
        <f t="shared" si="0"/>
        <v>270900</v>
      </c>
      <c r="I26" s="34" t="s">
        <v>53</v>
      </c>
      <c r="J26" s="55">
        <v>65075.360000000001</v>
      </c>
      <c r="K26" s="55">
        <v>205824.64000000001</v>
      </c>
      <c r="L26" s="55"/>
      <c r="M26" s="36">
        <f t="shared" si="1"/>
        <v>270900</v>
      </c>
      <c r="N26" s="37">
        <f t="shared" si="2"/>
        <v>0</v>
      </c>
      <c r="O26" s="6"/>
      <c r="P26" s="38"/>
      <c r="Q26" s="39"/>
      <c r="R26" s="39">
        <v>1</v>
      </c>
      <c r="S26" s="39"/>
      <c r="T26" s="39"/>
      <c r="U26" s="40"/>
      <c r="V26" s="41">
        <f t="shared" si="3"/>
        <v>1</v>
      </c>
      <c r="W26" s="4"/>
      <c r="X26" s="39">
        <v>0</v>
      </c>
      <c r="Y26" s="42">
        <f t="shared" si="4"/>
        <v>1</v>
      </c>
      <c r="Z26" s="43" t="s">
        <v>53</v>
      </c>
      <c r="AA26" s="39">
        <v>2</v>
      </c>
      <c r="AB26" s="39">
        <v>2</v>
      </c>
      <c r="AC26" s="39">
        <v>2</v>
      </c>
      <c r="AD26" s="39"/>
      <c r="AE26" s="39">
        <v>1</v>
      </c>
      <c r="AF26" s="39"/>
      <c r="AG26" s="44">
        <f t="shared" si="5"/>
        <v>7</v>
      </c>
      <c r="AH26" s="4"/>
      <c r="AI26" s="39"/>
      <c r="AJ26" s="42">
        <f t="shared" si="6"/>
        <v>7</v>
      </c>
      <c r="AK26" s="43" t="s">
        <v>53</v>
      </c>
      <c r="AL26" s="39">
        <v>53</v>
      </c>
      <c r="AM26" s="39">
        <v>53</v>
      </c>
      <c r="AN26" s="39">
        <v>38</v>
      </c>
      <c r="AO26" s="39">
        <v>39</v>
      </c>
      <c r="AP26" s="40">
        <v>64</v>
      </c>
      <c r="AQ26" s="45">
        <f t="shared" si="7"/>
        <v>247</v>
      </c>
      <c r="AR26" s="4"/>
      <c r="AS26" s="39">
        <v>0</v>
      </c>
      <c r="AT26" s="42">
        <f t="shared" si="8"/>
        <v>247</v>
      </c>
    </row>
    <row r="27" spans="1:46" ht="21" customHeight="1" x14ac:dyDescent="0.25">
      <c r="A27" s="5"/>
      <c r="B27" s="46" t="s">
        <v>54</v>
      </c>
      <c r="C27" s="47">
        <v>88300</v>
      </c>
      <c r="D27" s="47">
        <v>128750</v>
      </c>
      <c r="E27" s="47">
        <v>38250</v>
      </c>
      <c r="F27" s="47">
        <v>56500</v>
      </c>
      <c r="G27" s="47">
        <v>113400</v>
      </c>
      <c r="H27" s="48">
        <f t="shared" si="0"/>
        <v>425200</v>
      </c>
      <c r="I27" s="49" t="s">
        <v>55</v>
      </c>
      <c r="J27" s="50">
        <v>642301.61</v>
      </c>
      <c r="K27" s="50"/>
      <c r="L27" s="50">
        <v>-217101.61</v>
      </c>
      <c r="M27" s="51">
        <f t="shared" si="1"/>
        <v>425200</v>
      </c>
      <c r="N27" s="37">
        <f t="shared" si="2"/>
        <v>0</v>
      </c>
      <c r="O27" s="6"/>
      <c r="P27" s="38"/>
      <c r="Q27" s="52"/>
      <c r="R27" s="52">
        <v>2</v>
      </c>
      <c r="S27" s="52"/>
      <c r="T27" s="52"/>
      <c r="U27" s="53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55</v>
      </c>
      <c r="AA27" s="52">
        <v>2</v>
      </c>
      <c r="AB27" s="52">
        <v>1</v>
      </c>
      <c r="AC27" s="52">
        <v>12</v>
      </c>
      <c r="AD27" s="52"/>
      <c r="AE27" s="52"/>
      <c r="AF27" s="52"/>
      <c r="AG27" s="44">
        <f t="shared" si="5"/>
        <v>15</v>
      </c>
      <c r="AH27" s="4"/>
      <c r="AI27" s="39"/>
      <c r="AJ27" s="42">
        <f t="shared" si="6"/>
        <v>15</v>
      </c>
      <c r="AK27" s="43" t="s">
        <v>55</v>
      </c>
      <c r="AL27" s="52">
        <v>75</v>
      </c>
      <c r="AM27" s="52">
        <v>97</v>
      </c>
      <c r="AN27" s="52">
        <v>34</v>
      </c>
      <c r="AO27" s="52">
        <v>41</v>
      </c>
      <c r="AP27" s="53">
        <v>116</v>
      </c>
      <c r="AQ27" s="45">
        <f t="shared" si="7"/>
        <v>363</v>
      </c>
      <c r="AR27" s="4"/>
      <c r="AS27" s="39">
        <v>0</v>
      </c>
      <c r="AT27" s="42">
        <f t="shared" si="8"/>
        <v>363</v>
      </c>
    </row>
    <row r="28" spans="1:46" ht="21" customHeight="1" x14ac:dyDescent="0.25">
      <c r="A28" s="5"/>
      <c r="B28" s="31" t="s">
        <v>56</v>
      </c>
      <c r="C28" s="32">
        <v>121850</v>
      </c>
      <c r="D28" s="32">
        <v>154600</v>
      </c>
      <c r="E28" s="32">
        <v>99050</v>
      </c>
      <c r="F28" s="32">
        <v>93450</v>
      </c>
      <c r="G28" s="32">
        <v>168150</v>
      </c>
      <c r="H28" s="33">
        <f t="shared" si="0"/>
        <v>637100</v>
      </c>
      <c r="I28" s="34" t="s">
        <v>57</v>
      </c>
      <c r="J28" s="55">
        <v>160236.51</v>
      </c>
      <c r="K28" s="55">
        <v>476863.29</v>
      </c>
      <c r="L28" s="55"/>
      <c r="M28" s="36">
        <f t="shared" si="1"/>
        <v>637099.80000000005</v>
      </c>
      <c r="N28" s="37">
        <f t="shared" si="2"/>
        <v>0.19999999995343387</v>
      </c>
      <c r="O28" s="6"/>
      <c r="P28" s="38"/>
      <c r="Q28" s="39">
        <v>2</v>
      </c>
      <c r="R28" s="39"/>
      <c r="S28" s="39">
        <v>1</v>
      </c>
      <c r="T28" s="39"/>
      <c r="U28" s="40"/>
      <c r="V28" s="41">
        <f t="shared" si="3"/>
        <v>3</v>
      </c>
      <c r="W28" s="4"/>
      <c r="X28" s="39">
        <v>0</v>
      </c>
      <c r="Y28" s="42">
        <f t="shared" si="4"/>
        <v>3</v>
      </c>
      <c r="Z28" s="43" t="s">
        <v>57</v>
      </c>
      <c r="AA28" s="39">
        <v>1</v>
      </c>
      <c r="AB28" s="39"/>
      <c r="AC28" s="39">
        <v>5</v>
      </c>
      <c r="AD28" s="39">
        <v>1</v>
      </c>
      <c r="AE28" s="39"/>
      <c r="AF28" s="39"/>
      <c r="AG28" s="44">
        <f t="shared" si="5"/>
        <v>7</v>
      </c>
      <c r="AH28" s="4"/>
      <c r="AI28" s="39"/>
      <c r="AJ28" s="42">
        <f t="shared" si="6"/>
        <v>7</v>
      </c>
      <c r="AK28" s="43" t="s">
        <v>57</v>
      </c>
      <c r="AL28" s="39">
        <v>63</v>
      </c>
      <c r="AM28" s="39">
        <v>81</v>
      </c>
      <c r="AN28" s="39">
        <v>54</v>
      </c>
      <c r="AO28" s="39">
        <v>43</v>
      </c>
      <c r="AP28" s="40">
        <v>81</v>
      </c>
      <c r="AQ28" s="45">
        <f t="shared" si="7"/>
        <v>322</v>
      </c>
      <c r="AR28" s="4"/>
      <c r="AS28" s="39">
        <v>0</v>
      </c>
      <c r="AT28" s="42">
        <f t="shared" si="8"/>
        <v>322</v>
      </c>
    </row>
    <row r="29" spans="1:46" ht="21" customHeight="1" x14ac:dyDescent="0.25">
      <c r="A29" s="5"/>
      <c r="B29" s="46" t="s">
        <v>58</v>
      </c>
      <c r="C29" s="47">
        <v>82400</v>
      </c>
      <c r="D29" s="47">
        <v>59200</v>
      </c>
      <c r="E29" s="47">
        <v>20800</v>
      </c>
      <c r="F29" s="47">
        <v>28200</v>
      </c>
      <c r="G29" s="47">
        <v>36400</v>
      </c>
      <c r="H29" s="48">
        <f t="shared" si="0"/>
        <v>227000</v>
      </c>
      <c r="I29" s="49" t="s">
        <v>59</v>
      </c>
      <c r="J29" s="50">
        <v>86824.23</v>
      </c>
      <c r="K29" s="50">
        <v>140175.76999999999</v>
      </c>
      <c r="L29" s="50"/>
      <c r="M29" s="51">
        <f t="shared" si="1"/>
        <v>227000</v>
      </c>
      <c r="N29" s="37">
        <f t="shared" si="2"/>
        <v>0</v>
      </c>
      <c r="O29" s="6"/>
      <c r="P29" s="38"/>
      <c r="Q29" s="52">
        <v>1</v>
      </c>
      <c r="R29" s="52"/>
      <c r="S29" s="52"/>
      <c r="T29" s="52"/>
      <c r="U29" s="53"/>
      <c r="V29" s="41">
        <f t="shared" si="3"/>
        <v>1</v>
      </c>
      <c r="W29" s="4"/>
      <c r="X29" s="39">
        <v>0</v>
      </c>
      <c r="Y29" s="42">
        <f t="shared" si="4"/>
        <v>1</v>
      </c>
      <c r="Z29" s="43" t="s">
        <v>59</v>
      </c>
      <c r="AA29" s="52">
        <v>1</v>
      </c>
      <c r="AB29" s="52"/>
      <c r="AC29" s="52">
        <v>4</v>
      </c>
      <c r="AD29" s="52"/>
      <c r="AE29" s="52"/>
      <c r="AF29" s="52"/>
      <c r="AG29" s="44">
        <f t="shared" si="5"/>
        <v>5</v>
      </c>
      <c r="AH29" s="4"/>
      <c r="AI29" s="39"/>
      <c r="AJ29" s="42">
        <f t="shared" si="6"/>
        <v>5</v>
      </c>
      <c r="AK29" s="43" t="s">
        <v>59</v>
      </c>
      <c r="AL29" s="52">
        <v>65</v>
      </c>
      <c r="AM29" s="52">
        <v>37</v>
      </c>
      <c r="AN29" s="52">
        <v>15</v>
      </c>
      <c r="AO29" s="52">
        <v>18</v>
      </c>
      <c r="AP29" s="53">
        <v>30</v>
      </c>
      <c r="AQ29" s="45">
        <f t="shared" si="7"/>
        <v>165</v>
      </c>
      <c r="AR29" s="4"/>
      <c r="AS29" s="39">
        <v>0</v>
      </c>
      <c r="AT29" s="42">
        <f t="shared" si="8"/>
        <v>165</v>
      </c>
    </row>
    <row r="30" spans="1:46" ht="21" customHeight="1" x14ac:dyDescent="0.25">
      <c r="A30" s="5"/>
      <c r="B30" s="31" t="s">
        <v>60</v>
      </c>
      <c r="C30" s="32"/>
      <c r="D30" s="32"/>
      <c r="E30" s="32"/>
      <c r="F30" s="32"/>
      <c r="G30" s="32"/>
      <c r="H30" s="33">
        <f t="shared" si="0"/>
        <v>0</v>
      </c>
      <c r="I30" s="34" t="s">
        <v>61</v>
      </c>
      <c r="J30" s="55"/>
      <c r="K30" s="55"/>
      <c r="L30" s="55"/>
      <c r="M30" s="36">
        <f t="shared" si="1"/>
        <v>0</v>
      </c>
      <c r="N30" s="37">
        <f t="shared" si="2"/>
        <v>0</v>
      </c>
      <c r="O30" s="6"/>
      <c r="P30" s="38"/>
      <c r="Q30" s="39"/>
      <c r="R30" s="39"/>
      <c r="S30" s="39"/>
      <c r="T30" s="39"/>
      <c r="U30" s="40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61</v>
      </c>
      <c r="AA30" s="39"/>
      <c r="AB30" s="39"/>
      <c r="AC30" s="39"/>
      <c r="AD30" s="39"/>
      <c r="AE30" s="39"/>
      <c r="AF30" s="39"/>
      <c r="AG30" s="44">
        <f t="shared" si="5"/>
        <v>0</v>
      </c>
      <c r="AH30" s="4"/>
      <c r="AI30" s="39"/>
      <c r="AJ30" s="42">
        <f t="shared" si="6"/>
        <v>0</v>
      </c>
      <c r="AK30" s="43" t="s">
        <v>61</v>
      </c>
      <c r="AL30" s="39"/>
      <c r="AM30" s="39"/>
      <c r="AN30" s="39"/>
      <c r="AO30" s="39"/>
      <c r="AP30" s="40"/>
      <c r="AQ30" s="45">
        <f t="shared" si="7"/>
        <v>0</v>
      </c>
      <c r="AR30" s="4"/>
      <c r="AS30" s="39">
        <v>0</v>
      </c>
      <c r="AT30" s="42">
        <f t="shared" si="8"/>
        <v>0</v>
      </c>
    </row>
    <row r="31" spans="1:46" ht="21" customHeight="1" x14ac:dyDescent="0.25">
      <c r="A31" s="5"/>
      <c r="B31" s="46" t="s">
        <v>62</v>
      </c>
      <c r="C31" s="47">
        <v>161900</v>
      </c>
      <c r="D31" s="47">
        <v>150700</v>
      </c>
      <c r="E31" s="47">
        <v>86500</v>
      </c>
      <c r="F31" s="47">
        <v>120900</v>
      </c>
      <c r="G31" s="47">
        <v>139300</v>
      </c>
      <c r="H31" s="48">
        <f t="shared" si="0"/>
        <v>659300</v>
      </c>
      <c r="I31" s="49" t="s">
        <v>63</v>
      </c>
      <c r="J31" s="54">
        <v>168403.71</v>
      </c>
      <c r="K31" s="54">
        <v>490896.29</v>
      </c>
      <c r="L31" s="54"/>
      <c r="M31" s="51">
        <f t="shared" si="1"/>
        <v>659300</v>
      </c>
      <c r="N31" s="37">
        <f t="shared" si="2"/>
        <v>0</v>
      </c>
      <c r="O31" s="6"/>
      <c r="P31" s="38"/>
      <c r="Q31" s="52"/>
      <c r="R31" s="52"/>
      <c r="S31" s="52"/>
      <c r="T31" s="52"/>
      <c r="U31" s="53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63</v>
      </c>
      <c r="AA31" s="52">
        <v>2</v>
      </c>
      <c r="AB31" s="52"/>
      <c r="AC31" s="52">
        <v>5</v>
      </c>
      <c r="AD31" s="52"/>
      <c r="AE31" s="52"/>
      <c r="AF31" s="52"/>
      <c r="AG31" s="44">
        <f t="shared" si="5"/>
        <v>7</v>
      </c>
      <c r="AH31" s="4"/>
      <c r="AI31" s="39"/>
      <c r="AJ31" s="42">
        <f t="shared" si="6"/>
        <v>7</v>
      </c>
      <c r="AK31" s="43" t="s">
        <v>63</v>
      </c>
      <c r="AL31" s="52">
        <v>79</v>
      </c>
      <c r="AM31" s="52">
        <v>77</v>
      </c>
      <c r="AN31" s="52">
        <v>43</v>
      </c>
      <c r="AO31" s="52">
        <v>55</v>
      </c>
      <c r="AP31" s="53">
        <v>85</v>
      </c>
      <c r="AQ31" s="45">
        <f t="shared" si="7"/>
        <v>339</v>
      </c>
      <c r="AR31" s="4"/>
      <c r="AS31" s="39">
        <v>0</v>
      </c>
      <c r="AT31" s="42">
        <f t="shared" si="8"/>
        <v>339</v>
      </c>
    </row>
    <row r="32" spans="1:46" ht="21" customHeight="1" x14ac:dyDescent="0.25">
      <c r="A32" s="5"/>
      <c r="B32" s="31" t="s">
        <v>64</v>
      </c>
      <c r="C32" s="32">
        <v>45850</v>
      </c>
      <c r="D32" s="32">
        <v>64950</v>
      </c>
      <c r="E32" s="32">
        <v>18750</v>
      </c>
      <c r="F32" s="32">
        <v>24200</v>
      </c>
      <c r="G32" s="32">
        <v>37800</v>
      </c>
      <c r="H32" s="33">
        <f t="shared" si="0"/>
        <v>191550</v>
      </c>
      <c r="I32" s="34" t="s">
        <v>65</v>
      </c>
      <c r="J32" s="55">
        <v>134498.71</v>
      </c>
      <c r="K32" s="55">
        <v>57051.29</v>
      </c>
      <c r="L32" s="55"/>
      <c r="M32" s="36">
        <f t="shared" si="1"/>
        <v>191550</v>
      </c>
      <c r="N32" s="37">
        <f t="shared" si="2"/>
        <v>0</v>
      </c>
      <c r="O32" s="6"/>
      <c r="P32" s="38"/>
      <c r="Q32" s="39"/>
      <c r="R32" s="39"/>
      <c r="S32" s="39"/>
      <c r="T32" s="39"/>
      <c r="U32" s="40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65</v>
      </c>
      <c r="AA32" s="39"/>
      <c r="AB32" s="39"/>
      <c r="AC32" s="39">
        <v>4</v>
      </c>
      <c r="AD32" s="39"/>
      <c r="AE32" s="39"/>
      <c r="AF32" s="39"/>
      <c r="AG32" s="44">
        <f t="shared" si="5"/>
        <v>4</v>
      </c>
      <c r="AH32" s="4"/>
      <c r="AI32" s="39"/>
      <c r="AJ32" s="42">
        <f t="shared" si="6"/>
        <v>4</v>
      </c>
      <c r="AK32" s="43" t="s">
        <v>65</v>
      </c>
      <c r="AL32" s="39">
        <v>44</v>
      </c>
      <c r="AM32" s="39">
        <v>44</v>
      </c>
      <c r="AN32" s="39">
        <v>24</v>
      </c>
      <c r="AO32" s="39">
        <v>17</v>
      </c>
      <c r="AP32" s="40">
        <v>22</v>
      </c>
      <c r="AQ32" s="45">
        <f t="shared" si="7"/>
        <v>151</v>
      </c>
      <c r="AR32" s="4"/>
      <c r="AS32" s="39">
        <v>0</v>
      </c>
      <c r="AT32" s="42">
        <f t="shared" si="8"/>
        <v>151</v>
      </c>
    </row>
    <row r="33" spans="1:46" ht="21" customHeight="1" x14ac:dyDescent="0.25">
      <c r="A33" s="5"/>
      <c r="B33" s="46" t="s">
        <v>66</v>
      </c>
      <c r="C33" s="50"/>
      <c r="D33" s="50"/>
      <c r="E33" s="50"/>
      <c r="F33" s="50"/>
      <c r="G33" s="50"/>
      <c r="H33" s="48">
        <f t="shared" si="0"/>
        <v>0</v>
      </c>
      <c r="I33" s="49" t="s">
        <v>67</v>
      </c>
      <c r="J33" s="50"/>
      <c r="K33" s="50"/>
      <c r="L33" s="50"/>
      <c r="M33" s="51">
        <f t="shared" si="1"/>
        <v>0</v>
      </c>
      <c r="N33" s="37">
        <f t="shared" si="2"/>
        <v>0</v>
      </c>
      <c r="O33" s="6"/>
      <c r="P33" s="38"/>
      <c r="Q33" s="52"/>
      <c r="R33" s="52"/>
      <c r="S33" s="52"/>
      <c r="T33" s="52"/>
      <c r="U33" s="53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67</v>
      </c>
      <c r="AA33" s="52"/>
      <c r="AB33" s="52"/>
      <c r="AC33" s="52"/>
      <c r="AD33" s="52"/>
      <c r="AE33" s="52"/>
      <c r="AF33" s="52"/>
      <c r="AG33" s="44">
        <f t="shared" si="5"/>
        <v>0</v>
      </c>
      <c r="AH33" s="4"/>
      <c r="AI33" s="39"/>
      <c r="AJ33" s="42">
        <f t="shared" si="6"/>
        <v>0</v>
      </c>
      <c r="AK33" s="43" t="s">
        <v>67</v>
      </c>
      <c r="AL33" s="52"/>
      <c r="AM33" s="52"/>
      <c r="AN33" s="52"/>
      <c r="AO33" s="52"/>
      <c r="AP33" s="53"/>
      <c r="AQ33" s="45">
        <f t="shared" si="7"/>
        <v>0</v>
      </c>
      <c r="AR33" s="4"/>
      <c r="AS33" s="39">
        <v>0</v>
      </c>
      <c r="AT33" s="42">
        <f t="shared" si="8"/>
        <v>0</v>
      </c>
    </row>
    <row r="34" spans="1:46" ht="21" customHeight="1" x14ac:dyDescent="0.25">
      <c r="A34" s="5"/>
      <c r="B34" s="31" t="s">
        <v>68</v>
      </c>
      <c r="C34" s="55"/>
      <c r="D34" s="55"/>
      <c r="E34" s="55"/>
      <c r="F34" s="55"/>
      <c r="G34" s="55"/>
      <c r="H34" s="33">
        <f t="shared" si="0"/>
        <v>0</v>
      </c>
      <c r="I34" s="34" t="s">
        <v>69</v>
      </c>
      <c r="J34" s="55"/>
      <c r="K34" s="55"/>
      <c r="L34" s="55"/>
      <c r="M34" s="36">
        <f t="shared" si="1"/>
        <v>0</v>
      </c>
      <c r="N34" s="37">
        <f t="shared" si="2"/>
        <v>0</v>
      </c>
      <c r="O34" s="6"/>
      <c r="P34" s="38"/>
      <c r="Q34" s="39"/>
      <c r="R34" s="39"/>
      <c r="S34" s="39"/>
      <c r="T34" s="39"/>
      <c r="U34" s="40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69</v>
      </c>
      <c r="AA34" s="39"/>
      <c r="AB34" s="39"/>
      <c r="AC34" s="39"/>
      <c r="AD34" s="39"/>
      <c r="AE34" s="39"/>
      <c r="AF34" s="39"/>
      <c r="AG34" s="44">
        <f t="shared" si="5"/>
        <v>0</v>
      </c>
      <c r="AH34" s="4"/>
      <c r="AI34" s="39"/>
      <c r="AJ34" s="42">
        <f t="shared" si="6"/>
        <v>0</v>
      </c>
      <c r="AK34" s="43" t="s">
        <v>69</v>
      </c>
      <c r="AL34" s="39"/>
      <c r="AM34" s="39"/>
      <c r="AN34" s="39"/>
      <c r="AO34" s="39"/>
      <c r="AP34" s="40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6" customHeight="1" x14ac:dyDescent="0.25">
      <c r="A35" s="5"/>
      <c r="C35" s="37"/>
      <c r="D35" s="37"/>
      <c r="E35" s="37"/>
      <c r="F35" s="37"/>
      <c r="G35" s="37"/>
      <c r="H35" s="56"/>
      <c r="I35" s="57"/>
      <c r="J35" s="57"/>
      <c r="K35" s="58"/>
      <c r="L35" s="57"/>
      <c r="M35" s="57"/>
      <c r="N35" s="57"/>
      <c r="O35" s="6"/>
      <c r="P35" s="4"/>
      <c r="Q35" s="4"/>
      <c r="R35" s="4"/>
      <c r="S35" s="4"/>
      <c r="T35" s="4"/>
      <c r="U35" s="4"/>
      <c r="V35" s="4"/>
      <c r="W35" s="4"/>
      <c r="X35" s="38"/>
      <c r="AA35" s="30"/>
      <c r="AB35" s="30"/>
      <c r="AC35" s="30"/>
      <c r="AD35" s="30"/>
      <c r="AE35" s="30"/>
      <c r="AF35" s="30"/>
      <c r="AL35" s="4"/>
      <c r="AM35" s="4"/>
      <c r="AN35" s="4"/>
      <c r="AO35" s="4"/>
      <c r="AP35" s="4"/>
      <c r="AQ35" s="4"/>
      <c r="AR35" s="4"/>
      <c r="AS35" s="38"/>
    </row>
    <row r="36" spans="1:46" ht="22.5" customHeight="1" x14ac:dyDescent="0.25">
      <c r="A36" s="5"/>
      <c r="C36" s="59">
        <f t="shared" ref="C36:H36" si="9">SUM(C12:C34)</f>
        <v>2115400</v>
      </c>
      <c r="D36" s="59">
        <f t="shared" si="9"/>
        <v>1938000</v>
      </c>
      <c r="E36" s="59">
        <f t="shared" si="9"/>
        <v>946930</v>
      </c>
      <c r="F36" s="59">
        <f t="shared" si="9"/>
        <v>1181000</v>
      </c>
      <c r="G36" s="59">
        <f t="shared" si="9"/>
        <v>2158050</v>
      </c>
      <c r="H36" s="60">
        <f t="shared" si="9"/>
        <v>8339380</v>
      </c>
      <c r="I36" s="61"/>
      <c r="J36" s="59">
        <f>SUM(J12:J34)</f>
        <v>7491033.9500000002</v>
      </c>
      <c r="K36" s="59">
        <f>SUM(K12:K35)</f>
        <v>3673324.4400000004</v>
      </c>
      <c r="L36" s="59">
        <f>SUM(L13:L34)</f>
        <v>-2830953.65</v>
      </c>
      <c r="M36" s="59">
        <f>SUM(M12:M34)</f>
        <v>8333404.7399999993</v>
      </c>
      <c r="N36" s="57"/>
      <c r="O36" s="6"/>
      <c r="P36" s="4"/>
      <c r="Q36" s="421" t="s">
        <v>70</v>
      </c>
      <c r="R36" s="403"/>
      <c r="S36" s="403"/>
      <c r="T36" s="365"/>
      <c r="U36" s="422">
        <f>SUM(V12:V34)</f>
        <v>26</v>
      </c>
      <c r="V36" s="365"/>
      <c r="W36" s="4"/>
      <c r="X36" s="62">
        <f>SUM(X12:X34)</f>
        <v>0</v>
      </c>
      <c r="AA36" s="423" t="s">
        <v>71</v>
      </c>
      <c r="AB36" s="403"/>
      <c r="AC36" s="403"/>
      <c r="AD36" s="403"/>
      <c r="AE36" s="365"/>
      <c r="AF36" s="424">
        <f>SUM(AG12:AG34)</f>
        <v>154</v>
      </c>
      <c r="AG36" s="365"/>
      <c r="AI36" s="63">
        <f>SUM(AI12:AI34)</f>
        <v>0</v>
      </c>
      <c r="AL36" s="425" t="s">
        <v>72</v>
      </c>
      <c r="AM36" s="403"/>
      <c r="AN36" s="403"/>
      <c r="AO36" s="365"/>
      <c r="AP36" s="426">
        <f>SUM(AQ12:AQ34)</f>
        <v>5256</v>
      </c>
      <c r="AQ36" s="365"/>
      <c r="AS36" s="64">
        <f>SUM(AS12:AS34)</f>
        <v>0</v>
      </c>
    </row>
    <row r="37" spans="1:46" ht="8.25" customHeight="1" x14ac:dyDescent="0.2">
      <c r="A37" s="5"/>
      <c r="C37" s="65"/>
      <c r="D37" s="65"/>
      <c r="E37" s="65"/>
      <c r="F37" s="65"/>
      <c r="G37" s="65"/>
      <c r="H37" s="65"/>
      <c r="O37" s="6"/>
      <c r="P37" s="4"/>
      <c r="Q37" s="4"/>
      <c r="R37" s="4"/>
      <c r="S37" s="4"/>
      <c r="T37" s="4"/>
      <c r="U37" s="4"/>
      <c r="V37" s="4"/>
      <c r="W37" s="4"/>
      <c r="X37" s="38"/>
    </row>
    <row r="38" spans="1:46" ht="18" x14ac:dyDescent="0.25">
      <c r="A38" s="5"/>
      <c r="B38" s="434" t="s">
        <v>73</v>
      </c>
      <c r="C38" s="403"/>
      <c r="D38" s="403"/>
      <c r="E38" s="403"/>
      <c r="F38" s="403"/>
      <c r="G38" s="403"/>
      <c r="H38" s="365"/>
      <c r="I38" s="66"/>
      <c r="J38" s="427" t="s">
        <v>74</v>
      </c>
      <c r="K38" s="428"/>
      <c r="L38" s="428"/>
      <c r="M38" s="428"/>
      <c r="N38" s="377"/>
      <c r="O38" s="6"/>
      <c r="P38" s="4"/>
      <c r="Q38" s="4"/>
      <c r="R38" s="4"/>
      <c r="S38" s="4"/>
      <c r="T38" s="4"/>
      <c r="U38" s="4"/>
      <c r="V38" s="4"/>
      <c r="W38" s="4"/>
      <c r="X38" s="38"/>
    </row>
    <row r="39" spans="1:46" ht="8.25" customHeight="1" x14ac:dyDescent="0.2">
      <c r="A39" s="5"/>
      <c r="O39" s="6"/>
      <c r="P39" s="4"/>
      <c r="Q39" s="4"/>
      <c r="R39" s="4"/>
      <c r="S39" s="4"/>
      <c r="T39" s="4"/>
      <c r="U39" s="4"/>
      <c r="V39" s="4"/>
      <c r="W39" s="4"/>
      <c r="X39" s="38"/>
    </row>
    <row r="40" spans="1:46" ht="21" customHeight="1" x14ac:dyDescent="0.2">
      <c r="A40" s="5"/>
      <c r="B40" s="430" t="s">
        <v>75</v>
      </c>
      <c r="C40" s="377"/>
      <c r="D40" s="67">
        <v>0</v>
      </c>
      <c r="E40" s="430" t="s">
        <v>76</v>
      </c>
      <c r="F40" s="428"/>
      <c r="G40" s="377"/>
      <c r="H40" s="67">
        <f>D41+C72</f>
        <v>7846008.9500000002</v>
      </c>
      <c r="J40" s="432" t="s">
        <v>77</v>
      </c>
      <c r="K40" s="377"/>
      <c r="L40" s="68">
        <v>0</v>
      </c>
      <c r="M40" s="69" t="s">
        <v>78</v>
      </c>
      <c r="N40" s="68">
        <v>0</v>
      </c>
      <c r="O40" s="6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5"/>
      <c r="B41" s="429" t="s">
        <v>5</v>
      </c>
      <c r="C41" s="377"/>
      <c r="D41" s="70">
        <f>J36</f>
        <v>7491033.9500000002</v>
      </c>
      <c r="E41" s="429" t="s">
        <v>79</v>
      </c>
      <c r="F41" s="428"/>
      <c r="G41" s="377"/>
      <c r="H41" s="70">
        <v>0</v>
      </c>
      <c r="J41" s="431" t="s">
        <v>80</v>
      </c>
      <c r="K41" s="377"/>
      <c r="L41" s="71">
        <v>0</v>
      </c>
      <c r="M41" s="72" t="s">
        <v>81</v>
      </c>
      <c r="N41" s="71">
        <v>0</v>
      </c>
      <c r="O41" s="6"/>
      <c r="P41" s="4"/>
      <c r="Q41" s="4"/>
      <c r="R41" s="4"/>
      <c r="S41" s="4"/>
      <c r="T41" s="4"/>
      <c r="U41" s="4"/>
      <c r="V41" s="4"/>
      <c r="W41" s="4"/>
      <c r="X41" s="4"/>
    </row>
    <row r="42" spans="1:46" ht="21" customHeight="1" x14ac:dyDescent="0.2">
      <c r="A42" s="5"/>
      <c r="B42" s="430" t="s">
        <v>82</v>
      </c>
      <c r="C42" s="377"/>
      <c r="D42" s="67">
        <v>0</v>
      </c>
      <c r="E42" s="430" t="s">
        <v>83</v>
      </c>
      <c r="F42" s="428"/>
      <c r="G42" s="377"/>
      <c r="H42" s="67">
        <v>0</v>
      </c>
      <c r="J42" s="432" t="s">
        <v>84</v>
      </c>
      <c r="K42" s="377"/>
      <c r="L42" s="68">
        <v>0</v>
      </c>
      <c r="M42" s="69" t="s">
        <v>85</v>
      </c>
      <c r="N42" s="68">
        <v>0</v>
      </c>
      <c r="O42" s="6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5"/>
      <c r="B43" s="429" t="s">
        <v>86</v>
      </c>
      <c r="C43" s="377"/>
      <c r="D43" s="70">
        <v>0</v>
      </c>
      <c r="E43" s="429" t="s">
        <v>87</v>
      </c>
      <c r="F43" s="428"/>
      <c r="G43" s="377"/>
      <c r="H43" s="70">
        <v>0</v>
      </c>
      <c r="J43" s="431" t="s">
        <v>83</v>
      </c>
      <c r="K43" s="377"/>
      <c r="L43" s="71">
        <v>0</v>
      </c>
      <c r="M43" s="73"/>
      <c r="N43" s="71">
        <v>0</v>
      </c>
      <c r="O43" s="6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5"/>
      <c r="B44" s="430" t="s">
        <v>88</v>
      </c>
      <c r="C44" s="377"/>
      <c r="D44" s="67">
        <v>0</v>
      </c>
      <c r="E44" s="430" t="s">
        <v>89</v>
      </c>
      <c r="F44" s="428"/>
      <c r="G44" s="377"/>
      <c r="H44" s="67">
        <v>0</v>
      </c>
      <c r="J44" s="432" t="s">
        <v>87</v>
      </c>
      <c r="K44" s="377"/>
      <c r="L44" s="68">
        <v>0</v>
      </c>
      <c r="M44" s="74"/>
      <c r="N44" s="68">
        <v>0</v>
      </c>
      <c r="O44" s="6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5"/>
      <c r="B45" s="429" t="s">
        <v>90</v>
      </c>
      <c r="C45" s="377"/>
      <c r="D45" s="70">
        <v>0</v>
      </c>
      <c r="E45" s="429" t="s">
        <v>91</v>
      </c>
      <c r="F45" s="428"/>
      <c r="G45" s="377"/>
      <c r="H45" s="70">
        <f>SUM(N12:N34)</f>
        <v>5975.2599999999511</v>
      </c>
      <c r="J45" s="431"/>
      <c r="K45" s="377"/>
      <c r="L45" s="71">
        <v>0</v>
      </c>
      <c r="M45" s="73"/>
      <c r="N45" s="71">
        <v>0</v>
      </c>
      <c r="O45" s="6"/>
      <c r="P45" s="4"/>
      <c r="Q45" s="4"/>
      <c r="R45" s="4"/>
      <c r="S45" s="4"/>
      <c r="T45" s="4"/>
      <c r="U45" s="4"/>
      <c r="V45" s="4"/>
      <c r="W45" s="4"/>
      <c r="X45" s="4"/>
    </row>
    <row r="46" spans="1:46" ht="5.25" customHeight="1" x14ac:dyDescent="0.2">
      <c r="A46" s="5"/>
      <c r="O46" s="6"/>
      <c r="P46" s="4"/>
      <c r="Q46" s="4"/>
      <c r="R46" s="4"/>
      <c r="S46" s="4"/>
      <c r="T46" s="4"/>
      <c r="U46" s="4"/>
      <c r="V46" s="4"/>
      <c r="W46" s="4"/>
      <c r="X46" s="4"/>
    </row>
    <row r="47" spans="1:46" ht="22.5" customHeight="1" x14ac:dyDescent="0.25">
      <c r="A47" s="5"/>
      <c r="B47" s="435" t="s">
        <v>92</v>
      </c>
      <c r="C47" s="365"/>
      <c r="D47" s="75">
        <f>D40+D41+D42+D43+D44+D45+H41+H42+H43+H44+H45</f>
        <v>7497009.21</v>
      </c>
      <c r="G47" s="76" t="s">
        <v>7</v>
      </c>
      <c r="H47" s="77">
        <f>D47+H40</f>
        <v>15343018.16</v>
      </c>
      <c r="M47" s="78" t="s">
        <v>93</v>
      </c>
      <c r="N47" s="79">
        <f>L40+L41+L42+L43+L44+L45+N40+N41+N42+N43+N44+N45</f>
        <v>0</v>
      </c>
      <c r="O47" s="6"/>
      <c r="P47" s="4"/>
      <c r="Q47" s="4"/>
      <c r="R47" s="4"/>
      <c r="S47" s="4"/>
      <c r="T47" s="4"/>
      <c r="U47" s="4"/>
      <c r="V47" s="4"/>
      <c r="W47" s="4"/>
      <c r="X47" s="4"/>
    </row>
    <row r="48" spans="1:46" ht="7.5" customHeight="1" x14ac:dyDescent="0.2">
      <c r="A48" s="5"/>
      <c r="O48" s="6"/>
      <c r="P48" s="4"/>
      <c r="Q48" s="4"/>
      <c r="R48" s="4"/>
      <c r="S48" s="4"/>
      <c r="T48" s="4"/>
      <c r="U48" s="4"/>
      <c r="V48" s="4"/>
      <c r="W48" s="4"/>
      <c r="X48" s="4"/>
    </row>
    <row r="49" spans="1:24" ht="18.75" customHeight="1" x14ac:dyDescent="0.2">
      <c r="A49" s="5"/>
      <c r="C49" s="436" t="s">
        <v>94</v>
      </c>
      <c r="D49" s="403"/>
      <c r="E49" s="403"/>
      <c r="F49" s="365"/>
      <c r="H49" s="80" t="s">
        <v>95</v>
      </c>
      <c r="I49" s="81"/>
      <c r="J49" s="82" t="s">
        <v>96</v>
      </c>
      <c r="L49" s="433" t="s">
        <v>97</v>
      </c>
      <c r="M49" s="403"/>
      <c r="N49" s="365"/>
      <c r="O49" s="6"/>
      <c r="P49" s="4"/>
      <c r="Q49" s="4"/>
      <c r="R49" s="4"/>
      <c r="S49" s="4"/>
      <c r="T49" s="4"/>
      <c r="U49" s="4"/>
      <c r="V49" s="4"/>
      <c r="W49" s="4"/>
      <c r="X49" s="4"/>
    </row>
    <row r="50" spans="1:24" ht="2.25" customHeight="1" x14ac:dyDescent="0.2">
      <c r="A50" s="5"/>
      <c r="O50" s="6"/>
      <c r="P50" s="4"/>
      <c r="Q50" s="4"/>
      <c r="R50" s="4"/>
      <c r="S50" s="4"/>
      <c r="T50" s="4"/>
      <c r="U50" s="4"/>
      <c r="V50" s="4"/>
      <c r="W50" s="4"/>
      <c r="X50" s="4"/>
    </row>
    <row r="51" spans="1:24" ht="21" customHeight="1" x14ac:dyDescent="0.2">
      <c r="A51" s="5"/>
      <c r="C51" s="83" t="s">
        <v>98</v>
      </c>
      <c r="D51" s="84">
        <v>10</v>
      </c>
      <c r="E51" s="437">
        <f>20000*D51</f>
        <v>200000</v>
      </c>
      <c r="F51" s="377"/>
      <c r="H51" s="85"/>
      <c r="I51" s="86" t="s">
        <v>99</v>
      </c>
      <c r="J51" s="87"/>
      <c r="K51" s="4"/>
      <c r="L51" s="88" t="s">
        <v>98</v>
      </c>
      <c r="M51" s="89">
        <v>145</v>
      </c>
      <c r="N51" s="90">
        <f>20000*M51</f>
        <v>2900000</v>
      </c>
      <c r="O51" s="91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5"/>
      <c r="C52" s="92" t="s">
        <v>100</v>
      </c>
      <c r="D52" s="93">
        <v>29</v>
      </c>
      <c r="E52" s="359">
        <f>10000*D52</f>
        <v>290000</v>
      </c>
      <c r="F52" s="360"/>
      <c r="H52" s="85"/>
      <c r="I52" s="86" t="s">
        <v>99</v>
      </c>
      <c r="J52" s="87"/>
      <c r="K52" s="94"/>
      <c r="L52" s="95" t="s">
        <v>100</v>
      </c>
      <c r="M52" s="89">
        <v>16</v>
      </c>
      <c r="N52" s="96">
        <f>10000*M52</f>
        <v>160000</v>
      </c>
      <c r="O52" s="91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5"/>
      <c r="C53" s="97" t="s">
        <v>101</v>
      </c>
      <c r="D53" s="84">
        <v>117</v>
      </c>
      <c r="E53" s="361">
        <f>2000*D53</f>
        <v>234000</v>
      </c>
      <c r="F53" s="360"/>
      <c r="H53" s="85"/>
      <c r="I53" s="86" t="s">
        <v>99</v>
      </c>
      <c r="J53" s="87"/>
      <c r="K53" s="94"/>
      <c r="L53" s="95" t="s">
        <v>101</v>
      </c>
      <c r="M53" s="89">
        <v>110</v>
      </c>
      <c r="N53" s="96">
        <f>2000*M53</f>
        <v>220000</v>
      </c>
      <c r="O53" s="91"/>
      <c r="P53" s="4"/>
      <c r="Q53" s="4"/>
      <c r="R53" s="4"/>
      <c r="S53" s="4"/>
      <c r="T53" s="4"/>
      <c r="U53" s="4"/>
      <c r="V53" s="4"/>
      <c r="W53" s="4"/>
      <c r="X53" s="4"/>
    </row>
    <row r="54" spans="1:24" ht="24.75" customHeight="1" x14ac:dyDescent="0.2">
      <c r="A54" s="5"/>
      <c r="C54" s="92" t="s">
        <v>102</v>
      </c>
      <c r="D54" s="93">
        <v>78</v>
      </c>
      <c r="E54" s="359">
        <f>1000*D54</f>
        <v>78000</v>
      </c>
      <c r="F54" s="360"/>
      <c r="H54" s="85"/>
      <c r="I54" s="86" t="s">
        <v>99</v>
      </c>
      <c r="J54" s="87"/>
      <c r="K54" s="94"/>
      <c r="L54" s="95" t="s">
        <v>102</v>
      </c>
      <c r="M54" s="89">
        <v>1386</v>
      </c>
      <c r="N54" s="96">
        <f>1000*M54</f>
        <v>1386000</v>
      </c>
      <c r="O54" s="91"/>
      <c r="P54" s="4"/>
      <c r="Q54" s="4"/>
      <c r="R54" s="4"/>
      <c r="S54" s="4"/>
      <c r="T54" s="4"/>
      <c r="U54" s="4"/>
      <c r="V54" s="4"/>
      <c r="W54" s="4"/>
      <c r="X54" s="4"/>
    </row>
    <row r="55" spans="1:24" ht="21" customHeight="1" x14ac:dyDescent="0.2">
      <c r="A55" s="5"/>
      <c r="C55" s="97" t="s">
        <v>103</v>
      </c>
      <c r="D55" s="84">
        <v>51</v>
      </c>
      <c r="E55" s="361">
        <f>500*D55</f>
        <v>25500</v>
      </c>
      <c r="F55" s="360"/>
      <c r="H55" s="85"/>
      <c r="I55" s="86" t="s">
        <v>99</v>
      </c>
      <c r="J55" s="98"/>
      <c r="K55" s="99">
        <f>SUM(H51:H55)</f>
        <v>0</v>
      </c>
      <c r="L55" s="95" t="s">
        <v>103</v>
      </c>
      <c r="M55" s="89">
        <v>349</v>
      </c>
      <c r="N55" s="96">
        <f>500*M55</f>
        <v>174500</v>
      </c>
      <c r="O55" s="91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5"/>
      <c r="C56" s="92" t="s">
        <v>104</v>
      </c>
      <c r="D56" s="93">
        <v>27</v>
      </c>
      <c r="E56" s="359">
        <f>200*D56</f>
        <v>5400</v>
      </c>
      <c r="F56" s="360"/>
      <c r="H56" s="85"/>
      <c r="I56" s="86" t="s">
        <v>105</v>
      </c>
      <c r="J56" s="98"/>
      <c r="K56" s="94"/>
      <c r="L56" s="95" t="s">
        <v>104</v>
      </c>
      <c r="M56" s="89">
        <v>853</v>
      </c>
      <c r="N56" s="96">
        <f>200*M56</f>
        <v>170600</v>
      </c>
      <c r="O56" s="91"/>
      <c r="P56" s="4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5"/>
      <c r="C57" s="97" t="s">
        <v>106</v>
      </c>
      <c r="D57" s="84">
        <v>96</v>
      </c>
      <c r="E57" s="361">
        <f>100*D57</f>
        <v>9600</v>
      </c>
      <c r="F57" s="360"/>
      <c r="H57" s="85"/>
      <c r="I57" s="86" t="s">
        <v>105</v>
      </c>
      <c r="J57" s="87"/>
      <c r="K57" s="94"/>
      <c r="L57" s="95" t="s">
        <v>106</v>
      </c>
      <c r="M57" s="89">
        <v>260</v>
      </c>
      <c r="N57" s="96">
        <f>100*M57</f>
        <v>26000</v>
      </c>
      <c r="O57" s="91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5"/>
      <c r="C58" s="92" t="s">
        <v>107</v>
      </c>
      <c r="D58" s="93">
        <v>1</v>
      </c>
      <c r="E58" s="359">
        <f>50*D58</f>
        <v>50</v>
      </c>
      <c r="F58" s="360"/>
      <c r="H58" s="85"/>
      <c r="I58" s="86" t="s">
        <v>105</v>
      </c>
      <c r="J58" s="87"/>
      <c r="K58" s="94"/>
      <c r="L58" s="95" t="s">
        <v>107</v>
      </c>
      <c r="M58" s="89">
        <v>1793</v>
      </c>
      <c r="N58" s="96">
        <f>50*M58</f>
        <v>89650</v>
      </c>
      <c r="O58" s="91"/>
      <c r="P58" s="4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5"/>
      <c r="C59" s="97" t="s">
        <v>108</v>
      </c>
      <c r="D59" s="84">
        <v>0</v>
      </c>
      <c r="E59" s="361">
        <f>20*D59</f>
        <v>0</v>
      </c>
      <c r="F59" s="360"/>
      <c r="H59" s="85"/>
      <c r="I59" s="86" t="s">
        <v>105</v>
      </c>
      <c r="J59" s="87"/>
      <c r="K59" s="94"/>
      <c r="L59" s="95" t="s">
        <v>108</v>
      </c>
      <c r="M59" s="89">
        <v>1509</v>
      </c>
      <c r="N59" s="96">
        <f>20*M59</f>
        <v>30180</v>
      </c>
      <c r="O59" s="91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5"/>
      <c r="C60" s="92" t="s">
        <v>109</v>
      </c>
      <c r="D60" s="93">
        <v>1</v>
      </c>
      <c r="E60" s="359">
        <f>10*D60</f>
        <v>10</v>
      </c>
      <c r="F60" s="360"/>
      <c r="H60" s="85"/>
      <c r="I60" s="86" t="s">
        <v>105</v>
      </c>
      <c r="J60" s="87"/>
      <c r="K60" s="99">
        <f>SUM(H56:H60)</f>
        <v>0</v>
      </c>
      <c r="L60" s="95" t="s">
        <v>109</v>
      </c>
      <c r="M60" s="89">
        <v>361</v>
      </c>
      <c r="N60" s="96">
        <f>10*M60</f>
        <v>3610</v>
      </c>
      <c r="O60" s="91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5"/>
      <c r="C61" s="97" t="s">
        <v>110</v>
      </c>
      <c r="D61" s="84">
        <v>0</v>
      </c>
      <c r="E61" s="361">
        <f>5*D61</f>
        <v>0</v>
      </c>
      <c r="F61" s="360"/>
      <c r="H61" s="85"/>
      <c r="I61" s="86" t="s">
        <v>111</v>
      </c>
      <c r="J61" s="100"/>
      <c r="K61" s="94"/>
      <c r="L61" s="95" t="s">
        <v>110</v>
      </c>
      <c r="M61" s="89">
        <v>0</v>
      </c>
      <c r="N61" s="96">
        <f>5*M61</f>
        <v>0</v>
      </c>
      <c r="O61" s="91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5"/>
      <c r="C62" s="92" t="s">
        <v>112</v>
      </c>
      <c r="D62" s="93">
        <v>0</v>
      </c>
      <c r="E62" s="359">
        <f>2*D62</f>
        <v>0</v>
      </c>
      <c r="F62" s="360"/>
      <c r="H62" s="101"/>
      <c r="I62" s="86" t="s">
        <v>111</v>
      </c>
      <c r="J62" s="100"/>
      <c r="K62" s="94"/>
      <c r="L62" s="95" t="s">
        <v>112</v>
      </c>
      <c r="M62" s="89">
        <v>0</v>
      </c>
      <c r="N62" s="96">
        <f>2*M62</f>
        <v>0</v>
      </c>
      <c r="O62" s="91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5"/>
      <c r="C63" s="102" t="s">
        <v>113</v>
      </c>
      <c r="D63" s="103">
        <v>0</v>
      </c>
      <c r="E63" s="362">
        <f>1*D63</f>
        <v>0</v>
      </c>
      <c r="F63" s="363"/>
      <c r="H63" s="101"/>
      <c r="I63" s="86" t="s">
        <v>111</v>
      </c>
      <c r="J63" s="100"/>
      <c r="K63" s="94"/>
      <c r="L63" s="95" t="s">
        <v>113</v>
      </c>
      <c r="M63" s="89">
        <v>0</v>
      </c>
      <c r="N63" s="96">
        <f>1*M63</f>
        <v>0</v>
      </c>
      <c r="O63" s="91"/>
      <c r="P63" s="4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5">
      <c r="A64" s="5"/>
      <c r="C64" s="364" t="s">
        <v>114</v>
      </c>
      <c r="D64" s="365"/>
      <c r="E64" s="366">
        <f>SUM(E51:F63)</f>
        <v>842560</v>
      </c>
      <c r="F64" s="365"/>
      <c r="H64" s="101"/>
      <c r="I64" s="86" t="s">
        <v>111</v>
      </c>
      <c r="J64" s="100"/>
      <c r="K64" s="94"/>
      <c r="L64" s="373" t="s">
        <v>114</v>
      </c>
      <c r="M64" s="374"/>
      <c r="N64" s="60">
        <f>SUM(N51:N63)</f>
        <v>5160540</v>
      </c>
      <c r="O64" s="6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5"/>
      <c r="C65" s="105"/>
      <c r="H65" s="101"/>
      <c r="I65" s="86" t="s">
        <v>111</v>
      </c>
      <c r="J65" s="100"/>
      <c r="K65" s="99">
        <f>SUM(H61:H65)</f>
        <v>0</v>
      </c>
      <c r="L65" s="375"/>
      <c r="M65" s="374"/>
      <c r="N65" s="106"/>
      <c r="O65" s="6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5">
      <c r="A66" s="5"/>
      <c r="D66" s="107" t="s">
        <v>7</v>
      </c>
      <c r="E66" s="61"/>
      <c r="F66" s="79">
        <f>D47+E64</f>
        <v>8339569.21</v>
      </c>
      <c r="H66" s="85"/>
      <c r="I66" s="86" t="s">
        <v>115</v>
      </c>
      <c r="J66" s="98"/>
      <c r="K66" s="94"/>
      <c r="L66" s="376" t="s">
        <v>116</v>
      </c>
      <c r="M66" s="377"/>
      <c r="N66" s="108">
        <v>0</v>
      </c>
      <c r="O66" s="6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5"/>
      <c r="H67" s="85"/>
      <c r="I67" s="86" t="s">
        <v>115</v>
      </c>
      <c r="J67" s="87"/>
      <c r="K67" s="94"/>
      <c r="L67" s="378" t="s">
        <v>117</v>
      </c>
      <c r="M67" s="377"/>
      <c r="N67" s="109">
        <v>0</v>
      </c>
      <c r="O67" s="6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5"/>
      <c r="D68" s="110" t="s">
        <v>118</v>
      </c>
      <c r="E68" s="111"/>
      <c r="F68" s="112">
        <f>F66-H36</f>
        <v>189.20999999996275</v>
      </c>
      <c r="H68" s="85"/>
      <c r="I68" s="86" t="s">
        <v>115</v>
      </c>
      <c r="J68" s="87"/>
      <c r="K68" s="94"/>
      <c r="L68" s="376" t="s">
        <v>119</v>
      </c>
      <c r="M68" s="377"/>
      <c r="N68" s="108">
        <v>3115613.42</v>
      </c>
      <c r="O68" s="6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5"/>
      <c r="H69" s="85"/>
      <c r="I69" s="86" t="s">
        <v>115</v>
      </c>
      <c r="J69" s="87"/>
      <c r="K69" s="94"/>
      <c r="L69" s="378" t="s">
        <v>91</v>
      </c>
      <c r="M69" s="377"/>
      <c r="N69" s="113">
        <v>0</v>
      </c>
      <c r="O69" s="6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5"/>
      <c r="C70" s="389" t="s">
        <v>120</v>
      </c>
      <c r="D70" s="380"/>
      <c r="E70" s="380"/>
      <c r="F70" s="381"/>
      <c r="H70" s="101"/>
      <c r="I70" s="86" t="s">
        <v>115</v>
      </c>
      <c r="J70" s="100"/>
      <c r="K70" s="94"/>
      <c r="L70" s="104"/>
      <c r="M70" s="104" t="s">
        <v>121</v>
      </c>
      <c r="N70" s="60">
        <f>SUM(N66:N69)</f>
        <v>3115613.42</v>
      </c>
      <c r="O70" s="6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5"/>
      <c r="C71" s="382"/>
      <c r="D71" s="383"/>
      <c r="E71" s="383"/>
      <c r="F71" s="384"/>
      <c r="H71" s="101"/>
      <c r="I71" s="86" t="s">
        <v>115</v>
      </c>
      <c r="J71" s="100"/>
      <c r="K71" s="99">
        <f>SUM(H66:H71)</f>
        <v>0</v>
      </c>
      <c r="L71" s="373"/>
      <c r="M71" s="374"/>
      <c r="O71" s="6"/>
      <c r="P71" s="4"/>
      <c r="Q71" s="4"/>
      <c r="R71" s="4"/>
      <c r="S71" s="4"/>
      <c r="T71" s="4"/>
      <c r="U71" s="4"/>
      <c r="V71" s="4"/>
      <c r="W71" s="4"/>
      <c r="X71" s="4"/>
    </row>
    <row r="72" spans="1:24" ht="9" customHeight="1" x14ac:dyDescent="0.2">
      <c r="A72" s="5"/>
      <c r="C72" s="390">
        <v>354975</v>
      </c>
      <c r="D72" s="380"/>
      <c r="E72" s="380"/>
      <c r="F72" s="381"/>
      <c r="O72" s="6"/>
      <c r="P72" s="4"/>
      <c r="Q72" s="4"/>
      <c r="R72" s="4"/>
      <c r="S72" s="4"/>
      <c r="T72" s="4"/>
      <c r="U72" s="4"/>
      <c r="V72" s="4"/>
      <c r="W72" s="4"/>
      <c r="X72" s="4"/>
    </row>
    <row r="73" spans="1:24" ht="21" customHeight="1" x14ac:dyDescent="0.25">
      <c r="A73" s="5"/>
      <c r="C73" s="391"/>
      <c r="D73" s="374"/>
      <c r="E73" s="374"/>
      <c r="F73" s="392"/>
      <c r="H73" s="393">
        <f>SUM(H51:H71)</f>
        <v>0</v>
      </c>
      <c r="I73" s="394"/>
      <c r="J73" s="395"/>
      <c r="M73" s="114" t="s">
        <v>7</v>
      </c>
      <c r="N73" s="60">
        <f>N64+N70</f>
        <v>8276153.4199999999</v>
      </c>
      <c r="O73" s="6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5"/>
      <c r="C74" s="382"/>
      <c r="D74" s="383"/>
      <c r="E74" s="383"/>
      <c r="F74" s="384"/>
      <c r="H74" s="396"/>
      <c r="I74" s="397"/>
      <c r="J74" s="360"/>
      <c r="O74" s="6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5"/>
      <c r="L75" s="367" t="s">
        <v>122</v>
      </c>
      <c r="M75" s="368"/>
      <c r="N75" s="369"/>
      <c r="O75" s="6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5"/>
      <c r="C76" s="398" t="s">
        <v>123</v>
      </c>
      <c r="D76" s="380"/>
      <c r="E76" s="380"/>
      <c r="F76" s="380"/>
      <c r="G76" s="381"/>
      <c r="H76" s="399">
        <f>H8+H36+N47</f>
        <v>16080783.42</v>
      </c>
      <c r="I76" s="380"/>
      <c r="J76" s="381"/>
      <c r="L76" s="370" t="s">
        <v>5</v>
      </c>
      <c r="M76" s="369"/>
      <c r="N76" s="115">
        <f>N70</f>
        <v>3115613.42</v>
      </c>
      <c r="O76" s="6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5"/>
      <c r="C77" s="382"/>
      <c r="D77" s="383"/>
      <c r="E77" s="383"/>
      <c r="F77" s="383"/>
      <c r="G77" s="384"/>
      <c r="H77" s="382"/>
      <c r="I77" s="383"/>
      <c r="J77" s="384"/>
      <c r="L77" s="371" t="s">
        <v>6</v>
      </c>
      <c r="M77" s="369"/>
      <c r="N77" s="116">
        <f>N64</f>
        <v>5160540</v>
      </c>
      <c r="O77" s="6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5"/>
      <c r="C78" s="400" t="s">
        <v>124</v>
      </c>
      <c r="D78" s="380"/>
      <c r="E78" s="380"/>
      <c r="F78" s="380"/>
      <c r="G78" s="381"/>
      <c r="H78" s="401">
        <f>H73+H40+D40+D42+D43+D44+D45+H41+H42+H43+H44+H45</f>
        <v>7851984.21</v>
      </c>
      <c r="I78" s="380"/>
      <c r="J78" s="381"/>
      <c r="L78" s="372" t="s">
        <v>125</v>
      </c>
      <c r="M78" s="369"/>
      <c r="N78" s="117">
        <f>N70+N64</f>
        <v>8276153.4199999999</v>
      </c>
      <c r="O78" s="6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5"/>
      <c r="C79" s="382"/>
      <c r="D79" s="383"/>
      <c r="E79" s="383"/>
      <c r="F79" s="383"/>
      <c r="G79" s="384"/>
      <c r="H79" s="382"/>
      <c r="I79" s="383"/>
      <c r="J79" s="384"/>
      <c r="O79" s="6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5"/>
      <c r="C80" s="379" t="s">
        <v>126</v>
      </c>
      <c r="D80" s="380"/>
      <c r="E80" s="380"/>
      <c r="F80" s="380"/>
      <c r="G80" s="381"/>
      <c r="H80" s="385">
        <f>H76-H78</f>
        <v>8228799.21</v>
      </c>
      <c r="I80" s="380"/>
      <c r="J80" s="381"/>
      <c r="L80" s="386" t="s">
        <v>127</v>
      </c>
      <c r="M80" s="369"/>
      <c r="N80" s="387">
        <f>N78-H80</f>
        <v>47354.209999999963</v>
      </c>
      <c r="O80" s="6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5"/>
      <c r="C81" s="382"/>
      <c r="D81" s="383"/>
      <c r="E81" s="383"/>
      <c r="F81" s="383"/>
      <c r="G81" s="384"/>
      <c r="H81" s="382"/>
      <c r="I81" s="383"/>
      <c r="J81" s="384"/>
      <c r="L81" s="118" t="s">
        <v>128</v>
      </c>
      <c r="M81" s="119" t="s">
        <v>129</v>
      </c>
      <c r="N81" s="388"/>
      <c r="O81" s="6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x14ac:dyDescent="0.2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</sheetData>
  <mergeCells count="75">
    <mergeCell ref="C49:F49"/>
    <mergeCell ref="E51:F51"/>
    <mergeCell ref="J43:K43"/>
    <mergeCell ref="J44:K44"/>
    <mergeCell ref="J45:K45"/>
    <mergeCell ref="L49:N49"/>
    <mergeCell ref="B38:H38"/>
    <mergeCell ref="B40:C40"/>
    <mergeCell ref="E40:G40"/>
    <mergeCell ref="J40:K40"/>
    <mergeCell ref="B41:C41"/>
    <mergeCell ref="J41:K41"/>
    <mergeCell ref="J42:K42"/>
    <mergeCell ref="B42:C42"/>
    <mergeCell ref="B43:C43"/>
    <mergeCell ref="B44:C44"/>
    <mergeCell ref="B45:C45"/>
    <mergeCell ref="B47:C47"/>
    <mergeCell ref="E41:G41"/>
    <mergeCell ref="E42:G42"/>
    <mergeCell ref="E43:G43"/>
    <mergeCell ref="E44:G44"/>
    <mergeCell ref="E45:G45"/>
    <mergeCell ref="AA36:AE36"/>
    <mergeCell ref="AF36:AG36"/>
    <mergeCell ref="AL36:AO36"/>
    <mergeCell ref="AP36:AQ36"/>
    <mergeCell ref="J38:N38"/>
    <mergeCell ref="C6:C8"/>
    <mergeCell ref="D6:F8"/>
    <mergeCell ref="Q8:Y8"/>
    <mergeCell ref="Q36:T36"/>
    <mergeCell ref="U36:V36"/>
    <mergeCell ref="AA8:AJ8"/>
    <mergeCell ref="AL8:AT8"/>
    <mergeCell ref="D2:L2"/>
    <mergeCell ref="M2:N4"/>
    <mergeCell ref="G4:H4"/>
    <mergeCell ref="I4:J4"/>
    <mergeCell ref="C80:G81"/>
    <mergeCell ref="H80:J81"/>
    <mergeCell ref="L80:M80"/>
    <mergeCell ref="N80:N81"/>
    <mergeCell ref="C70:F71"/>
    <mergeCell ref="C72:F74"/>
    <mergeCell ref="H73:J74"/>
    <mergeCell ref="C76:G77"/>
    <mergeCell ref="H76:J77"/>
    <mergeCell ref="C78:G79"/>
    <mergeCell ref="H78:J79"/>
    <mergeCell ref="L76:M76"/>
    <mergeCell ref="L77:M77"/>
    <mergeCell ref="L78:M78"/>
    <mergeCell ref="L64:M64"/>
    <mergeCell ref="L65:M65"/>
    <mergeCell ref="L66:M66"/>
    <mergeCell ref="L67:M67"/>
    <mergeCell ref="L68:M68"/>
    <mergeCell ref="L69:M69"/>
    <mergeCell ref="L71:M71"/>
    <mergeCell ref="E62:F62"/>
    <mergeCell ref="E63:F63"/>
    <mergeCell ref="C64:D64"/>
    <mergeCell ref="E64:F64"/>
    <mergeCell ref="L75:N75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</mergeCells>
  <conditionalFormatting sqref="N80:N81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2:F74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2:N34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8:F68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2:Y34 AJ12:AJ34 AT12:AT34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2:AJ34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4:J4 X12">
    <cfRule type="notContainsBlanks" dxfId="53" priority="7">
      <formula>LEN(TRIM(D4))&gt;0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  <pageSetUpPr fitToPage="1"/>
  </sheetPr>
  <dimension ref="A1:AT994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4.5" customHeight="1" x14ac:dyDescent="0.2">
      <c r="A1" s="123" t="s">
        <v>130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5"/>
      <c r="P1" s="4"/>
      <c r="Q1" s="4"/>
      <c r="R1" s="4"/>
    </row>
    <row r="2" spans="1:46" ht="24.75" customHeight="1" x14ac:dyDescent="0.2">
      <c r="A2" s="126"/>
      <c r="D2" s="405" t="s">
        <v>0</v>
      </c>
      <c r="E2" s="374"/>
      <c r="F2" s="374"/>
      <c r="G2" s="374"/>
      <c r="H2" s="374"/>
      <c r="I2" s="374"/>
      <c r="J2" s="374"/>
      <c r="K2" s="374"/>
      <c r="L2" s="374"/>
      <c r="M2" s="439">
        <f>'0101'!M2</f>
        <v>2025</v>
      </c>
      <c r="N2" s="407"/>
      <c r="O2" s="127"/>
      <c r="P2" s="4"/>
      <c r="Q2" s="4"/>
      <c r="R2" s="4"/>
    </row>
    <row r="3" spans="1:46" ht="6.75" customHeight="1" x14ac:dyDescent="0.2">
      <c r="A3" s="126"/>
      <c r="C3" s="7"/>
      <c r="D3" s="7"/>
      <c r="E3" s="7"/>
      <c r="F3" s="7"/>
      <c r="G3" s="7"/>
      <c r="H3" s="7"/>
      <c r="M3" s="408"/>
      <c r="N3" s="409"/>
      <c r="O3" s="127"/>
      <c r="P3" s="4"/>
      <c r="Q3" s="4"/>
      <c r="R3" s="4"/>
    </row>
    <row r="4" spans="1:46" ht="19.5" customHeight="1" x14ac:dyDescent="0.2">
      <c r="A4" s="126"/>
      <c r="C4" s="8"/>
      <c r="D4" s="9" t="s">
        <v>1</v>
      </c>
      <c r="E4" s="10">
        <v>45170</v>
      </c>
      <c r="F4" s="11"/>
      <c r="G4" s="412" t="s">
        <v>2</v>
      </c>
      <c r="H4" s="365"/>
      <c r="I4" s="413">
        <v>45169</v>
      </c>
      <c r="J4" s="365"/>
      <c r="M4" s="410"/>
      <c r="N4" s="411"/>
      <c r="O4" s="127"/>
      <c r="P4" s="4"/>
      <c r="Q4" s="4"/>
      <c r="R4" s="4"/>
    </row>
    <row r="5" spans="1:46" ht="5.25" customHeight="1" x14ac:dyDescent="0.2">
      <c r="A5" s="126"/>
      <c r="C5" s="7"/>
      <c r="D5" s="7"/>
      <c r="E5" s="7"/>
      <c r="F5" s="7"/>
      <c r="G5" s="7"/>
      <c r="H5" s="7"/>
      <c r="O5" s="127"/>
      <c r="P5" s="4"/>
      <c r="Q5" s="4"/>
      <c r="R5" s="4"/>
    </row>
    <row r="6" spans="1:46" ht="21" customHeight="1" x14ac:dyDescent="0.25">
      <c r="A6" s="126"/>
      <c r="C6" s="414" t="s">
        <v>3</v>
      </c>
      <c r="D6" s="417" t="s">
        <v>4</v>
      </c>
      <c r="E6" s="418"/>
      <c r="F6" s="407"/>
      <c r="G6" s="12" t="s">
        <v>5</v>
      </c>
      <c r="H6" s="13">
        <f>'0301'!N76</f>
        <v>3115613.42</v>
      </c>
      <c r="O6" s="127"/>
      <c r="P6" s="4"/>
      <c r="Q6" s="4"/>
      <c r="R6" s="4"/>
      <c r="S6" s="4"/>
      <c r="T6" s="4"/>
      <c r="U6" s="4"/>
      <c r="V6" s="4"/>
      <c r="W6" s="4"/>
    </row>
    <row r="7" spans="1:46" ht="21" customHeight="1" x14ac:dyDescent="0.25">
      <c r="A7" s="126"/>
      <c r="C7" s="415"/>
      <c r="D7" s="408"/>
      <c r="E7" s="374"/>
      <c r="F7" s="409"/>
      <c r="G7" s="14" t="s">
        <v>6</v>
      </c>
      <c r="H7" s="15">
        <f>'0301'!N77</f>
        <v>5160540</v>
      </c>
      <c r="L7" s="16"/>
      <c r="O7" s="127"/>
      <c r="P7" s="4"/>
      <c r="Q7" s="4"/>
      <c r="R7" s="4"/>
      <c r="S7" s="4"/>
      <c r="T7" s="4"/>
      <c r="U7" s="4"/>
      <c r="V7" s="4"/>
      <c r="W7" s="4"/>
    </row>
    <row r="8" spans="1:46" ht="21" customHeight="1" x14ac:dyDescent="0.3">
      <c r="A8" s="126"/>
      <c r="C8" s="416"/>
      <c r="D8" s="410"/>
      <c r="E8" s="419"/>
      <c r="F8" s="411"/>
      <c r="G8" s="17" t="s">
        <v>7</v>
      </c>
      <c r="H8" s="18">
        <f>H6+H7</f>
        <v>8276153.4199999999</v>
      </c>
      <c r="O8" s="127"/>
      <c r="P8" s="4"/>
      <c r="Q8" s="440" t="s">
        <v>8</v>
      </c>
      <c r="R8" s="403"/>
      <c r="S8" s="403"/>
      <c r="T8" s="403"/>
      <c r="U8" s="403"/>
      <c r="V8" s="403"/>
      <c r="W8" s="403"/>
      <c r="X8" s="403"/>
      <c r="Y8" s="365"/>
      <c r="AA8" s="402" t="s">
        <v>9</v>
      </c>
      <c r="AB8" s="403"/>
      <c r="AC8" s="403"/>
      <c r="AD8" s="403"/>
      <c r="AE8" s="403"/>
      <c r="AF8" s="403"/>
      <c r="AG8" s="403"/>
      <c r="AH8" s="403"/>
      <c r="AI8" s="403"/>
      <c r="AJ8" s="365"/>
      <c r="AL8" s="404" t="s">
        <v>10</v>
      </c>
      <c r="AM8" s="403"/>
      <c r="AN8" s="403"/>
      <c r="AO8" s="403"/>
      <c r="AP8" s="403"/>
      <c r="AQ8" s="403"/>
      <c r="AR8" s="403"/>
      <c r="AS8" s="403"/>
      <c r="AT8" s="365"/>
    </row>
    <row r="9" spans="1:46" ht="12.75" customHeight="1" x14ac:dyDescent="0.2">
      <c r="A9" s="126"/>
      <c r="O9" s="127"/>
      <c r="P9" s="4"/>
      <c r="Q9" s="4"/>
      <c r="R9" s="4"/>
      <c r="S9" s="4"/>
      <c r="T9" s="4"/>
      <c r="U9" s="4"/>
      <c r="V9" s="4"/>
      <c r="W9" s="4"/>
      <c r="AL9" s="4"/>
      <c r="AM9" s="4"/>
      <c r="AN9" s="4"/>
      <c r="AO9" s="4"/>
      <c r="AP9" s="4"/>
      <c r="AQ9" s="4"/>
      <c r="AR9" s="4"/>
    </row>
    <row r="10" spans="1:46" ht="15" x14ac:dyDescent="0.3">
      <c r="A10" s="126"/>
      <c r="B10" s="19"/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7</v>
      </c>
      <c r="I10" s="20"/>
      <c r="J10" s="19" t="s">
        <v>5</v>
      </c>
      <c r="K10" s="19" t="s">
        <v>6</v>
      </c>
      <c r="L10" s="19" t="s">
        <v>16</v>
      </c>
      <c r="M10" s="19" t="s">
        <v>17</v>
      </c>
      <c r="N10" s="19" t="s">
        <v>18</v>
      </c>
      <c r="O10" s="128"/>
      <c r="P10" s="19"/>
      <c r="Q10" s="129" t="s">
        <v>19</v>
      </c>
      <c r="R10" s="22" t="s">
        <v>20</v>
      </c>
      <c r="S10" s="22" t="s">
        <v>21</v>
      </c>
      <c r="T10" s="22" t="s">
        <v>22</v>
      </c>
      <c r="U10" s="22" t="s">
        <v>23</v>
      </c>
      <c r="V10" s="23" t="s">
        <v>7</v>
      </c>
      <c r="W10" s="4"/>
      <c r="X10" s="24" t="s">
        <v>24</v>
      </c>
      <c r="Y10" s="22" t="s">
        <v>18</v>
      </c>
      <c r="AA10" s="25" t="s">
        <v>25</v>
      </c>
      <c r="AB10" s="25" t="s">
        <v>19</v>
      </c>
      <c r="AC10" s="25" t="s">
        <v>20</v>
      </c>
      <c r="AD10" s="25" t="s">
        <v>21</v>
      </c>
      <c r="AE10" s="25" t="s">
        <v>22</v>
      </c>
      <c r="AF10" s="25" t="s">
        <v>23</v>
      </c>
      <c r="AG10" s="26" t="s">
        <v>7</v>
      </c>
      <c r="AI10" s="27" t="s">
        <v>26</v>
      </c>
      <c r="AJ10" s="26" t="s">
        <v>18</v>
      </c>
      <c r="AL10" s="26" t="s">
        <v>19</v>
      </c>
      <c r="AM10" s="26" t="s">
        <v>20</v>
      </c>
      <c r="AN10" s="26" t="s">
        <v>21</v>
      </c>
      <c r="AO10" s="26" t="s">
        <v>22</v>
      </c>
      <c r="AP10" s="26" t="s">
        <v>23</v>
      </c>
      <c r="AQ10" s="28" t="s">
        <v>7</v>
      </c>
      <c r="AR10" s="4"/>
      <c r="AS10" s="24" t="s">
        <v>24</v>
      </c>
      <c r="AT10" s="26" t="s">
        <v>18</v>
      </c>
    </row>
    <row r="11" spans="1:46" ht="10.5" customHeight="1" x14ac:dyDescent="0.2">
      <c r="A11" s="126"/>
      <c r="H11" s="29">
        <f>SUM(H12:H15)</f>
        <v>727300</v>
      </c>
      <c r="O11" s="127"/>
      <c r="P11" s="4"/>
      <c r="Q11" s="4"/>
      <c r="R11" s="4"/>
      <c r="S11" s="4"/>
      <c r="T11" s="4"/>
      <c r="U11" s="4"/>
      <c r="V11" s="4"/>
      <c r="W11" s="4"/>
      <c r="X11" s="30"/>
      <c r="AL11" s="4"/>
      <c r="AM11" s="4"/>
      <c r="AN11" s="4"/>
      <c r="AO11" s="4"/>
      <c r="AP11" s="4"/>
      <c r="AQ11" s="4"/>
      <c r="AR11" s="4"/>
      <c r="AS11" s="30"/>
    </row>
    <row r="12" spans="1:46" ht="21" customHeight="1" x14ac:dyDescent="0.25">
      <c r="A12" s="126"/>
      <c r="B12" s="31" t="s">
        <v>27</v>
      </c>
      <c r="C12" s="32">
        <v>135200</v>
      </c>
      <c r="D12" s="32">
        <v>31000</v>
      </c>
      <c r="E12" s="32">
        <v>2500</v>
      </c>
      <c r="F12" s="32">
        <v>47000</v>
      </c>
      <c r="G12" s="32">
        <v>83200</v>
      </c>
      <c r="H12" s="33">
        <f t="shared" ref="H12:H34" si="0">SUM(C12:G12)</f>
        <v>298900</v>
      </c>
      <c r="I12" s="34" t="s">
        <v>27</v>
      </c>
      <c r="J12" s="35">
        <v>14000</v>
      </c>
      <c r="K12" s="35">
        <v>284900</v>
      </c>
      <c r="L12" s="35"/>
      <c r="M12" s="36">
        <f t="shared" ref="M12:M34" si="1">SUM(J12:L12)</f>
        <v>298900</v>
      </c>
      <c r="N12" s="37">
        <f t="shared" ref="N12:N34" si="2">H12-M12</f>
        <v>0</v>
      </c>
      <c r="O12" s="127"/>
      <c r="P12" s="38"/>
      <c r="Q12" s="130">
        <v>1</v>
      </c>
      <c r="R12" s="39"/>
      <c r="S12" s="39"/>
      <c r="T12" s="39">
        <v>1</v>
      </c>
      <c r="U12" s="40"/>
      <c r="V12" s="41">
        <f t="shared" ref="V12:V34" si="3">U12+T12+S12+R12+Q12</f>
        <v>2</v>
      </c>
      <c r="W12" s="4"/>
      <c r="X12" s="39">
        <v>0</v>
      </c>
      <c r="Y12" s="42">
        <f t="shared" ref="Y12:Y34" si="4">V12-X12</f>
        <v>2</v>
      </c>
      <c r="Z12" s="43" t="s">
        <v>20</v>
      </c>
      <c r="AA12" s="39">
        <v>2</v>
      </c>
      <c r="AB12" s="39"/>
      <c r="AC12" s="39"/>
      <c r="AD12" s="39"/>
      <c r="AE12" s="39"/>
      <c r="AF12" s="39"/>
      <c r="AG12" s="44">
        <f t="shared" ref="AG12:AG34" si="5">AF12+AE12+AD12+AC12+AB12+AA12</f>
        <v>2</v>
      </c>
      <c r="AH12" s="4"/>
      <c r="AI12" s="39">
        <v>0</v>
      </c>
      <c r="AJ12" s="42">
        <f t="shared" ref="AJ12:AJ34" si="6">AG12-AI12</f>
        <v>2</v>
      </c>
      <c r="AL12" s="39">
        <v>92</v>
      </c>
      <c r="AM12" s="39">
        <v>24</v>
      </c>
      <c r="AN12" s="39">
        <v>4</v>
      </c>
      <c r="AO12" s="39">
        <v>16</v>
      </c>
      <c r="AP12" s="40">
        <v>37</v>
      </c>
      <c r="AQ12" s="45">
        <f t="shared" ref="AQ12:AQ34" si="7">AP12+AO12+AN12+AM12+AL12</f>
        <v>173</v>
      </c>
      <c r="AR12" s="4"/>
      <c r="AS12" s="39">
        <v>0</v>
      </c>
      <c r="AT12" s="42">
        <f t="shared" ref="AT12:AT34" si="8">AQ12-AS12</f>
        <v>173</v>
      </c>
    </row>
    <row r="13" spans="1:46" ht="21" customHeight="1" x14ac:dyDescent="0.25">
      <c r="A13" s="126"/>
      <c r="B13" s="46" t="s">
        <v>28</v>
      </c>
      <c r="C13" s="47"/>
      <c r="D13" s="47"/>
      <c r="E13" s="47"/>
      <c r="F13" s="47"/>
      <c r="G13" s="47"/>
      <c r="H13" s="48">
        <f t="shared" si="0"/>
        <v>0</v>
      </c>
      <c r="I13" s="49" t="s">
        <v>28</v>
      </c>
      <c r="J13" s="50"/>
      <c r="K13" s="50"/>
      <c r="L13" s="50"/>
      <c r="M13" s="51">
        <f t="shared" si="1"/>
        <v>0</v>
      </c>
      <c r="N13" s="37">
        <f t="shared" si="2"/>
        <v>0</v>
      </c>
      <c r="O13" s="127"/>
      <c r="P13" s="38"/>
      <c r="Q13" s="131"/>
      <c r="R13" s="52"/>
      <c r="S13" s="52"/>
      <c r="T13" s="52"/>
      <c r="U13" s="53"/>
      <c r="V13" s="41">
        <f t="shared" si="3"/>
        <v>0</v>
      </c>
      <c r="W13" s="4"/>
      <c r="X13" s="39">
        <v>0</v>
      </c>
      <c r="Y13" s="42">
        <f t="shared" si="4"/>
        <v>0</v>
      </c>
      <c r="Z13" s="43" t="s">
        <v>29</v>
      </c>
      <c r="AA13" s="52"/>
      <c r="AB13" s="52"/>
      <c r="AC13" s="52"/>
      <c r="AD13" s="52"/>
      <c r="AE13" s="52"/>
      <c r="AF13" s="52"/>
      <c r="AG13" s="44">
        <f t="shared" si="5"/>
        <v>0</v>
      </c>
      <c r="AH13" s="4"/>
      <c r="AI13" s="39"/>
      <c r="AJ13" s="42">
        <f t="shared" si="6"/>
        <v>0</v>
      </c>
      <c r="AL13" s="52"/>
      <c r="AM13" s="52"/>
      <c r="AN13" s="52"/>
      <c r="AO13" s="52"/>
      <c r="AP13" s="53"/>
      <c r="AQ13" s="45">
        <f t="shared" si="7"/>
        <v>0</v>
      </c>
      <c r="AR13" s="4"/>
      <c r="AS13" s="39">
        <v>0</v>
      </c>
      <c r="AT13" s="42">
        <f t="shared" si="8"/>
        <v>0</v>
      </c>
    </row>
    <row r="14" spans="1:46" ht="21" customHeight="1" x14ac:dyDescent="0.25">
      <c r="A14" s="126"/>
      <c r="B14" s="31" t="s">
        <v>30</v>
      </c>
      <c r="C14" s="32">
        <v>139700</v>
      </c>
      <c r="D14" s="32">
        <v>122500</v>
      </c>
      <c r="E14" s="32">
        <v>39400</v>
      </c>
      <c r="F14" s="32">
        <v>45500</v>
      </c>
      <c r="G14" s="32">
        <v>81300</v>
      </c>
      <c r="H14" s="33">
        <f t="shared" si="0"/>
        <v>428400</v>
      </c>
      <c r="I14" s="34" t="s">
        <v>30</v>
      </c>
      <c r="J14" s="35">
        <v>142598.97</v>
      </c>
      <c r="K14" s="35">
        <v>285900</v>
      </c>
      <c r="L14" s="35">
        <v>-98.97</v>
      </c>
      <c r="M14" s="36">
        <f t="shared" si="1"/>
        <v>428400</v>
      </c>
      <c r="N14" s="37">
        <f t="shared" si="2"/>
        <v>0</v>
      </c>
      <c r="O14" s="127"/>
      <c r="P14" s="38"/>
      <c r="Q14" s="130"/>
      <c r="R14" s="39"/>
      <c r="S14" s="39"/>
      <c r="T14" s="39"/>
      <c r="U14" s="40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19</v>
      </c>
      <c r="AA14" s="39">
        <v>4</v>
      </c>
      <c r="AB14" s="39">
        <v>1</v>
      </c>
      <c r="AC14" s="39">
        <v>1</v>
      </c>
      <c r="AD14" s="39"/>
      <c r="AE14" s="39"/>
      <c r="AF14" s="39"/>
      <c r="AG14" s="44">
        <f t="shared" si="5"/>
        <v>6</v>
      </c>
      <c r="AH14" s="4"/>
      <c r="AI14" s="39"/>
      <c r="AJ14" s="42">
        <f t="shared" si="6"/>
        <v>6</v>
      </c>
      <c r="AL14" s="39">
        <v>87</v>
      </c>
      <c r="AM14" s="39">
        <v>68</v>
      </c>
      <c r="AN14" s="39">
        <v>22</v>
      </c>
      <c r="AO14" s="39">
        <v>19</v>
      </c>
      <c r="AP14" s="40">
        <v>40</v>
      </c>
      <c r="AQ14" s="45">
        <f t="shared" si="7"/>
        <v>236</v>
      </c>
      <c r="AR14" s="4"/>
      <c r="AS14" s="39">
        <v>0</v>
      </c>
      <c r="AT14" s="42">
        <f t="shared" si="8"/>
        <v>236</v>
      </c>
    </row>
    <row r="15" spans="1:46" ht="21" customHeight="1" x14ac:dyDescent="0.25">
      <c r="A15" s="126"/>
      <c r="B15" s="46" t="s">
        <v>31</v>
      </c>
      <c r="C15" s="47"/>
      <c r="D15" s="47"/>
      <c r="E15" s="47"/>
      <c r="F15" s="47"/>
      <c r="G15" s="47"/>
      <c r="H15" s="48">
        <f t="shared" si="0"/>
        <v>0</v>
      </c>
      <c r="I15" s="49" t="s">
        <v>31</v>
      </c>
      <c r="J15" s="54">
        <v>14000</v>
      </c>
      <c r="K15" s="54"/>
      <c r="L15" s="54">
        <v>-14000</v>
      </c>
      <c r="M15" s="51">
        <f t="shared" si="1"/>
        <v>0</v>
      </c>
      <c r="N15" s="37">
        <f t="shared" si="2"/>
        <v>0</v>
      </c>
      <c r="O15" s="127"/>
      <c r="P15" s="4"/>
      <c r="Q15" s="131"/>
      <c r="R15" s="52"/>
      <c r="S15" s="52"/>
      <c r="T15" s="52"/>
      <c r="U15" s="53"/>
      <c r="V15" s="41">
        <f t="shared" si="3"/>
        <v>0</v>
      </c>
      <c r="W15" s="4"/>
      <c r="X15" s="39">
        <v>0</v>
      </c>
      <c r="Y15" s="42">
        <f t="shared" si="4"/>
        <v>0</v>
      </c>
      <c r="Z15" s="43"/>
      <c r="AA15" s="52"/>
      <c r="AB15" s="52"/>
      <c r="AC15" s="52"/>
      <c r="AD15" s="52"/>
      <c r="AE15" s="52"/>
      <c r="AF15" s="52"/>
      <c r="AG15" s="44">
        <f t="shared" si="5"/>
        <v>0</v>
      </c>
      <c r="AH15" s="4"/>
      <c r="AI15" s="39"/>
      <c r="AJ15" s="42">
        <f t="shared" si="6"/>
        <v>0</v>
      </c>
      <c r="AL15" s="52"/>
      <c r="AM15" s="52"/>
      <c r="AN15" s="52"/>
      <c r="AO15" s="52"/>
      <c r="AP15" s="53"/>
      <c r="AQ15" s="45">
        <f t="shared" si="7"/>
        <v>0</v>
      </c>
      <c r="AR15" s="4"/>
      <c r="AS15" s="39">
        <v>0</v>
      </c>
      <c r="AT15" s="42">
        <f t="shared" si="8"/>
        <v>0</v>
      </c>
    </row>
    <row r="16" spans="1:46" ht="21" customHeight="1" x14ac:dyDescent="0.25">
      <c r="A16" s="126"/>
      <c r="B16" s="31" t="s">
        <v>32</v>
      </c>
      <c r="C16" s="32">
        <v>197100</v>
      </c>
      <c r="D16" s="32">
        <v>94600</v>
      </c>
      <c r="E16" s="32">
        <v>19200</v>
      </c>
      <c r="F16" s="32">
        <v>53300</v>
      </c>
      <c r="G16" s="32">
        <v>91600</v>
      </c>
      <c r="H16" s="33">
        <f t="shared" si="0"/>
        <v>455800</v>
      </c>
      <c r="I16" s="34" t="s">
        <v>33</v>
      </c>
      <c r="J16" s="55">
        <v>101500</v>
      </c>
      <c r="K16" s="55">
        <v>196090</v>
      </c>
      <c r="L16" s="55">
        <v>158210</v>
      </c>
      <c r="M16" s="36">
        <f t="shared" si="1"/>
        <v>455800</v>
      </c>
      <c r="N16" s="37">
        <f t="shared" si="2"/>
        <v>0</v>
      </c>
      <c r="O16" s="127"/>
      <c r="P16" s="38"/>
      <c r="Q16" s="130">
        <v>4</v>
      </c>
      <c r="R16" s="39">
        <v>1</v>
      </c>
      <c r="S16" s="39">
        <v>1</v>
      </c>
      <c r="T16" s="39">
        <v>1</v>
      </c>
      <c r="U16" s="40">
        <v>2</v>
      </c>
      <c r="V16" s="41">
        <f t="shared" si="3"/>
        <v>9</v>
      </c>
      <c r="W16" s="4"/>
      <c r="X16" s="39">
        <v>0</v>
      </c>
      <c r="Y16" s="42">
        <f t="shared" si="4"/>
        <v>9</v>
      </c>
      <c r="Z16" s="43" t="s">
        <v>33</v>
      </c>
      <c r="AA16" s="39"/>
      <c r="AB16" s="39"/>
      <c r="AC16" s="39">
        <v>4</v>
      </c>
      <c r="AD16" s="39">
        <v>1</v>
      </c>
      <c r="AE16" s="39"/>
      <c r="AF16" s="39"/>
      <c r="AG16" s="44">
        <f t="shared" si="5"/>
        <v>5</v>
      </c>
      <c r="AH16" s="4"/>
      <c r="AI16" s="39"/>
      <c r="AJ16" s="42">
        <f t="shared" si="6"/>
        <v>5</v>
      </c>
      <c r="AK16" s="43" t="s">
        <v>33</v>
      </c>
      <c r="AL16" s="39">
        <v>111</v>
      </c>
      <c r="AM16" s="39">
        <v>73</v>
      </c>
      <c r="AN16" s="39">
        <v>23</v>
      </c>
      <c r="AO16" s="39">
        <v>49</v>
      </c>
      <c r="AP16" s="40">
        <v>77</v>
      </c>
      <c r="AQ16" s="45">
        <f t="shared" si="7"/>
        <v>333</v>
      </c>
      <c r="AR16" s="4"/>
      <c r="AS16" s="39">
        <v>0</v>
      </c>
      <c r="AT16" s="42">
        <f t="shared" si="8"/>
        <v>333</v>
      </c>
    </row>
    <row r="17" spans="1:46" ht="21" customHeight="1" x14ac:dyDescent="0.25">
      <c r="A17" s="126"/>
      <c r="B17" s="46" t="s">
        <v>34</v>
      </c>
      <c r="C17" s="47">
        <v>263350</v>
      </c>
      <c r="D17" s="47">
        <v>217900</v>
      </c>
      <c r="E17" s="47">
        <v>173050</v>
      </c>
      <c r="F17" s="47">
        <v>160400</v>
      </c>
      <c r="G17" s="47">
        <v>283455</v>
      </c>
      <c r="H17" s="48">
        <f t="shared" si="0"/>
        <v>1098155</v>
      </c>
      <c r="I17" s="49" t="s">
        <v>35</v>
      </c>
      <c r="J17" s="50">
        <v>432420.1</v>
      </c>
      <c r="K17" s="50">
        <v>665750</v>
      </c>
      <c r="L17" s="50">
        <v>-15.1</v>
      </c>
      <c r="M17" s="51">
        <f t="shared" si="1"/>
        <v>1098155</v>
      </c>
      <c r="N17" s="37">
        <f t="shared" si="2"/>
        <v>0</v>
      </c>
      <c r="O17" s="127"/>
      <c r="P17" s="38"/>
      <c r="Q17" s="131">
        <v>2</v>
      </c>
      <c r="R17" s="52"/>
      <c r="S17" s="52"/>
      <c r="T17" s="52"/>
      <c r="U17" s="53"/>
      <c r="V17" s="41">
        <f t="shared" si="3"/>
        <v>2</v>
      </c>
      <c r="W17" s="4"/>
      <c r="X17" s="39">
        <v>0</v>
      </c>
      <c r="Y17" s="42">
        <f t="shared" si="4"/>
        <v>2</v>
      </c>
      <c r="Z17" s="43" t="s">
        <v>35</v>
      </c>
      <c r="AA17" s="52">
        <v>4</v>
      </c>
      <c r="AB17" s="52"/>
      <c r="AC17" s="52"/>
      <c r="AD17" s="52"/>
      <c r="AE17" s="52"/>
      <c r="AF17" s="52"/>
      <c r="AG17" s="44">
        <f t="shared" si="5"/>
        <v>4</v>
      </c>
      <c r="AH17" s="4"/>
      <c r="AI17" s="39"/>
      <c r="AJ17" s="42">
        <f t="shared" si="6"/>
        <v>4</v>
      </c>
      <c r="AK17" s="43" t="s">
        <v>35</v>
      </c>
      <c r="AL17" s="52">
        <v>184</v>
      </c>
      <c r="AM17" s="52">
        <v>130</v>
      </c>
      <c r="AN17" s="52">
        <v>128</v>
      </c>
      <c r="AO17" s="52">
        <v>100</v>
      </c>
      <c r="AP17" s="53">
        <v>170</v>
      </c>
      <c r="AQ17" s="45">
        <f t="shared" si="7"/>
        <v>712</v>
      </c>
      <c r="AR17" s="4"/>
      <c r="AS17" s="39">
        <v>0</v>
      </c>
      <c r="AT17" s="42">
        <f t="shared" si="8"/>
        <v>712</v>
      </c>
    </row>
    <row r="18" spans="1:46" ht="21" customHeight="1" x14ac:dyDescent="0.25">
      <c r="A18" s="126"/>
      <c r="B18" s="31" t="s">
        <v>36</v>
      </c>
      <c r="C18" s="32">
        <v>135800</v>
      </c>
      <c r="D18" s="32">
        <v>108700</v>
      </c>
      <c r="E18" s="32">
        <v>90200</v>
      </c>
      <c r="F18" s="32">
        <v>76800</v>
      </c>
      <c r="G18" s="32">
        <v>122500</v>
      </c>
      <c r="H18" s="33">
        <f t="shared" si="0"/>
        <v>534000</v>
      </c>
      <c r="I18" s="34" t="s">
        <v>37</v>
      </c>
      <c r="J18" s="35">
        <v>161700</v>
      </c>
      <c r="K18" s="35">
        <v>372300</v>
      </c>
      <c r="L18" s="35"/>
      <c r="M18" s="36">
        <f t="shared" si="1"/>
        <v>534000</v>
      </c>
      <c r="N18" s="37">
        <f t="shared" si="2"/>
        <v>0</v>
      </c>
      <c r="O18" s="127"/>
      <c r="P18" s="4"/>
      <c r="Q18" s="130"/>
      <c r="R18" s="39"/>
      <c r="S18" s="39"/>
      <c r="T18" s="39"/>
      <c r="U18" s="40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37</v>
      </c>
      <c r="AA18" s="39"/>
      <c r="AB18" s="39"/>
      <c r="AC18" s="39">
        <v>1</v>
      </c>
      <c r="AD18" s="39">
        <v>4</v>
      </c>
      <c r="AE18" s="39">
        <v>2</v>
      </c>
      <c r="AF18" s="39"/>
      <c r="AG18" s="44">
        <f t="shared" si="5"/>
        <v>7</v>
      </c>
      <c r="AH18" s="4"/>
      <c r="AI18" s="39"/>
      <c r="AJ18" s="42">
        <f t="shared" si="6"/>
        <v>7</v>
      </c>
      <c r="AK18" s="43" t="s">
        <v>37</v>
      </c>
      <c r="AL18" s="39">
        <v>81</v>
      </c>
      <c r="AM18" s="39">
        <v>67</v>
      </c>
      <c r="AN18" s="39">
        <v>42</v>
      </c>
      <c r="AO18" s="39">
        <v>40</v>
      </c>
      <c r="AP18" s="40">
        <v>77</v>
      </c>
      <c r="AQ18" s="45">
        <f t="shared" si="7"/>
        <v>307</v>
      </c>
      <c r="AR18" s="4"/>
      <c r="AS18" s="39">
        <v>0</v>
      </c>
      <c r="AT18" s="42">
        <f t="shared" si="8"/>
        <v>307</v>
      </c>
    </row>
    <row r="19" spans="1:46" ht="21" customHeight="1" x14ac:dyDescent="0.25">
      <c r="A19" s="126"/>
      <c r="B19" s="46" t="s">
        <v>38</v>
      </c>
      <c r="C19" s="47">
        <v>94300</v>
      </c>
      <c r="D19" s="47">
        <v>108300</v>
      </c>
      <c r="E19" s="47">
        <v>58000</v>
      </c>
      <c r="F19" s="47">
        <v>98000</v>
      </c>
      <c r="G19" s="47">
        <v>222000</v>
      </c>
      <c r="H19" s="48">
        <f t="shared" si="0"/>
        <v>580600</v>
      </c>
      <c r="I19" s="49" t="s">
        <v>39</v>
      </c>
      <c r="J19" s="50">
        <v>225400</v>
      </c>
      <c r="K19" s="50">
        <v>335100</v>
      </c>
      <c r="L19" s="50">
        <v>10087.4</v>
      </c>
      <c r="M19" s="51">
        <f t="shared" si="1"/>
        <v>570587.4</v>
      </c>
      <c r="N19" s="37">
        <f t="shared" si="2"/>
        <v>10012.599999999977</v>
      </c>
      <c r="O19" s="127"/>
      <c r="P19" s="38"/>
      <c r="Q19" s="131"/>
      <c r="R19" s="52"/>
      <c r="S19" s="52"/>
      <c r="T19" s="52"/>
      <c r="U19" s="53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39</v>
      </c>
      <c r="AA19" s="52">
        <v>2</v>
      </c>
      <c r="AB19" s="52">
        <v>2</v>
      </c>
      <c r="AC19" s="52">
        <v>1</v>
      </c>
      <c r="AD19" s="52"/>
      <c r="AE19" s="52"/>
      <c r="AF19" s="52"/>
      <c r="AG19" s="44">
        <f t="shared" si="5"/>
        <v>5</v>
      </c>
      <c r="AH19" s="4"/>
      <c r="AI19" s="39"/>
      <c r="AJ19" s="42">
        <f t="shared" si="6"/>
        <v>5</v>
      </c>
      <c r="AK19" s="43" t="s">
        <v>39</v>
      </c>
      <c r="AL19" s="52">
        <v>59</v>
      </c>
      <c r="AM19" s="52">
        <v>56</v>
      </c>
      <c r="AN19" s="52">
        <v>33</v>
      </c>
      <c r="AO19" s="52">
        <v>43</v>
      </c>
      <c r="AP19" s="53">
        <v>106</v>
      </c>
      <c r="AQ19" s="45">
        <f t="shared" si="7"/>
        <v>297</v>
      </c>
      <c r="AR19" s="4"/>
      <c r="AS19" s="39">
        <v>0</v>
      </c>
      <c r="AT19" s="42">
        <f t="shared" si="8"/>
        <v>297</v>
      </c>
    </row>
    <row r="20" spans="1:46" ht="21" customHeight="1" x14ac:dyDescent="0.25">
      <c r="A20" s="126"/>
      <c r="B20" s="31" t="s">
        <v>40</v>
      </c>
      <c r="C20" s="32">
        <v>114500</v>
      </c>
      <c r="D20" s="32">
        <v>64200</v>
      </c>
      <c r="E20" s="32">
        <v>13300</v>
      </c>
      <c r="F20" s="32">
        <v>30800</v>
      </c>
      <c r="G20" s="32">
        <v>72100</v>
      </c>
      <c r="H20" s="33">
        <f t="shared" si="0"/>
        <v>294900</v>
      </c>
      <c r="I20" s="34" t="s">
        <v>41</v>
      </c>
      <c r="J20" s="55">
        <v>10224.94</v>
      </c>
      <c r="K20" s="55">
        <v>284700</v>
      </c>
      <c r="L20" s="55">
        <v>-24.94</v>
      </c>
      <c r="M20" s="36">
        <f t="shared" si="1"/>
        <v>294900</v>
      </c>
      <c r="N20" s="37">
        <f t="shared" si="2"/>
        <v>0</v>
      </c>
      <c r="O20" s="127"/>
      <c r="P20" s="38"/>
      <c r="Q20" s="130">
        <v>1</v>
      </c>
      <c r="R20" s="39"/>
      <c r="S20" s="39"/>
      <c r="T20" s="39"/>
      <c r="U20" s="40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41</v>
      </c>
      <c r="AA20" s="39">
        <v>1</v>
      </c>
      <c r="AB20" s="39">
        <v>1</v>
      </c>
      <c r="AC20" s="39"/>
      <c r="AD20" s="39"/>
      <c r="AE20" s="39"/>
      <c r="AF20" s="39"/>
      <c r="AG20" s="44">
        <f t="shared" si="5"/>
        <v>2</v>
      </c>
      <c r="AH20" s="4"/>
      <c r="AI20" s="39"/>
      <c r="AJ20" s="42">
        <f t="shared" si="6"/>
        <v>2</v>
      </c>
      <c r="AK20" s="43" t="s">
        <v>41</v>
      </c>
      <c r="AL20" s="39">
        <v>42</v>
      </c>
      <c r="AM20" s="39">
        <v>45</v>
      </c>
      <c r="AN20" s="39">
        <v>8</v>
      </c>
      <c r="AO20" s="39">
        <v>20</v>
      </c>
      <c r="AP20" s="40">
        <v>34</v>
      </c>
      <c r="AQ20" s="45">
        <f t="shared" si="7"/>
        <v>149</v>
      </c>
      <c r="AR20" s="4"/>
      <c r="AS20" s="39">
        <v>0</v>
      </c>
      <c r="AT20" s="42">
        <f t="shared" si="8"/>
        <v>149</v>
      </c>
    </row>
    <row r="21" spans="1:46" ht="21" customHeight="1" x14ac:dyDescent="0.25">
      <c r="A21" s="126"/>
      <c r="B21" s="46" t="s">
        <v>42</v>
      </c>
      <c r="C21" s="47">
        <v>141900</v>
      </c>
      <c r="D21" s="47">
        <v>130100</v>
      </c>
      <c r="E21" s="47">
        <v>59900</v>
      </c>
      <c r="F21" s="47">
        <v>61500</v>
      </c>
      <c r="G21" s="47">
        <v>171800</v>
      </c>
      <c r="H21" s="48">
        <f t="shared" si="0"/>
        <v>565200</v>
      </c>
      <c r="I21" s="49" t="s">
        <v>43</v>
      </c>
      <c r="J21" s="50">
        <v>93274.559999999998</v>
      </c>
      <c r="K21" s="50">
        <v>471925.74</v>
      </c>
      <c r="L21" s="50"/>
      <c r="M21" s="51">
        <f t="shared" si="1"/>
        <v>565200.30000000005</v>
      </c>
      <c r="N21" s="37">
        <f t="shared" si="2"/>
        <v>-0.30000000004656613</v>
      </c>
      <c r="O21" s="127"/>
      <c r="P21" s="38"/>
      <c r="Q21" s="131">
        <v>1</v>
      </c>
      <c r="R21" s="52">
        <v>2</v>
      </c>
      <c r="S21" s="52"/>
      <c r="T21" s="52">
        <v>1</v>
      </c>
      <c r="U21" s="53"/>
      <c r="V21" s="41">
        <f t="shared" si="3"/>
        <v>4</v>
      </c>
      <c r="W21" s="4"/>
      <c r="X21" s="39">
        <v>0</v>
      </c>
      <c r="Y21" s="42">
        <f t="shared" si="4"/>
        <v>4</v>
      </c>
      <c r="Z21" s="43" t="s">
        <v>43</v>
      </c>
      <c r="AA21" s="52">
        <v>5</v>
      </c>
      <c r="AB21" s="52">
        <v>1</v>
      </c>
      <c r="AC21" s="52">
        <v>1</v>
      </c>
      <c r="AD21" s="52">
        <v>1</v>
      </c>
      <c r="AE21" s="52">
        <v>1</v>
      </c>
      <c r="AF21" s="52"/>
      <c r="AG21" s="44">
        <f t="shared" si="5"/>
        <v>9</v>
      </c>
      <c r="AH21" s="4"/>
      <c r="AI21" s="39"/>
      <c r="AJ21" s="42">
        <f t="shared" si="6"/>
        <v>9</v>
      </c>
      <c r="AK21" s="43" t="s">
        <v>43</v>
      </c>
      <c r="AL21" s="52">
        <v>88</v>
      </c>
      <c r="AM21" s="52">
        <v>79</v>
      </c>
      <c r="AN21" s="52">
        <v>47</v>
      </c>
      <c r="AO21" s="52">
        <v>45</v>
      </c>
      <c r="AP21" s="53">
        <v>85</v>
      </c>
      <c r="AQ21" s="45">
        <f t="shared" si="7"/>
        <v>344</v>
      </c>
      <c r="AR21" s="4"/>
      <c r="AS21" s="39">
        <v>0</v>
      </c>
      <c r="AT21" s="42">
        <f t="shared" si="8"/>
        <v>344</v>
      </c>
    </row>
    <row r="22" spans="1:46" ht="21" customHeight="1" x14ac:dyDescent="0.25">
      <c r="A22" s="126"/>
      <c r="B22" s="31" t="s">
        <v>44</v>
      </c>
      <c r="C22" s="32">
        <v>159650</v>
      </c>
      <c r="D22" s="32">
        <v>116300</v>
      </c>
      <c r="E22" s="32">
        <v>46000</v>
      </c>
      <c r="F22" s="32">
        <v>102050</v>
      </c>
      <c r="G22" s="32">
        <v>122500</v>
      </c>
      <c r="H22" s="33">
        <f t="shared" si="0"/>
        <v>546500</v>
      </c>
      <c r="I22" s="34" t="s">
        <v>45</v>
      </c>
      <c r="J22" s="35">
        <v>109900</v>
      </c>
      <c r="K22" s="35">
        <v>436600</v>
      </c>
      <c r="L22" s="35"/>
      <c r="M22" s="36">
        <f t="shared" si="1"/>
        <v>546500</v>
      </c>
      <c r="N22" s="37">
        <f t="shared" si="2"/>
        <v>0</v>
      </c>
      <c r="O22" s="127"/>
      <c r="P22" s="38"/>
      <c r="Q22" s="130"/>
      <c r="R22" s="39"/>
      <c r="S22" s="39"/>
      <c r="T22" s="39"/>
      <c r="U22" s="40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45</v>
      </c>
      <c r="AA22" s="39">
        <v>2</v>
      </c>
      <c r="AB22" s="39"/>
      <c r="AC22" s="39">
        <v>1</v>
      </c>
      <c r="AD22" s="39"/>
      <c r="AE22" s="39">
        <v>2</v>
      </c>
      <c r="AF22" s="39"/>
      <c r="AG22" s="44">
        <f t="shared" si="5"/>
        <v>5</v>
      </c>
      <c r="AH22" s="4"/>
      <c r="AI22" s="39"/>
      <c r="AJ22" s="42">
        <f t="shared" si="6"/>
        <v>5</v>
      </c>
      <c r="AK22" s="43" t="s">
        <v>45</v>
      </c>
      <c r="AL22" s="39">
        <v>97</v>
      </c>
      <c r="AM22" s="39">
        <v>98</v>
      </c>
      <c r="AN22" s="39">
        <v>37</v>
      </c>
      <c r="AO22" s="39">
        <v>77</v>
      </c>
      <c r="AP22" s="40">
        <v>92</v>
      </c>
      <c r="AQ22" s="45">
        <f t="shared" si="7"/>
        <v>401</v>
      </c>
      <c r="AR22" s="4"/>
      <c r="AS22" s="39">
        <v>0</v>
      </c>
      <c r="AT22" s="42">
        <f t="shared" si="8"/>
        <v>401</v>
      </c>
    </row>
    <row r="23" spans="1:46" ht="21" customHeight="1" x14ac:dyDescent="0.25">
      <c r="A23" s="126"/>
      <c r="B23" s="46" t="s">
        <v>46</v>
      </c>
      <c r="C23" s="47">
        <v>66300</v>
      </c>
      <c r="D23" s="47">
        <v>45605</v>
      </c>
      <c r="E23" s="47">
        <v>9000</v>
      </c>
      <c r="F23" s="47">
        <v>31100</v>
      </c>
      <c r="G23" s="47">
        <v>46095</v>
      </c>
      <c r="H23" s="48">
        <f t="shared" si="0"/>
        <v>198100</v>
      </c>
      <c r="I23" s="49" t="s">
        <v>47</v>
      </c>
      <c r="J23" s="50">
        <v>31850</v>
      </c>
      <c r="K23" s="50">
        <v>166250</v>
      </c>
      <c r="L23" s="50"/>
      <c r="M23" s="51">
        <f t="shared" si="1"/>
        <v>198100</v>
      </c>
      <c r="N23" s="37">
        <f t="shared" si="2"/>
        <v>0</v>
      </c>
      <c r="O23" s="127"/>
      <c r="P23" s="38"/>
      <c r="Q23" s="131">
        <v>1</v>
      </c>
      <c r="R23" s="52"/>
      <c r="S23" s="52"/>
      <c r="T23" s="52"/>
      <c r="U23" s="53"/>
      <c r="V23" s="41">
        <f t="shared" si="3"/>
        <v>1</v>
      </c>
      <c r="W23" s="4"/>
      <c r="X23" s="39">
        <v>0</v>
      </c>
      <c r="Y23" s="42">
        <f t="shared" si="4"/>
        <v>1</v>
      </c>
      <c r="Z23" s="43" t="s">
        <v>47</v>
      </c>
      <c r="AA23" s="52">
        <v>3</v>
      </c>
      <c r="AB23" s="52">
        <v>1</v>
      </c>
      <c r="AC23" s="52"/>
      <c r="AD23" s="52"/>
      <c r="AE23" s="52">
        <v>1</v>
      </c>
      <c r="AF23" s="52"/>
      <c r="AG23" s="44">
        <f t="shared" si="5"/>
        <v>5</v>
      </c>
      <c r="AH23" s="4"/>
      <c r="AI23" s="39"/>
      <c r="AJ23" s="42">
        <f t="shared" si="6"/>
        <v>5</v>
      </c>
      <c r="AK23" s="43" t="s">
        <v>47</v>
      </c>
      <c r="AL23" s="52">
        <v>34</v>
      </c>
      <c r="AM23" s="52">
        <v>34</v>
      </c>
      <c r="AN23" s="52">
        <v>16</v>
      </c>
      <c r="AO23" s="52">
        <v>25</v>
      </c>
      <c r="AP23" s="53">
        <v>30</v>
      </c>
      <c r="AQ23" s="45">
        <f t="shared" si="7"/>
        <v>139</v>
      </c>
      <c r="AR23" s="4"/>
      <c r="AS23" s="39">
        <v>0</v>
      </c>
      <c r="AT23" s="42">
        <f t="shared" si="8"/>
        <v>139</v>
      </c>
    </row>
    <row r="24" spans="1:46" ht="21" customHeight="1" x14ac:dyDescent="0.25">
      <c r="A24" s="126"/>
      <c r="B24" s="31" t="s">
        <v>48</v>
      </c>
      <c r="C24" s="32">
        <v>137900</v>
      </c>
      <c r="D24" s="32">
        <v>102050</v>
      </c>
      <c r="E24" s="32">
        <v>39550</v>
      </c>
      <c r="F24" s="32">
        <v>53900</v>
      </c>
      <c r="G24" s="32">
        <v>152800</v>
      </c>
      <c r="H24" s="33">
        <f t="shared" si="0"/>
        <v>486200</v>
      </c>
      <c r="I24" s="34" t="s">
        <v>49</v>
      </c>
      <c r="J24" s="55">
        <v>104300</v>
      </c>
      <c r="K24" s="55">
        <v>381000</v>
      </c>
      <c r="L24" s="55">
        <v>900</v>
      </c>
      <c r="M24" s="36">
        <f t="shared" si="1"/>
        <v>486200</v>
      </c>
      <c r="N24" s="37">
        <f t="shared" si="2"/>
        <v>0</v>
      </c>
      <c r="O24" s="127"/>
      <c r="P24" s="38"/>
      <c r="Q24" s="130"/>
      <c r="R24" s="39">
        <v>1</v>
      </c>
      <c r="S24" s="39"/>
      <c r="T24" s="39"/>
      <c r="U24" s="40"/>
      <c r="V24" s="41">
        <f t="shared" si="3"/>
        <v>1</v>
      </c>
      <c r="W24" s="4"/>
      <c r="X24" s="39">
        <v>0</v>
      </c>
      <c r="Y24" s="42">
        <f t="shared" si="4"/>
        <v>1</v>
      </c>
      <c r="Z24" s="43" t="s">
        <v>49</v>
      </c>
      <c r="AA24" s="39">
        <v>2</v>
      </c>
      <c r="AB24" s="39">
        <v>3</v>
      </c>
      <c r="AC24" s="39"/>
      <c r="AD24" s="39">
        <v>1</v>
      </c>
      <c r="AE24" s="39"/>
      <c r="AF24" s="39"/>
      <c r="AG24" s="44">
        <f t="shared" si="5"/>
        <v>6</v>
      </c>
      <c r="AH24" s="4"/>
      <c r="AI24" s="39"/>
      <c r="AJ24" s="42">
        <f t="shared" si="6"/>
        <v>6</v>
      </c>
      <c r="AK24" s="43" t="s">
        <v>49</v>
      </c>
      <c r="AL24" s="39">
        <v>76</v>
      </c>
      <c r="AM24" s="39">
        <v>64</v>
      </c>
      <c r="AN24" s="39">
        <v>29</v>
      </c>
      <c r="AO24" s="39">
        <v>35</v>
      </c>
      <c r="AP24" s="40">
        <v>91</v>
      </c>
      <c r="AQ24" s="45">
        <f t="shared" si="7"/>
        <v>295</v>
      </c>
      <c r="AR24" s="4"/>
      <c r="AS24" s="39">
        <v>0</v>
      </c>
      <c r="AT24" s="42">
        <f t="shared" si="8"/>
        <v>295</v>
      </c>
    </row>
    <row r="25" spans="1:46" ht="21" customHeight="1" x14ac:dyDescent="0.25">
      <c r="A25" s="126"/>
      <c r="B25" s="46" t="s">
        <v>50</v>
      </c>
      <c r="C25" s="47"/>
      <c r="D25" s="47"/>
      <c r="E25" s="47"/>
      <c r="F25" s="47"/>
      <c r="G25" s="47"/>
      <c r="H25" s="48">
        <f t="shared" si="0"/>
        <v>0</v>
      </c>
      <c r="I25" s="49" t="s">
        <v>51</v>
      </c>
      <c r="J25" s="50"/>
      <c r="K25" s="50"/>
      <c r="L25" s="50"/>
      <c r="M25" s="51">
        <f t="shared" si="1"/>
        <v>0</v>
      </c>
      <c r="N25" s="37">
        <f t="shared" si="2"/>
        <v>0</v>
      </c>
      <c r="O25" s="127"/>
      <c r="P25" s="38"/>
      <c r="Q25" s="131"/>
      <c r="R25" s="52"/>
      <c r="S25" s="52"/>
      <c r="T25" s="52"/>
      <c r="U25" s="53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51</v>
      </c>
      <c r="AA25" s="52"/>
      <c r="AB25" s="52"/>
      <c r="AC25" s="52"/>
      <c r="AD25" s="52"/>
      <c r="AE25" s="52"/>
      <c r="AF25" s="52"/>
      <c r="AG25" s="44">
        <f t="shared" si="5"/>
        <v>0</v>
      </c>
      <c r="AH25" s="4"/>
      <c r="AI25" s="39"/>
      <c r="AJ25" s="42">
        <f t="shared" si="6"/>
        <v>0</v>
      </c>
      <c r="AK25" s="43" t="s">
        <v>51</v>
      </c>
      <c r="AL25" s="52"/>
      <c r="AM25" s="52"/>
      <c r="AN25" s="52"/>
      <c r="AO25" s="52"/>
      <c r="AP25" s="53"/>
      <c r="AQ25" s="45">
        <f t="shared" si="7"/>
        <v>0</v>
      </c>
      <c r="AR25" s="4"/>
      <c r="AS25" s="39">
        <v>0</v>
      </c>
      <c r="AT25" s="42">
        <f t="shared" si="8"/>
        <v>0</v>
      </c>
    </row>
    <row r="26" spans="1:46" ht="21" customHeight="1" x14ac:dyDescent="0.25">
      <c r="A26" s="126"/>
      <c r="B26" s="31" t="s">
        <v>52</v>
      </c>
      <c r="C26" s="32">
        <v>57700</v>
      </c>
      <c r="D26" s="32">
        <v>62000</v>
      </c>
      <c r="E26" s="32">
        <v>25200</v>
      </c>
      <c r="F26" s="32">
        <v>48000</v>
      </c>
      <c r="G26" s="32">
        <v>56900</v>
      </c>
      <c r="H26" s="33">
        <f t="shared" si="0"/>
        <v>249800</v>
      </c>
      <c r="I26" s="34" t="s">
        <v>53</v>
      </c>
      <c r="J26" s="55">
        <v>80087.399999999994</v>
      </c>
      <c r="K26" s="55">
        <v>169712.6</v>
      </c>
      <c r="L26" s="55"/>
      <c r="M26" s="36">
        <f t="shared" si="1"/>
        <v>249800</v>
      </c>
      <c r="N26" s="37">
        <f t="shared" si="2"/>
        <v>0</v>
      </c>
      <c r="O26" s="127"/>
      <c r="P26" s="38"/>
      <c r="Q26" s="130"/>
      <c r="R26" s="39"/>
      <c r="S26" s="39"/>
      <c r="T26" s="39"/>
      <c r="U26" s="40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53</v>
      </c>
      <c r="AA26" s="39">
        <v>1</v>
      </c>
      <c r="AB26" s="39"/>
      <c r="AC26" s="39">
        <v>1</v>
      </c>
      <c r="AD26" s="39"/>
      <c r="AE26" s="39"/>
      <c r="AF26" s="39"/>
      <c r="AG26" s="44">
        <f t="shared" si="5"/>
        <v>2</v>
      </c>
      <c r="AH26" s="4"/>
      <c r="AI26" s="39"/>
      <c r="AJ26" s="42">
        <f t="shared" si="6"/>
        <v>2</v>
      </c>
      <c r="AK26" s="43" t="s">
        <v>53</v>
      </c>
      <c r="AL26" s="39">
        <v>51</v>
      </c>
      <c r="AM26" s="39">
        <v>59</v>
      </c>
      <c r="AN26" s="39">
        <v>31</v>
      </c>
      <c r="AO26" s="39">
        <v>50</v>
      </c>
      <c r="AP26" s="40">
        <v>55</v>
      </c>
      <c r="AQ26" s="45">
        <f t="shared" si="7"/>
        <v>246</v>
      </c>
      <c r="AR26" s="4"/>
      <c r="AS26" s="39">
        <v>0</v>
      </c>
      <c r="AT26" s="42">
        <f t="shared" si="8"/>
        <v>246</v>
      </c>
    </row>
    <row r="27" spans="1:46" ht="21" customHeight="1" x14ac:dyDescent="0.25">
      <c r="A27" s="126"/>
      <c r="B27" s="46" t="s">
        <v>54</v>
      </c>
      <c r="C27" s="47">
        <v>97200</v>
      </c>
      <c r="D27" s="47">
        <v>122050</v>
      </c>
      <c r="E27" s="47">
        <v>63050</v>
      </c>
      <c r="F27" s="47">
        <v>57700</v>
      </c>
      <c r="G27" s="47">
        <v>125600</v>
      </c>
      <c r="H27" s="48">
        <f t="shared" si="0"/>
        <v>465600</v>
      </c>
      <c r="I27" s="49" t="s">
        <v>55</v>
      </c>
      <c r="J27" s="50">
        <v>171454.95</v>
      </c>
      <c r="K27" s="50">
        <v>294145.03999999998</v>
      </c>
      <c r="L27" s="50"/>
      <c r="M27" s="51">
        <f t="shared" si="1"/>
        <v>465599.99</v>
      </c>
      <c r="N27" s="37">
        <f t="shared" si="2"/>
        <v>1.0000000009313226E-2</v>
      </c>
      <c r="O27" s="127"/>
      <c r="P27" s="38"/>
      <c r="Q27" s="131">
        <v>1</v>
      </c>
      <c r="R27" s="52"/>
      <c r="S27" s="52"/>
      <c r="T27" s="52"/>
      <c r="U27" s="53">
        <v>1</v>
      </c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55</v>
      </c>
      <c r="AA27" s="52">
        <v>2</v>
      </c>
      <c r="AB27" s="52">
        <v>3</v>
      </c>
      <c r="AC27" s="52">
        <v>4</v>
      </c>
      <c r="AD27" s="52">
        <v>1</v>
      </c>
      <c r="AE27" s="52">
        <v>3</v>
      </c>
      <c r="AF27" s="52"/>
      <c r="AG27" s="44">
        <f t="shared" si="5"/>
        <v>13</v>
      </c>
      <c r="AH27" s="4"/>
      <c r="AI27" s="39"/>
      <c r="AJ27" s="42">
        <f t="shared" si="6"/>
        <v>13</v>
      </c>
      <c r="AK27" s="43" t="s">
        <v>55</v>
      </c>
      <c r="AL27" s="52">
        <v>58</v>
      </c>
      <c r="AM27" s="52">
        <v>64</v>
      </c>
      <c r="AN27" s="52">
        <v>46</v>
      </c>
      <c r="AO27" s="52">
        <v>47</v>
      </c>
      <c r="AP27" s="53">
        <v>103</v>
      </c>
      <c r="AQ27" s="45">
        <f t="shared" si="7"/>
        <v>318</v>
      </c>
      <c r="AR27" s="4"/>
      <c r="AS27" s="39">
        <v>0</v>
      </c>
      <c r="AT27" s="42">
        <f t="shared" si="8"/>
        <v>318</v>
      </c>
    </row>
    <row r="28" spans="1:46" ht="21" customHeight="1" x14ac:dyDescent="0.25">
      <c r="A28" s="126"/>
      <c r="B28" s="31" t="s">
        <v>56</v>
      </c>
      <c r="C28" s="32">
        <v>140200</v>
      </c>
      <c r="D28" s="32">
        <v>182900</v>
      </c>
      <c r="E28" s="32">
        <v>70600</v>
      </c>
      <c r="F28" s="32">
        <v>74900</v>
      </c>
      <c r="G28" s="32">
        <v>140000</v>
      </c>
      <c r="H28" s="33">
        <f t="shared" si="0"/>
        <v>608600</v>
      </c>
      <c r="I28" s="34" t="s">
        <v>57</v>
      </c>
      <c r="J28" s="55">
        <v>225274.81</v>
      </c>
      <c r="K28" s="55">
        <v>383325.19</v>
      </c>
      <c r="L28" s="55"/>
      <c r="M28" s="36">
        <f t="shared" si="1"/>
        <v>608600</v>
      </c>
      <c r="N28" s="37">
        <f t="shared" si="2"/>
        <v>0</v>
      </c>
      <c r="O28" s="127"/>
      <c r="P28" s="38"/>
      <c r="Q28" s="130">
        <v>1</v>
      </c>
      <c r="R28" s="39">
        <v>2</v>
      </c>
      <c r="S28" s="39">
        <v>1</v>
      </c>
      <c r="T28" s="39"/>
      <c r="U28" s="40">
        <v>1</v>
      </c>
      <c r="V28" s="41">
        <f t="shared" si="3"/>
        <v>5</v>
      </c>
      <c r="W28" s="4"/>
      <c r="X28" s="39">
        <v>0</v>
      </c>
      <c r="Y28" s="42">
        <f t="shared" si="4"/>
        <v>5</v>
      </c>
      <c r="Z28" s="43" t="s">
        <v>57</v>
      </c>
      <c r="AA28" s="39">
        <v>2</v>
      </c>
      <c r="AB28" s="39">
        <v>3</v>
      </c>
      <c r="AC28" s="39">
        <v>2</v>
      </c>
      <c r="AD28" s="39"/>
      <c r="AE28" s="39">
        <v>1</v>
      </c>
      <c r="AF28" s="39"/>
      <c r="AG28" s="44">
        <f t="shared" si="5"/>
        <v>8</v>
      </c>
      <c r="AH28" s="4"/>
      <c r="AI28" s="39"/>
      <c r="AJ28" s="42">
        <f t="shared" si="6"/>
        <v>8</v>
      </c>
      <c r="AK28" s="43" t="s">
        <v>57</v>
      </c>
      <c r="AL28" s="39">
        <v>72</v>
      </c>
      <c r="AM28" s="39">
        <v>83</v>
      </c>
      <c r="AN28" s="39">
        <v>36</v>
      </c>
      <c r="AO28" s="39">
        <v>33</v>
      </c>
      <c r="AP28" s="40">
        <v>66</v>
      </c>
      <c r="AQ28" s="45">
        <f t="shared" si="7"/>
        <v>290</v>
      </c>
      <c r="AR28" s="4"/>
      <c r="AS28" s="39">
        <v>0</v>
      </c>
      <c r="AT28" s="42">
        <f t="shared" si="8"/>
        <v>290</v>
      </c>
    </row>
    <row r="29" spans="1:46" ht="21" customHeight="1" x14ac:dyDescent="0.25">
      <c r="A29" s="126"/>
      <c r="B29" s="46" t="s">
        <v>58</v>
      </c>
      <c r="C29" s="47">
        <v>98400</v>
      </c>
      <c r="D29" s="47">
        <v>56500</v>
      </c>
      <c r="E29" s="47">
        <v>22000</v>
      </c>
      <c r="F29" s="47">
        <v>25500</v>
      </c>
      <c r="G29" s="47">
        <v>70400</v>
      </c>
      <c r="H29" s="48">
        <f t="shared" si="0"/>
        <v>272800</v>
      </c>
      <c r="I29" s="49" t="s">
        <v>59</v>
      </c>
      <c r="J29" s="50">
        <v>160049.60999999999</v>
      </c>
      <c r="K29" s="50">
        <v>111800</v>
      </c>
      <c r="L29" s="50">
        <v>950</v>
      </c>
      <c r="M29" s="51">
        <f t="shared" si="1"/>
        <v>272799.61</v>
      </c>
      <c r="N29" s="37">
        <f t="shared" si="2"/>
        <v>0.39000000001396984</v>
      </c>
      <c r="O29" s="127"/>
      <c r="P29" s="38"/>
      <c r="Q29" s="131"/>
      <c r="R29" s="52"/>
      <c r="S29" s="52"/>
      <c r="T29" s="52"/>
      <c r="U29" s="53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59</v>
      </c>
      <c r="AA29" s="52">
        <v>4</v>
      </c>
      <c r="AB29" s="52">
        <v>1</v>
      </c>
      <c r="AC29" s="52"/>
      <c r="AD29" s="52">
        <v>1</v>
      </c>
      <c r="AE29" s="52">
        <v>2</v>
      </c>
      <c r="AF29" s="52"/>
      <c r="AG29" s="44">
        <f t="shared" si="5"/>
        <v>8</v>
      </c>
      <c r="AH29" s="4"/>
      <c r="AI29" s="39"/>
      <c r="AJ29" s="42">
        <f t="shared" si="6"/>
        <v>8</v>
      </c>
      <c r="AK29" s="43" t="s">
        <v>59</v>
      </c>
      <c r="AL29" s="52">
        <v>73</v>
      </c>
      <c r="AM29" s="52">
        <v>55</v>
      </c>
      <c r="AN29" s="52">
        <v>18</v>
      </c>
      <c r="AO29" s="52">
        <v>16</v>
      </c>
      <c r="AP29" s="53">
        <v>42</v>
      </c>
      <c r="AQ29" s="45">
        <f t="shared" si="7"/>
        <v>204</v>
      </c>
      <c r="AR29" s="4"/>
      <c r="AS29" s="39">
        <v>0</v>
      </c>
      <c r="AT29" s="42">
        <f t="shared" si="8"/>
        <v>204</v>
      </c>
    </row>
    <row r="30" spans="1:46" ht="21" customHeight="1" x14ac:dyDescent="0.25">
      <c r="A30" s="126"/>
      <c r="B30" s="31" t="s">
        <v>60</v>
      </c>
      <c r="C30" s="32"/>
      <c r="D30" s="32"/>
      <c r="E30" s="32"/>
      <c r="F30" s="32"/>
      <c r="G30" s="32"/>
      <c r="H30" s="33">
        <f t="shared" si="0"/>
        <v>0</v>
      </c>
      <c r="I30" s="34" t="s">
        <v>61</v>
      </c>
      <c r="J30" s="55"/>
      <c r="K30" s="55"/>
      <c r="L30" s="55"/>
      <c r="M30" s="36">
        <f t="shared" si="1"/>
        <v>0</v>
      </c>
      <c r="N30" s="37">
        <f t="shared" si="2"/>
        <v>0</v>
      </c>
      <c r="O30" s="127"/>
      <c r="P30" s="38"/>
      <c r="Q30" s="130"/>
      <c r="R30" s="39"/>
      <c r="S30" s="39"/>
      <c r="T30" s="39"/>
      <c r="U30" s="40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61</v>
      </c>
      <c r="AA30" s="39"/>
      <c r="AB30" s="39"/>
      <c r="AC30" s="39"/>
      <c r="AD30" s="39"/>
      <c r="AE30" s="39"/>
      <c r="AF30" s="39"/>
      <c r="AG30" s="44">
        <f t="shared" si="5"/>
        <v>0</v>
      </c>
      <c r="AH30" s="4"/>
      <c r="AI30" s="39"/>
      <c r="AJ30" s="42">
        <f t="shared" si="6"/>
        <v>0</v>
      </c>
      <c r="AK30" s="43" t="s">
        <v>61</v>
      </c>
      <c r="AL30" s="39">
        <v>109</v>
      </c>
      <c r="AM30" s="39">
        <v>67</v>
      </c>
      <c r="AN30" s="39">
        <v>48</v>
      </c>
      <c r="AO30" s="39">
        <v>30</v>
      </c>
      <c r="AP30" s="40">
        <v>82</v>
      </c>
      <c r="AQ30" s="45">
        <f t="shared" si="7"/>
        <v>336</v>
      </c>
      <c r="AR30" s="4"/>
      <c r="AS30" s="39">
        <v>0</v>
      </c>
      <c r="AT30" s="42">
        <f t="shared" si="8"/>
        <v>336</v>
      </c>
    </row>
    <row r="31" spans="1:46" ht="21" customHeight="1" x14ac:dyDescent="0.25">
      <c r="A31" s="126"/>
      <c r="B31" s="46" t="s">
        <v>62</v>
      </c>
      <c r="C31" s="47">
        <v>167050</v>
      </c>
      <c r="D31" s="47">
        <v>134750</v>
      </c>
      <c r="E31" s="47">
        <v>93600</v>
      </c>
      <c r="F31" s="47">
        <v>64000</v>
      </c>
      <c r="G31" s="47">
        <v>145300</v>
      </c>
      <c r="H31" s="48">
        <f t="shared" si="0"/>
        <v>604700</v>
      </c>
      <c r="I31" s="49" t="s">
        <v>63</v>
      </c>
      <c r="J31" s="54">
        <v>182824.94</v>
      </c>
      <c r="K31" s="54">
        <v>421875.06</v>
      </c>
      <c r="L31" s="54"/>
      <c r="M31" s="51">
        <f t="shared" si="1"/>
        <v>604700</v>
      </c>
      <c r="N31" s="37">
        <f t="shared" si="2"/>
        <v>0</v>
      </c>
      <c r="O31" s="127"/>
      <c r="P31" s="38"/>
      <c r="Q31" s="131"/>
      <c r="R31" s="52"/>
      <c r="S31" s="52"/>
      <c r="T31" s="52"/>
      <c r="U31" s="53">
        <v>3</v>
      </c>
      <c r="V31" s="41">
        <f t="shared" si="3"/>
        <v>3</v>
      </c>
      <c r="W31" s="4"/>
      <c r="X31" s="39">
        <v>0</v>
      </c>
      <c r="Y31" s="42">
        <f t="shared" si="4"/>
        <v>3</v>
      </c>
      <c r="Z31" s="43" t="s">
        <v>63</v>
      </c>
      <c r="AA31" s="52">
        <v>8</v>
      </c>
      <c r="AB31" s="52"/>
      <c r="AC31" s="52"/>
      <c r="AD31" s="52">
        <v>1</v>
      </c>
      <c r="AE31" s="52"/>
      <c r="AF31" s="52"/>
      <c r="AG31" s="44">
        <f t="shared" si="5"/>
        <v>9</v>
      </c>
      <c r="AH31" s="4"/>
      <c r="AI31" s="39"/>
      <c r="AJ31" s="42">
        <f t="shared" si="6"/>
        <v>9</v>
      </c>
      <c r="AK31" s="43" t="s">
        <v>63</v>
      </c>
      <c r="AL31" s="52">
        <v>28</v>
      </c>
      <c r="AM31" s="52">
        <v>17</v>
      </c>
      <c r="AN31" s="52">
        <v>8</v>
      </c>
      <c r="AO31" s="52">
        <v>16</v>
      </c>
      <c r="AP31" s="53">
        <v>35</v>
      </c>
      <c r="AQ31" s="45">
        <f t="shared" si="7"/>
        <v>104</v>
      </c>
      <c r="AR31" s="4"/>
      <c r="AS31" s="39">
        <v>0</v>
      </c>
      <c r="AT31" s="42">
        <f t="shared" si="8"/>
        <v>104</v>
      </c>
    </row>
    <row r="32" spans="1:46" ht="21" customHeight="1" x14ac:dyDescent="0.25">
      <c r="A32" s="126"/>
      <c r="B32" s="31" t="s">
        <v>64</v>
      </c>
      <c r="C32" s="32">
        <v>23550</v>
      </c>
      <c r="D32" s="32">
        <v>22900</v>
      </c>
      <c r="E32" s="32">
        <v>7400</v>
      </c>
      <c r="F32" s="32">
        <v>19400</v>
      </c>
      <c r="G32" s="32">
        <v>30200</v>
      </c>
      <c r="H32" s="33">
        <f t="shared" si="0"/>
        <v>103450</v>
      </c>
      <c r="I32" s="34" t="s">
        <v>65</v>
      </c>
      <c r="J32" s="55">
        <v>6999.99</v>
      </c>
      <c r="K32" s="55">
        <v>96450</v>
      </c>
      <c r="L32" s="55"/>
      <c r="M32" s="36">
        <f t="shared" si="1"/>
        <v>103449.99</v>
      </c>
      <c r="N32" s="37">
        <f t="shared" si="2"/>
        <v>9.9999999947613105E-3</v>
      </c>
      <c r="O32" s="127"/>
      <c r="P32" s="38"/>
      <c r="Q32" s="130"/>
      <c r="R32" s="39"/>
      <c r="S32" s="39"/>
      <c r="T32" s="39"/>
      <c r="U32" s="40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65</v>
      </c>
      <c r="AA32" s="39">
        <v>3</v>
      </c>
      <c r="AB32" s="39"/>
      <c r="AC32" s="39"/>
      <c r="AD32" s="39"/>
      <c r="AE32" s="39"/>
      <c r="AF32" s="39"/>
      <c r="AG32" s="44">
        <f t="shared" si="5"/>
        <v>3</v>
      </c>
      <c r="AH32" s="4"/>
      <c r="AI32" s="39"/>
      <c r="AJ32" s="42">
        <f t="shared" si="6"/>
        <v>3</v>
      </c>
      <c r="AK32" s="43" t="s">
        <v>65</v>
      </c>
      <c r="AL32" s="39"/>
      <c r="AM32" s="39"/>
      <c r="AN32" s="39"/>
      <c r="AO32" s="39"/>
      <c r="AP32" s="40"/>
      <c r="AQ32" s="45">
        <f t="shared" si="7"/>
        <v>0</v>
      </c>
      <c r="AR32" s="4"/>
      <c r="AS32" s="39">
        <v>0</v>
      </c>
      <c r="AT32" s="42">
        <f t="shared" si="8"/>
        <v>0</v>
      </c>
    </row>
    <row r="33" spans="1:46" ht="21" customHeight="1" x14ac:dyDescent="0.25">
      <c r="A33" s="126"/>
      <c r="B33" s="46" t="s">
        <v>66</v>
      </c>
      <c r="C33" s="50"/>
      <c r="D33" s="50"/>
      <c r="E33" s="50"/>
      <c r="F33" s="50"/>
      <c r="G33" s="50"/>
      <c r="H33" s="48">
        <f t="shared" si="0"/>
        <v>0</v>
      </c>
      <c r="I33" s="49" t="s">
        <v>67</v>
      </c>
      <c r="J33" s="50"/>
      <c r="K33" s="50"/>
      <c r="L33" s="50"/>
      <c r="M33" s="51">
        <f t="shared" si="1"/>
        <v>0</v>
      </c>
      <c r="N33" s="37">
        <f t="shared" si="2"/>
        <v>0</v>
      </c>
      <c r="O33" s="127"/>
      <c r="P33" s="38"/>
      <c r="Q33" s="131"/>
      <c r="R33" s="52"/>
      <c r="S33" s="52"/>
      <c r="T33" s="52"/>
      <c r="U33" s="53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67</v>
      </c>
      <c r="AA33" s="52"/>
      <c r="AB33" s="52"/>
      <c r="AC33" s="52"/>
      <c r="AD33" s="52"/>
      <c r="AE33" s="52"/>
      <c r="AF33" s="52"/>
      <c r="AG33" s="44">
        <f t="shared" si="5"/>
        <v>0</v>
      </c>
      <c r="AH33" s="4"/>
      <c r="AI33" s="39"/>
      <c r="AJ33" s="42">
        <f t="shared" si="6"/>
        <v>0</v>
      </c>
      <c r="AK33" s="43" t="s">
        <v>67</v>
      </c>
      <c r="AL33" s="52"/>
      <c r="AM33" s="52"/>
      <c r="AN33" s="52"/>
      <c r="AO33" s="52"/>
      <c r="AP33" s="53"/>
      <c r="AQ33" s="45">
        <f t="shared" si="7"/>
        <v>0</v>
      </c>
      <c r="AR33" s="4"/>
      <c r="AS33" s="39">
        <v>0</v>
      </c>
      <c r="AT33" s="42">
        <f t="shared" si="8"/>
        <v>0</v>
      </c>
    </row>
    <row r="34" spans="1:46" ht="21" customHeight="1" x14ac:dyDescent="0.25">
      <c r="A34" s="126"/>
      <c r="B34" s="31" t="s">
        <v>68</v>
      </c>
      <c r="C34" s="55"/>
      <c r="D34" s="55"/>
      <c r="E34" s="55"/>
      <c r="F34" s="55"/>
      <c r="G34" s="55"/>
      <c r="H34" s="33">
        <f t="shared" si="0"/>
        <v>0</v>
      </c>
      <c r="I34" s="34" t="s">
        <v>69</v>
      </c>
      <c r="J34" s="55"/>
      <c r="K34" s="55"/>
      <c r="L34" s="55"/>
      <c r="M34" s="36">
        <f t="shared" si="1"/>
        <v>0</v>
      </c>
      <c r="N34" s="37">
        <f t="shared" si="2"/>
        <v>0</v>
      </c>
      <c r="O34" s="127"/>
      <c r="P34" s="38"/>
      <c r="Q34" s="130"/>
      <c r="R34" s="39"/>
      <c r="S34" s="39"/>
      <c r="T34" s="39"/>
      <c r="U34" s="40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69</v>
      </c>
      <c r="AA34" s="39"/>
      <c r="AB34" s="39"/>
      <c r="AC34" s="39"/>
      <c r="AD34" s="39"/>
      <c r="AE34" s="39"/>
      <c r="AF34" s="39"/>
      <c r="AG34" s="44">
        <f t="shared" si="5"/>
        <v>0</v>
      </c>
      <c r="AH34" s="4"/>
      <c r="AI34" s="39"/>
      <c r="AJ34" s="42">
        <f t="shared" si="6"/>
        <v>0</v>
      </c>
      <c r="AK34" s="43" t="s">
        <v>69</v>
      </c>
      <c r="AL34" s="39"/>
      <c r="AM34" s="39"/>
      <c r="AN34" s="39"/>
      <c r="AO34" s="39"/>
      <c r="AP34" s="40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6" customHeight="1" x14ac:dyDescent="0.25">
      <c r="A35" s="126"/>
      <c r="C35" s="37"/>
      <c r="D35" s="37"/>
      <c r="E35" s="37"/>
      <c r="F35" s="37"/>
      <c r="G35" s="37"/>
      <c r="H35" s="56"/>
      <c r="I35" s="57"/>
      <c r="J35" s="57"/>
      <c r="K35" s="58"/>
      <c r="L35" s="57"/>
      <c r="M35" s="57"/>
      <c r="N35" s="57"/>
      <c r="O35" s="127"/>
      <c r="P35" s="4"/>
      <c r="Q35" s="4"/>
      <c r="R35" s="4"/>
      <c r="S35" s="4"/>
      <c r="T35" s="4"/>
      <c r="U35" s="4"/>
      <c r="V35" s="4"/>
      <c r="W35" s="4"/>
      <c r="X35" s="38"/>
      <c r="AA35" s="30"/>
      <c r="AB35" s="30"/>
      <c r="AC35" s="30"/>
      <c r="AD35" s="30"/>
      <c r="AE35" s="30"/>
      <c r="AF35" s="30"/>
      <c r="AL35" s="4"/>
      <c r="AM35" s="4"/>
      <c r="AN35" s="4"/>
      <c r="AO35" s="4"/>
      <c r="AP35" s="4"/>
      <c r="AQ35" s="4"/>
      <c r="AR35" s="4"/>
      <c r="AS35" s="38"/>
    </row>
    <row r="36" spans="1:46" ht="22.5" customHeight="1" x14ac:dyDescent="0.25">
      <c r="A36" s="126"/>
      <c r="C36" s="59">
        <f t="shared" ref="C36:H36" si="9">SUM(C12:C34)</f>
        <v>2169800</v>
      </c>
      <c r="D36" s="59">
        <f t="shared" si="9"/>
        <v>1722355</v>
      </c>
      <c r="E36" s="59">
        <f t="shared" si="9"/>
        <v>831950</v>
      </c>
      <c r="F36" s="59">
        <f t="shared" si="9"/>
        <v>1049850</v>
      </c>
      <c r="G36" s="59">
        <f t="shared" si="9"/>
        <v>2017750</v>
      </c>
      <c r="H36" s="60">
        <f t="shared" si="9"/>
        <v>7791705</v>
      </c>
      <c r="I36" s="61"/>
      <c r="J36" s="59">
        <f>SUM(J12:J34)</f>
        <v>2267860.27</v>
      </c>
      <c r="K36" s="59">
        <f>SUM(K12:K35)</f>
        <v>5357823.63</v>
      </c>
      <c r="L36" s="59">
        <f>SUM(L13:L34)</f>
        <v>156008.38999999998</v>
      </c>
      <c r="M36" s="59">
        <f>SUM(M12:M34)</f>
        <v>7781692.290000001</v>
      </c>
      <c r="N36" s="57"/>
      <c r="O36" s="127"/>
      <c r="P36" s="4"/>
      <c r="Q36" s="441" t="s">
        <v>70</v>
      </c>
      <c r="R36" s="403"/>
      <c r="S36" s="403"/>
      <c r="T36" s="365"/>
      <c r="U36" s="422">
        <f>SUM(V12:V34)</f>
        <v>30</v>
      </c>
      <c r="V36" s="365"/>
      <c r="W36" s="4"/>
      <c r="X36" s="62">
        <f>SUM(X12:X34)</f>
        <v>0</v>
      </c>
      <c r="AA36" s="423" t="s">
        <v>71</v>
      </c>
      <c r="AB36" s="403"/>
      <c r="AC36" s="403"/>
      <c r="AD36" s="403"/>
      <c r="AE36" s="365"/>
      <c r="AF36" s="424">
        <f>SUM(AG12:AG34)</f>
        <v>99</v>
      </c>
      <c r="AG36" s="365"/>
      <c r="AI36" s="63">
        <f>SUM(AI12:AI34)</f>
        <v>0</v>
      </c>
      <c r="AL36" s="425" t="s">
        <v>72</v>
      </c>
      <c r="AM36" s="403"/>
      <c r="AN36" s="403"/>
      <c r="AO36" s="365"/>
      <c r="AP36" s="426">
        <f>SUM(AQ12:AQ34)</f>
        <v>4884</v>
      </c>
      <c r="AQ36" s="365"/>
      <c r="AS36" s="64">
        <f>SUM(AS12:AS34)</f>
        <v>0</v>
      </c>
    </row>
    <row r="37" spans="1:46" ht="8.25" customHeight="1" x14ac:dyDescent="0.2">
      <c r="A37" s="126"/>
      <c r="C37" s="65"/>
      <c r="D37" s="65"/>
      <c r="E37" s="65"/>
      <c r="F37" s="65"/>
      <c r="G37" s="65"/>
      <c r="H37" s="65"/>
      <c r="O37" s="127"/>
      <c r="P37" s="4"/>
      <c r="Q37" s="4"/>
      <c r="R37" s="4"/>
      <c r="S37" s="4"/>
      <c r="T37" s="4"/>
      <c r="U37" s="4"/>
      <c r="V37" s="4"/>
      <c r="W37" s="4"/>
      <c r="X37" s="38"/>
    </row>
    <row r="38" spans="1:46" ht="18" x14ac:dyDescent="0.25">
      <c r="A38" s="126"/>
      <c r="B38" s="434" t="s">
        <v>73</v>
      </c>
      <c r="C38" s="403"/>
      <c r="D38" s="403"/>
      <c r="E38" s="403"/>
      <c r="F38" s="403"/>
      <c r="G38" s="403"/>
      <c r="H38" s="365"/>
      <c r="I38" s="66"/>
      <c r="J38" s="427" t="s">
        <v>74</v>
      </c>
      <c r="K38" s="428"/>
      <c r="L38" s="428"/>
      <c r="M38" s="428"/>
      <c r="N38" s="377"/>
      <c r="O38" s="127"/>
      <c r="P38" s="4"/>
      <c r="Q38" s="4"/>
      <c r="R38" s="4"/>
      <c r="S38" s="4"/>
      <c r="T38" s="4"/>
      <c r="U38" s="4"/>
      <c r="V38" s="4"/>
      <c r="W38" s="4"/>
      <c r="X38" s="38"/>
    </row>
    <row r="39" spans="1:46" ht="8.25" customHeight="1" x14ac:dyDescent="0.2">
      <c r="A39" s="126"/>
      <c r="O39" s="127"/>
      <c r="P39" s="4"/>
      <c r="Q39" s="4"/>
      <c r="R39" s="4"/>
      <c r="S39" s="4"/>
      <c r="T39" s="4"/>
      <c r="U39" s="4"/>
      <c r="V39" s="4"/>
      <c r="W39" s="4"/>
      <c r="X39" s="38"/>
    </row>
    <row r="40" spans="1:46" ht="21" customHeight="1" x14ac:dyDescent="0.2">
      <c r="A40" s="126"/>
      <c r="B40" s="430" t="s">
        <v>75</v>
      </c>
      <c r="C40" s="377"/>
      <c r="D40" s="67">
        <v>0</v>
      </c>
      <c r="E40" s="430" t="s">
        <v>76</v>
      </c>
      <c r="F40" s="428"/>
      <c r="G40" s="377"/>
      <c r="H40" s="67">
        <f>D41+C72</f>
        <v>8339379.1899999995</v>
      </c>
      <c r="J40" s="432" t="s">
        <v>77</v>
      </c>
      <c r="K40" s="377"/>
      <c r="L40" s="68">
        <v>0</v>
      </c>
      <c r="M40" s="69" t="s">
        <v>78</v>
      </c>
      <c r="N40" s="68">
        <v>0</v>
      </c>
      <c r="O40" s="127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126"/>
      <c r="B41" s="429" t="s">
        <v>5</v>
      </c>
      <c r="C41" s="377"/>
      <c r="D41" s="70">
        <f>J36</f>
        <v>2267860.27</v>
      </c>
      <c r="E41" s="429" t="s">
        <v>79</v>
      </c>
      <c r="F41" s="428"/>
      <c r="G41" s="377"/>
      <c r="H41" s="70">
        <v>0</v>
      </c>
      <c r="J41" s="431" t="s">
        <v>80</v>
      </c>
      <c r="K41" s="377"/>
      <c r="L41" s="71">
        <v>0</v>
      </c>
      <c r="M41" s="72" t="s">
        <v>81</v>
      </c>
      <c r="N41" s="71">
        <v>0</v>
      </c>
      <c r="O41" s="127"/>
      <c r="P41" s="4"/>
      <c r="Q41" s="4"/>
      <c r="R41" s="4"/>
      <c r="S41" s="4"/>
      <c r="T41" s="4"/>
      <c r="U41" s="4"/>
      <c r="V41" s="4"/>
      <c r="W41" s="4"/>
      <c r="X41" s="4"/>
    </row>
    <row r="42" spans="1:46" ht="21" customHeight="1" x14ac:dyDescent="0.2">
      <c r="A42" s="126"/>
      <c r="B42" s="430" t="s">
        <v>82</v>
      </c>
      <c r="C42" s="377"/>
      <c r="D42" s="67">
        <v>0</v>
      </c>
      <c r="E42" s="430" t="s">
        <v>83</v>
      </c>
      <c r="F42" s="428"/>
      <c r="G42" s="377"/>
      <c r="H42" s="67">
        <v>0</v>
      </c>
      <c r="J42" s="432" t="s">
        <v>84</v>
      </c>
      <c r="K42" s="377"/>
      <c r="L42" s="68">
        <v>0</v>
      </c>
      <c r="M42" s="69" t="s">
        <v>85</v>
      </c>
      <c r="N42" s="68">
        <v>0</v>
      </c>
      <c r="O42" s="127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126"/>
      <c r="B43" s="429" t="s">
        <v>86</v>
      </c>
      <c r="C43" s="377"/>
      <c r="D43" s="70">
        <v>0</v>
      </c>
      <c r="E43" s="429" t="s">
        <v>87</v>
      </c>
      <c r="F43" s="428"/>
      <c r="G43" s="377"/>
      <c r="H43" s="70">
        <v>0</v>
      </c>
      <c r="J43" s="431" t="s">
        <v>83</v>
      </c>
      <c r="K43" s="377"/>
      <c r="L43" s="71">
        <v>0</v>
      </c>
      <c r="M43" s="73"/>
      <c r="N43" s="71">
        <v>0</v>
      </c>
      <c r="O43" s="127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126"/>
      <c r="B44" s="430" t="s">
        <v>88</v>
      </c>
      <c r="C44" s="377"/>
      <c r="D44" s="67">
        <v>0</v>
      </c>
      <c r="E44" s="430" t="s">
        <v>89</v>
      </c>
      <c r="F44" s="428"/>
      <c r="G44" s="377"/>
      <c r="H44" s="67">
        <v>0</v>
      </c>
      <c r="J44" s="432" t="s">
        <v>87</v>
      </c>
      <c r="K44" s="377"/>
      <c r="L44" s="68">
        <v>0</v>
      </c>
      <c r="M44" s="74"/>
      <c r="N44" s="68">
        <v>0</v>
      </c>
      <c r="O44" s="127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126"/>
      <c r="B45" s="429" t="s">
        <v>90</v>
      </c>
      <c r="C45" s="377"/>
      <c r="D45" s="70">
        <v>0</v>
      </c>
      <c r="E45" s="429" t="s">
        <v>91</v>
      </c>
      <c r="F45" s="428"/>
      <c r="G45" s="377"/>
      <c r="H45" s="70">
        <f>SUM(N12:N34)</f>
        <v>10012.709999999948</v>
      </c>
      <c r="J45" s="431"/>
      <c r="K45" s="377"/>
      <c r="L45" s="71">
        <v>0</v>
      </c>
      <c r="M45" s="73"/>
      <c r="N45" s="71">
        <v>0</v>
      </c>
      <c r="O45" s="127"/>
      <c r="P45" s="4"/>
      <c r="Q45" s="4"/>
      <c r="R45" s="4"/>
      <c r="S45" s="4"/>
      <c r="T45" s="4"/>
      <c r="U45" s="4"/>
      <c r="V45" s="4"/>
      <c r="W45" s="4"/>
      <c r="X45" s="4"/>
    </row>
    <row r="46" spans="1:46" ht="5.25" customHeight="1" x14ac:dyDescent="0.2">
      <c r="A46" s="126"/>
      <c r="O46" s="127"/>
      <c r="P46" s="4"/>
      <c r="Q46" s="4"/>
      <c r="R46" s="4"/>
      <c r="S46" s="4"/>
      <c r="T46" s="4"/>
      <c r="U46" s="4"/>
      <c r="V46" s="4"/>
      <c r="W46" s="4"/>
      <c r="X46" s="4"/>
    </row>
    <row r="47" spans="1:46" ht="22.5" customHeight="1" x14ac:dyDescent="0.25">
      <c r="A47" s="126"/>
      <c r="B47" s="435" t="s">
        <v>92</v>
      </c>
      <c r="C47" s="365"/>
      <c r="D47" s="75">
        <f>D40+D41+D42+D43+D44+D45+H41+H42+H43+H44+H45</f>
        <v>2277872.98</v>
      </c>
      <c r="G47" s="76" t="s">
        <v>7</v>
      </c>
      <c r="H47" s="77">
        <f>D47+H40</f>
        <v>10617252.17</v>
      </c>
      <c r="M47" s="78" t="s">
        <v>93</v>
      </c>
      <c r="N47" s="79">
        <f>L40+L41+L42+L43+L44+L45+N40+N41+N42+N43+N44+N45</f>
        <v>0</v>
      </c>
      <c r="O47" s="127"/>
      <c r="P47" s="4"/>
      <c r="Q47" s="4"/>
      <c r="R47" s="4"/>
      <c r="S47" s="4"/>
      <c r="T47" s="4"/>
      <c r="U47" s="4"/>
      <c r="V47" s="4"/>
      <c r="W47" s="4"/>
      <c r="X47" s="4"/>
    </row>
    <row r="48" spans="1:46" ht="7.5" customHeight="1" x14ac:dyDescent="0.2">
      <c r="A48" s="126"/>
      <c r="O48" s="127"/>
      <c r="P48" s="4"/>
      <c r="Q48" s="4"/>
      <c r="R48" s="4"/>
      <c r="S48" s="4"/>
      <c r="T48" s="4"/>
      <c r="U48" s="4"/>
      <c r="V48" s="4"/>
      <c r="W48" s="4"/>
      <c r="X48" s="4"/>
    </row>
    <row r="49" spans="1:24" ht="18.75" customHeight="1" x14ac:dyDescent="0.2">
      <c r="A49" s="126"/>
      <c r="C49" s="436" t="s">
        <v>94</v>
      </c>
      <c r="D49" s="403"/>
      <c r="E49" s="403"/>
      <c r="F49" s="365"/>
      <c r="H49" s="80" t="s">
        <v>95</v>
      </c>
      <c r="I49" s="81"/>
      <c r="J49" s="82" t="s">
        <v>96</v>
      </c>
      <c r="L49" s="433" t="s">
        <v>97</v>
      </c>
      <c r="M49" s="403"/>
      <c r="N49" s="365"/>
      <c r="O49" s="127"/>
      <c r="P49" s="4"/>
      <c r="Q49" s="4"/>
      <c r="R49" s="4"/>
      <c r="S49" s="4"/>
      <c r="T49" s="4"/>
      <c r="U49" s="4"/>
      <c r="V49" s="4"/>
      <c r="W49" s="4"/>
      <c r="X49" s="4"/>
    </row>
    <row r="50" spans="1:24" ht="2.25" customHeight="1" x14ac:dyDescent="0.2">
      <c r="A50" s="126"/>
      <c r="O50" s="127"/>
      <c r="P50" s="4"/>
      <c r="Q50" s="4"/>
      <c r="R50" s="4"/>
      <c r="S50" s="4"/>
      <c r="T50" s="4"/>
      <c r="U50" s="4"/>
      <c r="V50" s="4"/>
      <c r="W50" s="4"/>
      <c r="X50" s="4"/>
    </row>
    <row r="51" spans="1:24" ht="21" customHeight="1" x14ac:dyDescent="0.2">
      <c r="A51" s="126"/>
      <c r="C51" s="83" t="s">
        <v>98</v>
      </c>
      <c r="D51" s="84">
        <v>51</v>
      </c>
      <c r="E51" s="437">
        <f>20000*D51</f>
        <v>1020000</v>
      </c>
      <c r="F51" s="377"/>
      <c r="H51" s="85"/>
      <c r="I51" s="86" t="s">
        <v>99</v>
      </c>
      <c r="J51" s="87"/>
      <c r="K51" s="4"/>
      <c r="L51" s="88" t="s">
        <v>98</v>
      </c>
      <c r="M51" s="89">
        <v>82</v>
      </c>
      <c r="N51" s="90">
        <f>20000*M51</f>
        <v>1640000</v>
      </c>
      <c r="O51" s="13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26"/>
      <c r="C52" s="92" t="s">
        <v>100</v>
      </c>
      <c r="D52" s="93">
        <v>210</v>
      </c>
      <c r="E52" s="359">
        <f>10000*D52</f>
        <v>2100000</v>
      </c>
      <c r="F52" s="360"/>
      <c r="H52" s="85"/>
      <c r="I52" s="86" t="s">
        <v>99</v>
      </c>
      <c r="J52" s="87"/>
      <c r="K52" s="94"/>
      <c r="L52" s="95" t="s">
        <v>100</v>
      </c>
      <c r="M52" s="89">
        <v>33</v>
      </c>
      <c r="N52" s="96">
        <f>10000*M52</f>
        <v>330000</v>
      </c>
      <c r="O52" s="132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126"/>
      <c r="C53" s="97" t="s">
        <v>101</v>
      </c>
      <c r="D53" s="84">
        <v>368</v>
      </c>
      <c r="E53" s="361">
        <f>2000*D53</f>
        <v>736000</v>
      </c>
      <c r="F53" s="360"/>
      <c r="H53" s="85"/>
      <c r="I53" s="86" t="s">
        <v>99</v>
      </c>
      <c r="J53" s="87"/>
      <c r="K53" s="94"/>
      <c r="L53" s="95" t="s">
        <v>101</v>
      </c>
      <c r="M53" s="89">
        <v>11</v>
      </c>
      <c r="N53" s="96">
        <f>2000*M53</f>
        <v>22000</v>
      </c>
      <c r="O53" s="132"/>
      <c r="P53" s="4"/>
      <c r="Q53" s="4"/>
      <c r="R53" s="4"/>
      <c r="S53" s="4"/>
      <c r="T53" s="4"/>
      <c r="U53" s="4"/>
      <c r="V53" s="4"/>
      <c r="W53" s="4"/>
      <c r="X53" s="4"/>
    </row>
    <row r="54" spans="1:24" ht="24.75" customHeight="1" x14ac:dyDescent="0.2">
      <c r="A54" s="126"/>
      <c r="C54" s="92" t="s">
        <v>102</v>
      </c>
      <c r="D54" s="93">
        <v>1261</v>
      </c>
      <c r="E54" s="359">
        <f>1000*D54</f>
        <v>1261000</v>
      </c>
      <c r="F54" s="360"/>
      <c r="H54" s="85"/>
      <c r="I54" s="86" t="s">
        <v>99</v>
      </c>
      <c r="J54" s="87"/>
      <c r="K54" s="94"/>
      <c r="L54" s="95" t="s">
        <v>102</v>
      </c>
      <c r="M54" s="89">
        <v>1025</v>
      </c>
      <c r="N54" s="96">
        <f>1000*M54</f>
        <v>1025000</v>
      </c>
      <c r="O54" s="132"/>
      <c r="P54" s="4"/>
      <c r="Q54" s="4"/>
      <c r="R54" s="4"/>
      <c r="S54" s="4"/>
      <c r="T54" s="4"/>
      <c r="U54" s="4"/>
      <c r="V54" s="4"/>
      <c r="W54" s="4"/>
      <c r="X54" s="4"/>
    </row>
    <row r="55" spans="1:24" ht="21" customHeight="1" x14ac:dyDescent="0.2">
      <c r="A55" s="126"/>
      <c r="C55" s="97" t="s">
        <v>103</v>
      </c>
      <c r="D55" s="84">
        <v>99</v>
      </c>
      <c r="E55" s="361">
        <f>500*D55</f>
        <v>49500</v>
      </c>
      <c r="F55" s="360"/>
      <c r="H55" s="85"/>
      <c r="I55" s="86" t="s">
        <v>99</v>
      </c>
      <c r="J55" s="98"/>
      <c r="K55" s="99">
        <f>SUM(H51:H55)</f>
        <v>0</v>
      </c>
      <c r="L55" s="95" t="s">
        <v>103</v>
      </c>
      <c r="M55" s="89">
        <v>454</v>
      </c>
      <c r="N55" s="96">
        <f>500*M55</f>
        <v>227000</v>
      </c>
      <c r="O55" s="132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126"/>
      <c r="C56" s="92" t="s">
        <v>104</v>
      </c>
      <c r="D56" s="93">
        <v>51</v>
      </c>
      <c r="E56" s="359">
        <f>200*D56</f>
        <v>10200</v>
      </c>
      <c r="F56" s="360"/>
      <c r="H56" s="85"/>
      <c r="I56" s="86" t="s">
        <v>105</v>
      </c>
      <c r="J56" s="98"/>
      <c r="K56" s="94"/>
      <c r="L56" s="95" t="s">
        <v>104</v>
      </c>
      <c r="M56" s="89">
        <v>818</v>
      </c>
      <c r="N56" s="96">
        <f>200*M56</f>
        <v>163600</v>
      </c>
      <c r="O56" s="132"/>
      <c r="P56" s="4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126"/>
      <c r="C57" s="97" t="s">
        <v>106</v>
      </c>
      <c r="D57" s="84">
        <v>63</v>
      </c>
      <c r="E57" s="361">
        <f>100*D57</f>
        <v>6300</v>
      </c>
      <c r="F57" s="360"/>
      <c r="H57" s="85"/>
      <c r="I57" s="86" t="s">
        <v>105</v>
      </c>
      <c r="J57" s="87"/>
      <c r="K57" s="94"/>
      <c r="L57" s="95" t="s">
        <v>106</v>
      </c>
      <c r="M57" s="89">
        <v>117</v>
      </c>
      <c r="N57" s="96">
        <f>100*M57</f>
        <v>11700</v>
      </c>
      <c r="O57" s="132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126"/>
      <c r="C58" s="92" t="s">
        <v>107</v>
      </c>
      <c r="D58" s="93">
        <v>1</v>
      </c>
      <c r="E58" s="359">
        <f>50*D58</f>
        <v>50</v>
      </c>
      <c r="F58" s="360"/>
      <c r="H58" s="85"/>
      <c r="I58" s="86" t="s">
        <v>105</v>
      </c>
      <c r="J58" s="87"/>
      <c r="K58" s="94"/>
      <c r="L58" s="95" t="s">
        <v>107</v>
      </c>
      <c r="M58" s="89">
        <v>1794</v>
      </c>
      <c r="N58" s="96">
        <f>50*M58</f>
        <v>89700</v>
      </c>
      <c r="O58" s="132"/>
      <c r="P58" s="4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126"/>
      <c r="C59" s="97" t="s">
        <v>108</v>
      </c>
      <c r="D59" s="84">
        <v>1</v>
      </c>
      <c r="E59" s="361">
        <f>20*D59</f>
        <v>20</v>
      </c>
      <c r="F59" s="360"/>
      <c r="H59" s="85"/>
      <c r="I59" s="86" t="s">
        <v>105</v>
      </c>
      <c r="J59" s="87"/>
      <c r="K59" s="94"/>
      <c r="L59" s="95" t="s">
        <v>108</v>
      </c>
      <c r="M59" s="89">
        <v>1509</v>
      </c>
      <c r="N59" s="96">
        <f>20*M59</f>
        <v>30180</v>
      </c>
      <c r="O59" s="132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126"/>
      <c r="C60" s="92" t="s">
        <v>109</v>
      </c>
      <c r="D60" s="93">
        <v>2</v>
      </c>
      <c r="E60" s="359">
        <f>10*D60</f>
        <v>20</v>
      </c>
      <c r="F60" s="360"/>
      <c r="H60" s="85"/>
      <c r="I60" s="86" t="s">
        <v>105</v>
      </c>
      <c r="J60" s="87"/>
      <c r="K60" s="99">
        <f>SUM(H56:H60)</f>
        <v>0</v>
      </c>
      <c r="L60" s="95" t="s">
        <v>109</v>
      </c>
      <c r="M60" s="89">
        <v>361</v>
      </c>
      <c r="N60" s="96">
        <f>10*M60</f>
        <v>3610</v>
      </c>
      <c r="O60" s="132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126"/>
      <c r="C61" s="97" t="s">
        <v>110</v>
      </c>
      <c r="D61" s="84">
        <v>0</v>
      </c>
      <c r="E61" s="361">
        <f>5*D61</f>
        <v>0</v>
      </c>
      <c r="F61" s="360"/>
      <c r="H61" s="85"/>
      <c r="I61" s="86" t="s">
        <v>111</v>
      </c>
      <c r="J61" s="100"/>
      <c r="K61" s="94"/>
      <c r="L61" s="95" t="s">
        <v>110</v>
      </c>
      <c r="M61" s="89">
        <v>0</v>
      </c>
      <c r="N61" s="96">
        <f>5*M61</f>
        <v>0</v>
      </c>
      <c r="O61" s="132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126"/>
      <c r="C62" s="92" t="s">
        <v>112</v>
      </c>
      <c r="D62" s="93">
        <v>0</v>
      </c>
      <c r="E62" s="359">
        <f>2*D62</f>
        <v>0</v>
      </c>
      <c r="F62" s="360"/>
      <c r="H62" s="101"/>
      <c r="I62" s="86" t="s">
        <v>111</v>
      </c>
      <c r="J62" s="100"/>
      <c r="K62" s="94"/>
      <c r="L62" s="95" t="s">
        <v>112</v>
      </c>
      <c r="M62" s="89">
        <v>0</v>
      </c>
      <c r="N62" s="96">
        <f>2*M62</f>
        <v>0</v>
      </c>
      <c r="O62" s="132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126"/>
      <c r="C63" s="102" t="s">
        <v>113</v>
      </c>
      <c r="D63" s="103">
        <v>0</v>
      </c>
      <c r="E63" s="362">
        <f>1*D63</f>
        <v>0</v>
      </c>
      <c r="F63" s="363"/>
      <c r="H63" s="101"/>
      <c r="I63" s="86" t="s">
        <v>111</v>
      </c>
      <c r="J63" s="100"/>
      <c r="K63" s="94"/>
      <c r="L63" s="95" t="s">
        <v>113</v>
      </c>
      <c r="M63" s="89">
        <v>0</v>
      </c>
      <c r="N63" s="96">
        <f>1*M63</f>
        <v>0</v>
      </c>
      <c r="O63" s="132"/>
      <c r="P63" s="4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5">
      <c r="A64" s="126"/>
      <c r="C64" s="364" t="s">
        <v>114</v>
      </c>
      <c r="D64" s="365"/>
      <c r="E64" s="366">
        <f>SUM(E51:F63)</f>
        <v>5183090</v>
      </c>
      <c r="F64" s="365"/>
      <c r="H64" s="101"/>
      <c r="I64" s="86" t="s">
        <v>111</v>
      </c>
      <c r="J64" s="100"/>
      <c r="K64" s="94"/>
      <c r="L64" s="373" t="s">
        <v>114</v>
      </c>
      <c r="M64" s="374"/>
      <c r="N64" s="60">
        <f>SUM(N51:N63)</f>
        <v>3542790</v>
      </c>
      <c r="O64" s="127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126"/>
      <c r="C65" s="105"/>
      <c r="H65" s="101"/>
      <c r="I65" s="86" t="s">
        <v>111</v>
      </c>
      <c r="J65" s="100"/>
      <c r="K65" s="99">
        <f>SUM(H61:H65)</f>
        <v>0</v>
      </c>
      <c r="L65" s="375"/>
      <c r="M65" s="374"/>
      <c r="N65" s="106"/>
      <c r="O65" s="127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5">
      <c r="A66" s="126"/>
      <c r="D66" s="107" t="s">
        <v>7</v>
      </c>
      <c r="E66" s="61"/>
      <c r="F66" s="79">
        <f>D47+E64</f>
        <v>7460962.9800000004</v>
      </c>
      <c r="H66" s="85"/>
      <c r="I66" s="86" t="s">
        <v>115</v>
      </c>
      <c r="J66" s="98"/>
      <c r="K66" s="94"/>
      <c r="L66" s="376" t="s">
        <v>116</v>
      </c>
      <c r="M66" s="377"/>
      <c r="N66" s="108">
        <v>1060087.3999999999</v>
      </c>
      <c r="O66" s="127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26"/>
      <c r="H67" s="85"/>
      <c r="I67" s="86" t="s">
        <v>115</v>
      </c>
      <c r="J67" s="87"/>
      <c r="K67" s="94"/>
      <c r="L67" s="378" t="s">
        <v>117</v>
      </c>
      <c r="M67" s="377"/>
      <c r="N67" s="109">
        <v>0</v>
      </c>
      <c r="O67" s="127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26"/>
      <c r="D68" s="110" t="s">
        <v>118</v>
      </c>
      <c r="E68" s="111"/>
      <c r="F68" s="112">
        <f>F66-H36</f>
        <v>-330742.01999999955</v>
      </c>
      <c r="H68" s="85"/>
      <c r="I68" s="86" t="s">
        <v>115</v>
      </c>
      <c r="J68" s="87"/>
      <c r="K68" s="94"/>
      <c r="L68" s="376" t="s">
        <v>119</v>
      </c>
      <c r="M68" s="377"/>
      <c r="N68" s="108">
        <v>3115613.42</v>
      </c>
      <c r="O68" s="127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26"/>
      <c r="H69" s="85"/>
      <c r="I69" s="86" t="s">
        <v>115</v>
      </c>
      <c r="J69" s="87"/>
      <c r="K69" s="94"/>
      <c r="L69" s="378" t="s">
        <v>91</v>
      </c>
      <c r="M69" s="377"/>
      <c r="N69" s="113">
        <v>0</v>
      </c>
      <c r="O69" s="127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26"/>
      <c r="C70" s="389" t="s">
        <v>120</v>
      </c>
      <c r="D70" s="380"/>
      <c r="E70" s="380"/>
      <c r="F70" s="381"/>
      <c r="H70" s="101"/>
      <c r="I70" s="86" t="s">
        <v>115</v>
      </c>
      <c r="J70" s="100"/>
      <c r="K70" s="94"/>
      <c r="L70" s="104"/>
      <c r="M70" s="104" t="s">
        <v>121</v>
      </c>
      <c r="N70" s="60">
        <f>SUM(N66:N69)</f>
        <v>4175700.82</v>
      </c>
      <c r="O70" s="127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126"/>
      <c r="C71" s="382"/>
      <c r="D71" s="383"/>
      <c r="E71" s="383"/>
      <c r="F71" s="384"/>
      <c r="H71" s="101"/>
      <c r="I71" s="86" t="s">
        <v>115</v>
      </c>
      <c r="J71" s="100"/>
      <c r="K71" s="99">
        <f>SUM(H66:H71)</f>
        <v>0</v>
      </c>
      <c r="L71" s="373"/>
      <c r="M71" s="374"/>
      <c r="O71" s="127"/>
      <c r="P71" s="4"/>
      <c r="Q71" s="4"/>
      <c r="R71" s="4"/>
      <c r="S71" s="4"/>
      <c r="T71" s="4"/>
      <c r="U71" s="4"/>
      <c r="V71" s="4"/>
      <c r="W71" s="4"/>
      <c r="X71" s="4"/>
    </row>
    <row r="72" spans="1:24" ht="9" customHeight="1" x14ac:dyDescent="0.2">
      <c r="A72" s="126"/>
      <c r="C72" s="390">
        <v>6071518.9199999999</v>
      </c>
      <c r="D72" s="380"/>
      <c r="E72" s="380"/>
      <c r="F72" s="381"/>
      <c r="O72" s="127"/>
      <c r="P72" s="4"/>
      <c r="Q72" s="4"/>
      <c r="R72" s="4"/>
      <c r="S72" s="4"/>
      <c r="T72" s="4"/>
      <c r="U72" s="4"/>
      <c r="V72" s="4"/>
      <c r="W72" s="4"/>
      <c r="X72" s="4"/>
    </row>
    <row r="73" spans="1:24" ht="21" customHeight="1" x14ac:dyDescent="0.25">
      <c r="A73" s="126"/>
      <c r="C73" s="391"/>
      <c r="D73" s="374"/>
      <c r="E73" s="374"/>
      <c r="F73" s="392"/>
      <c r="H73" s="393">
        <f>SUM(H51:H71)</f>
        <v>0</v>
      </c>
      <c r="I73" s="394"/>
      <c r="J73" s="395"/>
      <c r="M73" s="114" t="s">
        <v>7</v>
      </c>
      <c r="N73" s="60">
        <f>N64+N70</f>
        <v>7718490.8200000003</v>
      </c>
      <c r="O73" s="127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126"/>
      <c r="C74" s="382"/>
      <c r="D74" s="383"/>
      <c r="E74" s="383"/>
      <c r="F74" s="384"/>
      <c r="H74" s="396"/>
      <c r="I74" s="397"/>
      <c r="J74" s="360"/>
      <c r="O74" s="127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26"/>
      <c r="L75" s="367" t="s">
        <v>122</v>
      </c>
      <c r="M75" s="368"/>
      <c r="N75" s="369"/>
      <c r="O75" s="127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126"/>
      <c r="C76" s="398" t="s">
        <v>123</v>
      </c>
      <c r="D76" s="380"/>
      <c r="E76" s="380"/>
      <c r="F76" s="380"/>
      <c r="G76" s="381"/>
      <c r="H76" s="399">
        <f>H8+H36+N47</f>
        <v>16067858.42</v>
      </c>
      <c r="I76" s="380"/>
      <c r="J76" s="381"/>
      <c r="L76" s="370" t="s">
        <v>5</v>
      </c>
      <c r="M76" s="369"/>
      <c r="N76" s="115">
        <f>N70</f>
        <v>4175700.82</v>
      </c>
      <c r="O76" s="127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26"/>
      <c r="C77" s="382"/>
      <c r="D77" s="383"/>
      <c r="E77" s="383"/>
      <c r="F77" s="383"/>
      <c r="G77" s="384"/>
      <c r="H77" s="382"/>
      <c r="I77" s="383"/>
      <c r="J77" s="384"/>
      <c r="L77" s="371" t="s">
        <v>6</v>
      </c>
      <c r="M77" s="369"/>
      <c r="N77" s="116">
        <f>N64</f>
        <v>3542790</v>
      </c>
      <c r="O77" s="127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26"/>
      <c r="C78" s="400" t="s">
        <v>124</v>
      </c>
      <c r="D78" s="380"/>
      <c r="E78" s="380"/>
      <c r="F78" s="380"/>
      <c r="G78" s="381"/>
      <c r="H78" s="401">
        <f>H73+H40+D40+D42+D43+D44+D45+H41+H42+H43+H44+H45</f>
        <v>8349391.8999999994</v>
      </c>
      <c r="I78" s="380"/>
      <c r="J78" s="381"/>
      <c r="L78" s="372" t="s">
        <v>125</v>
      </c>
      <c r="M78" s="369"/>
      <c r="N78" s="117">
        <f>N70+N64</f>
        <v>7718490.8200000003</v>
      </c>
      <c r="O78" s="127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126"/>
      <c r="C79" s="382"/>
      <c r="D79" s="383"/>
      <c r="E79" s="383"/>
      <c r="F79" s="383"/>
      <c r="G79" s="384"/>
      <c r="H79" s="382"/>
      <c r="I79" s="383"/>
      <c r="J79" s="384"/>
      <c r="O79" s="127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26"/>
      <c r="C80" s="379" t="s">
        <v>126</v>
      </c>
      <c r="D80" s="380"/>
      <c r="E80" s="380"/>
      <c r="F80" s="380"/>
      <c r="G80" s="381"/>
      <c r="H80" s="385">
        <f>H76-H78</f>
        <v>7718466.5200000005</v>
      </c>
      <c r="I80" s="380"/>
      <c r="J80" s="381"/>
      <c r="L80" s="386" t="s">
        <v>127</v>
      </c>
      <c r="M80" s="369"/>
      <c r="N80" s="387">
        <f>N78-H80</f>
        <v>24.299999999813735</v>
      </c>
      <c r="O80" s="127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26"/>
      <c r="C81" s="382"/>
      <c r="D81" s="383"/>
      <c r="E81" s="383"/>
      <c r="F81" s="383"/>
      <c r="G81" s="384"/>
      <c r="H81" s="382"/>
      <c r="I81" s="383"/>
      <c r="J81" s="384"/>
      <c r="L81" s="118" t="s">
        <v>128</v>
      </c>
      <c r="M81" s="119" t="s">
        <v>129</v>
      </c>
      <c r="N81" s="388"/>
      <c r="O81" s="127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x14ac:dyDescent="0.2">
      <c r="A82" s="133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5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</sheetData>
  <mergeCells count="75">
    <mergeCell ref="C49:F49"/>
    <mergeCell ref="E51:F51"/>
    <mergeCell ref="J43:K43"/>
    <mergeCell ref="J44:K44"/>
    <mergeCell ref="J45:K45"/>
    <mergeCell ref="L49:N49"/>
    <mergeCell ref="B38:H38"/>
    <mergeCell ref="B40:C40"/>
    <mergeCell ref="E40:G40"/>
    <mergeCell ref="J40:K40"/>
    <mergeCell ref="B41:C41"/>
    <mergeCell ref="J41:K41"/>
    <mergeCell ref="J42:K42"/>
    <mergeCell ref="B42:C42"/>
    <mergeCell ref="B43:C43"/>
    <mergeCell ref="B44:C44"/>
    <mergeCell ref="B45:C45"/>
    <mergeCell ref="B47:C47"/>
    <mergeCell ref="E41:G41"/>
    <mergeCell ref="E42:G42"/>
    <mergeCell ref="E43:G43"/>
    <mergeCell ref="E44:G44"/>
    <mergeCell ref="E45:G45"/>
    <mergeCell ref="AA36:AE36"/>
    <mergeCell ref="AF36:AG36"/>
    <mergeCell ref="AL36:AO36"/>
    <mergeCell ref="AP36:AQ36"/>
    <mergeCell ref="J38:N38"/>
    <mergeCell ref="C6:C8"/>
    <mergeCell ref="D6:F8"/>
    <mergeCell ref="Q8:Y8"/>
    <mergeCell ref="Q36:T36"/>
    <mergeCell ref="U36:V36"/>
    <mergeCell ref="AA8:AJ8"/>
    <mergeCell ref="AL8:AT8"/>
    <mergeCell ref="D2:L2"/>
    <mergeCell ref="M2:N4"/>
    <mergeCell ref="G4:H4"/>
    <mergeCell ref="I4:J4"/>
    <mergeCell ref="C80:G81"/>
    <mergeCell ref="H80:J81"/>
    <mergeCell ref="L80:M80"/>
    <mergeCell ref="N80:N81"/>
    <mergeCell ref="C70:F71"/>
    <mergeCell ref="C72:F74"/>
    <mergeCell ref="H73:J74"/>
    <mergeCell ref="C76:G77"/>
    <mergeCell ref="H76:J77"/>
    <mergeCell ref="C78:G79"/>
    <mergeCell ref="H78:J79"/>
    <mergeCell ref="L76:M76"/>
    <mergeCell ref="L77:M77"/>
    <mergeCell ref="L78:M78"/>
    <mergeCell ref="L64:M64"/>
    <mergeCell ref="L65:M65"/>
    <mergeCell ref="L66:M66"/>
    <mergeCell ref="L67:M67"/>
    <mergeCell ref="L68:M68"/>
    <mergeCell ref="L69:M69"/>
    <mergeCell ref="L71:M71"/>
    <mergeCell ref="E62:F62"/>
    <mergeCell ref="E63:F63"/>
    <mergeCell ref="C64:D64"/>
    <mergeCell ref="E64:F64"/>
    <mergeCell ref="L75:N75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</mergeCells>
  <conditionalFormatting sqref="N80:N81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2:F74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2:N34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8:F68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2:Y34 AJ12:AJ34 AT12:AT34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2:AJ34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4:J4 X12">
    <cfRule type="notContainsBlanks" dxfId="52" priority="7">
      <formula>LEN(TRIM(D4))&gt;0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  <pageSetUpPr fitToPage="1"/>
  </sheetPr>
  <dimension ref="A1:AT994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4.5" customHeight="1" x14ac:dyDescent="0.2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</row>
    <row r="2" spans="1:46" ht="24.75" customHeight="1" x14ac:dyDescent="0.2">
      <c r="A2" s="5"/>
      <c r="D2" s="405" t="s">
        <v>0</v>
      </c>
      <c r="E2" s="374"/>
      <c r="F2" s="374"/>
      <c r="G2" s="374"/>
      <c r="H2" s="374"/>
      <c r="I2" s="374"/>
      <c r="J2" s="374"/>
      <c r="K2" s="374"/>
      <c r="L2" s="374"/>
      <c r="M2" s="439">
        <f>'0101'!M2</f>
        <v>2025</v>
      </c>
      <c r="N2" s="407"/>
      <c r="O2" s="6"/>
      <c r="P2" s="4"/>
      <c r="Q2" s="4"/>
      <c r="R2" s="4"/>
    </row>
    <row r="3" spans="1:46" ht="6.75" customHeight="1" x14ac:dyDescent="0.2">
      <c r="A3" s="5"/>
      <c r="C3" s="7"/>
      <c r="D3" s="7"/>
      <c r="E3" s="7"/>
      <c r="F3" s="7"/>
      <c r="G3" s="7"/>
      <c r="H3" s="7"/>
      <c r="M3" s="408"/>
      <c r="N3" s="409"/>
      <c r="O3" s="6"/>
      <c r="P3" s="4"/>
      <c r="Q3" s="4"/>
      <c r="R3" s="4"/>
    </row>
    <row r="4" spans="1:46" ht="19.5" customHeight="1" x14ac:dyDescent="0.2">
      <c r="A4" s="5"/>
      <c r="C4" s="8"/>
      <c r="D4" s="9" t="s">
        <v>1</v>
      </c>
      <c r="E4" s="10">
        <v>45170</v>
      </c>
      <c r="F4" s="11"/>
      <c r="G4" s="412" t="s">
        <v>2</v>
      </c>
      <c r="H4" s="365"/>
      <c r="I4" s="413">
        <v>45169</v>
      </c>
      <c r="J4" s="365"/>
      <c r="M4" s="410"/>
      <c r="N4" s="411"/>
      <c r="O4" s="6"/>
      <c r="P4" s="4"/>
      <c r="Q4" s="4"/>
      <c r="R4" s="4"/>
    </row>
    <row r="5" spans="1:46" ht="5.25" customHeight="1" x14ac:dyDescent="0.2">
      <c r="A5" s="5"/>
      <c r="C5" s="7"/>
      <c r="D5" s="7"/>
      <c r="E5" s="7"/>
      <c r="F5" s="7"/>
      <c r="G5" s="7"/>
      <c r="H5" s="7"/>
      <c r="O5" s="6"/>
      <c r="P5" s="4"/>
      <c r="Q5" s="4"/>
      <c r="R5" s="4"/>
    </row>
    <row r="6" spans="1:46" ht="21" customHeight="1" x14ac:dyDescent="0.25">
      <c r="A6" s="5"/>
      <c r="C6" s="414" t="s">
        <v>3</v>
      </c>
      <c r="D6" s="417" t="s">
        <v>4</v>
      </c>
      <c r="E6" s="418"/>
      <c r="F6" s="407"/>
      <c r="G6" s="12" t="s">
        <v>5</v>
      </c>
      <c r="H6" s="13">
        <f>'0401'!N76</f>
        <v>4175700.82</v>
      </c>
      <c r="O6" s="6"/>
      <c r="P6" s="4"/>
      <c r="Q6" s="4"/>
      <c r="R6" s="4"/>
      <c r="S6" s="4"/>
      <c r="T6" s="4"/>
      <c r="U6" s="4"/>
      <c r="V6" s="4"/>
      <c r="W6" s="4"/>
    </row>
    <row r="7" spans="1:46" ht="21" customHeight="1" x14ac:dyDescent="0.25">
      <c r="A7" s="5"/>
      <c r="C7" s="415"/>
      <c r="D7" s="408"/>
      <c r="E7" s="374"/>
      <c r="F7" s="409"/>
      <c r="G7" s="14" t="s">
        <v>6</v>
      </c>
      <c r="H7" s="15">
        <f>'0401'!N77</f>
        <v>3542790</v>
      </c>
      <c r="L7" s="16"/>
      <c r="O7" s="6"/>
      <c r="P7" s="4"/>
      <c r="Q7" s="4"/>
      <c r="R7" s="4"/>
      <c r="S7" s="4"/>
      <c r="T7" s="4"/>
      <c r="U7" s="4"/>
      <c r="V7" s="4"/>
      <c r="W7" s="4"/>
    </row>
    <row r="8" spans="1:46" ht="21" customHeight="1" x14ac:dyDescent="0.3">
      <c r="A8" s="5"/>
      <c r="C8" s="416"/>
      <c r="D8" s="410"/>
      <c r="E8" s="419"/>
      <c r="F8" s="411"/>
      <c r="G8" s="17" t="s">
        <v>7</v>
      </c>
      <c r="H8" s="18">
        <f>H6+H7</f>
        <v>7718490.8200000003</v>
      </c>
      <c r="O8" s="6"/>
      <c r="P8" s="4"/>
      <c r="Q8" s="420" t="s">
        <v>8</v>
      </c>
      <c r="R8" s="403"/>
      <c r="S8" s="403"/>
      <c r="T8" s="403"/>
      <c r="U8" s="403"/>
      <c r="V8" s="403"/>
      <c r="W8" s="403"/>
      <c r="X8" s="403"/>
      <c r="Y8" s="365"/>
      <c r="AA8" s="402" t="s">
        <v>9</v>
      </c>
      <c r="AB8" s="403"/>
      <c r="AC8" s="403"/>
      <c r="AD8" s="403"/>
      <c r="AE8" s="403"/>
      <c r="AF8" s="403"/>
      <c r="AG8" s="403"/>
      <c r="AH8" s="403"/>
      <c r="AI8" s="403"/>
      <c r="AJ8" s="365"/>
      <c r="AL8" s="404" t="s">
        <v>10</v>
      </c>
      <c r="AM8" s="403"/>
      <c r="AN8" s="403"/>
      <c r="AO8" s="403"/>
      <c r="AP8" s="403"/>
      <c r="AQ8" s="403"/>
      <c r="AR8" s="403"/>
      <c r="AS8" s="403"/>
      <c r="AT8" s="365"/>
    </row>
    <row r="9" spans="1:46" ht="12.75" customHeight="1" x14ac:dyDescent="0.2">
      <c r="A9" s="5"/>
      <c r="O9" s="6"/>
      <c r="P9" s="4"/>
      <c r="Q9" s="4"/>
      <c r="R9" s="4"/>
      <c r="S9" s="4"/>
      <c r="T9" s="4"/>
      <c r="U9" s="4"/>
      <c r="V9" s="4"/>
      <c r="W9" s="4"/>
      <c r="AL9" s="4"/>
      <c r="AM9" s="4"/>
      <c r="AN9" s="4"/>
      <c r="AO9" s="4"/>
      <c r="AP9" s="4"/>
      <c r="AQ9" s="4"/>
      <c r="AR9" s="4"/>
    </row>
    <row r="10" spans="1:46" ht="15" x14ac:dyDescent="0.3">
      <c r="A10" s="5"/>
      <c r="B10" s="19"/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19" t="s">
        <v>7</v>
      </c>
      <c r="I10" s="20"/>
      <c r="J10" s="19" t="s">
        <v>5</v>
      </c>
      <c r="K10" s="19" t="s">
        <v>6</v>
      </c>
      <c r="L10" s="19" t="s">
        <v>16</v>
      </c>
      <c r="M10" s="19" t="s">
        <v>17</v>
      </c>
      <c r="N10" s="19" t="s">
        <v>18</v>
      </c>
      <c r="O10" s="21"/>
      <c r="P10" s="19"/>
      <c r="Q10" s="22" t="s">
        <v>19</v>
      </c>
      <c r="R10" s="22" t="s">
        <v>20</v>
      </c>
      <c r="S10" s="22" t="s">
        <v>21</v>
      </c>
      <c r="T10" s="22" t="s">
        <v>22</v>
      </c>
      <c r="U10" s="22" t="s">
        <v>23</v>
      </c>
      <c r="V10" s="23" t="s">
        <v>7</v>
      </c>
      <c r="W10" s="4"/>
      <c r="X10" s="24" t="s">
        <v>24</v>
      </c>
      <c r="Y10" s="22" t="s">
        <v>18</v>
      </c>
      <c r="AA10" s="25" t="s">
        <v>25</v>
      </c>
      <c r="AB10" s="25" t="s">
        <v>19</v>
      </c>
      <c r="AC10" s="25" t="s">
        <v>20</v>
      </c>
      <c r="AD10" s="25" t="s">
        <v>21</v>
      </c>
      <c r="AE10" s="25" t="s">
        <v>22</v>
      </c>
      <c r="AF10" s="25" t="s">
        <v>23</v>
      </c>
      <c r="AG10" s="26" t="s">
        <v>7</v>
      </c>
      <c r="AI10" s="27" t="s">
        <v>26</v>
      </c>
      <c r="AJ10" s="26" t="s">
        <v>18</v>
      </c>
      <c r="AL10" s="26" t="s">
        <v>19</v>
      </c>
      <c r="AM10" s="26" t="s">
        <v>20</v>
      </c>
      <c r="AN10" s="26" t="s">
        <v>21</v>
      </c>
      <c r="AO10" s="26" t="s">
        <v>22</v>
      </c>
      <c r="AP10" s="26" t="s">
        <v>23</v>
      </c>
      <c r="AQ10" s="28" t="s">
        <v>7</v>
      </c>
      <c r="AR10" s="4"/>
      <c r="AS10" s="24" t="s">
        <v>24</v>
      </c>
      <c r="AT10" s="26" t="s">
        <v>18</v>
      </c>
    </row>
    <row r="11" spans="1:46" ht="10.5" customHeight="1" x14ac:dyDescent="0.2">
      <c r="A11" s="5"/>
      <c r="H11" s="29">
        <f>SUM(H12:H15)</f>
        <v>1031500</v>
      </c>
      <c r="O11" s="6"/>
      <c r="P11" s="4"/>
      <c r="Q11" s="4"/>
      <c r="R11" s="4"/>
      <c r="S11" s="4"/>
      <c r="T11" s="4"/>
      <c r="U11" s="4"/>
      <c r="V11" s="4"/>
      <c r="W11" s="4"/>
      <c r="X11" s="30"/>
      <c r="AL11" s="4"/>
      <c r="AM11" s="4"/>
      <c r="AN11" s="4"/>
      <c r="AO11" s="4"/>
      <c r="AP11" s="4"/>
      <c r="AQ11" s="4"/>
      <c r="AR11" s="4"/>
      <c r="AS11" s="30"/>
    </row>
    <row r="12" spans="1:46" ht="21" customHeight="1" x14ac:dyDescent="0.25">
      <c r="A12" s="5"/>
      <c r="B12" s="31" t="s">
        <v>27</v>
      </c>
      <c r="C12" s="32">
        <v>187500</v>
      </c>
      <c r="D12" s="32">
        <v>35400</v>
      </c>
      <c r="E12" s="32">
        <v>4400</v>
      </c>
      <c r="F12" s="32">
        <v>22300</v>
      </c>
      <c r="G12" s="32">
        <v>148200</v>
      </c>
      <c r="H12" s="33">
        <f t="shared" ref="H12:H34" si="0">SUM(C12:G12)</f>
        <v>397800</v>
      </c>
      <c r="I12" s="34" t="s">
        <v>27</v>
      </c>
      <c r="J12" s="35">
        <v>147368.42000000001</v>
      </c>
      <c r="K12" s="35">
        <v>250200</v>
      </c>
      <c r="L12" s="35"/>
      <c r="M12" s="36">
        <f t="shared" ref="M12:M34" si="1">SUM(J12:L12)</f>
        <v>397568.42000000004</v>
      </c>
      <c r="N12" s="37">
        <f t="shared" ref="N12:N34" si="2">H12-M12</f>
        <v>231.57999999995809</v>
      </c>
      <c r="O12" s="6"/>
      <c r="P12" s="38"/>
      <c r="Q12" s="39">
        <v>2</v>
      </c>
      <c r="R12" s="39"/>
      <c r="S12" s="39"/>
      <c r="T12" s="39"/>
      <c r="U12" s="40"/>
      <c r="V12" s="41">
        <f t="shared" ref="V12:V34" si="3">U12+T12+S12+R12+Q12</f>
        <v>2</v>
      </c>
      <c r="W12" s="4"/>
      <c r="X12" s="39">
        <v>0</v>
      </c>
      <c r="Y12" s="42">
        <f t="shared" ref="Y12:Y34" si="4">V12-X12</f>
        <v>2</v>
      </c>
      <c r="Z12" s="43" t="s">
        <v>20</v>
      </c>
      <c r="AA12" s="39">
        <v>3</v>
      </c>
      <c r="AB12" s="39"/>
      <c r="AC12" s="39">
        <v>1</v>
      </c>
      <c r="AD12" s="39"/>
      <c r="AE12" s="39"/>
      <c r="AF12" s="39"/>
      <c r="AG12" s="44">
        <f t="shared" ref="AG12:AG34" si="5">AF12+AE12+AD12+AC12+AB12+AA12</f>
        <v>4</v>
      </c>
      <c r="AH12" s="4"/>
      <c r="AI12" s="39">
        <v>0</v>
      </c>
      <c r="AJ12" s="42">
        <f t="shared" ref="AJ12:AJ34" si="6">AG12-AI12</f>
        <v>4</v>
      </c>
      <c r="AL12" s="39">
        <v>89</v>
      </c>
      <c r="AM12" s="39">
        <v>28</v>
      </c>
      <c r="AN12" s="39">
        <v>6</v>
      </c>
      <c r="AO12" s="39">
        <v>19</v>
      </c>
      <c r="AP12" s="40">
        <v>73</v>
      </c>
      <c r="AQ12" s="45">
        <f t="shared" ref="AQ12:AQ34" si="7">AP12+AO12+AN12+AM12+AL12</f>
        <v>215</v>
      </c>
      <c r="AR12" s="4"/>
      <c r="AS12" s="39">
        <v>0</v>
      </c>
      <c r="AT12" s="42">
        <f t="shared" ref="AT12:AT34" si="8">AQ12-AS12</f>
        <v>215</v>
      </c>
    </row>
    <row r="13" spans="1:46" ht="21" customHeight="1" x14ac:dyDescent="0.25">
      <c r="A13" s="5"/>
      <c r="B13" s="46" t="s">
        <v>28</v>
      </c>
      <c r="C13" s="47"/>
      <c r="D13" s="47"/>
      <c r="E13" s="47">
        <v>52000</v>
      </c>
      <c r="F13" s="47">
        <v>65300</v>
      </c>
      <c r="G13" s="47">
        <v>101200</v>
      </c>
      <c r="H13" s="48">
        <f t="shared" si="0"/>
        <v>218500</v>
      </c>
      <c r="I13" s="49" t="s">
        <v>28</v>
      </c>
      <c r="J13" s="50">
        <v>92289.47</v>
      </c>
      <c r="K13" s="50">
        <v>126300</v>
      </c>
      <c r="L13" s="50">
        <v>-89.47</v>
      </c>
      <c r="M13" s="51">
        <f t="shared" si="1"/>
        <v>218500</v>
      </c>
      <c r="N13" s="37">
        <f t="shared" si="2"/>
        <v>0</v>
      </c>
      <c r="O13" s="6"/>
      <c r="P13" s="38"/>
      <c r="Q13" s="52"/>
      <c r="R13" s="52"/>
      <c r="S13" s="52">
        <v>1</v>
      </c>
      <c r="T13" s="52"/>
      <c r="U13" s="53"/>
      <c r="V13" s="41">
        <f t="shared" si="3"/>
        <v>1</v>
      </c>
      <c r="W13" s="4"/>
      <c r="X13" s="39">
        <v>0</v>
      </c>
      <c r="Y13" s="42">
        <f t="shared" si="4"/>
        <v>1</v>
      </c>
      <c r="Z13" s="43" t="s">
        <v>29</v>
      </c>
      <c r="AA13" s="52">
        <v>1</v>
      </c>
      <c r="AB13" s="52">
        <v>1</v>
      </c>
      <c r="AC13" s="52"/>
      <c r="AD13" s="52"/>
      <c r="AE13" s="52">
        <v>4</v>
      </c>
      <c r="AF13" s="52"/>
      <c r="AG13" s="44">
        <f t="shared" si="5"/>
        <v>6</v>
      </c>
      <c r="AH13" s="4"/>
      <c r="AI13" s="39"/>
      <c r="AJ13" s="42">
        <f t="shared" si="6"/>
        <v>6</v>
      </c>
      <c r="AL13" s="52"/>
      <c r="AM13" s="52"/>
      <c r="AN13" s="52">
        <v>18</v>
      </c>
      <c r="AO13" s="52">
        <v>26</v>
      </c>
      <c r="AP13" s="53">
        <v>53</v>
      </c>
      <c r="AQ13" s="45">
        <f t="shared" si="7"/>
        <v>97</v>
      </c>
      <c r="AR13" s="4"/>
      <c r="AS13" s="39">
        <v>0</v>
      </c>
      <c r="AT13" s="42">
        <f t="shared" si="8"/>
        <v>97</v>
      </c>
    </row>
    <row r="14" spans="1:46" ht="21" customHeight="1" x14ac:dyDescent="0.25">
      <c r="A14" s="5"/>
      <c r="B14" s="31" t="s">
        <v>30</v>
      </c>
      <c r="C14" s="32">
        <v>227600</v>
      </c>
      <c r="D14" s="32">
        <v>137050</v>
      </c>
      <c r="E14" s="32">
        <v>19850</v>
      </c>
      <c r="F14" s="32">
        <v>14650</v>
      </c>
      <c r="G14" s="32">
        <v>16050</v>
      </c>
      <c r="H14" s="33">
        <f t="shared" si="0"/>
        <v>415200</v>
      </c>
      <c r="I14" s="34" t="s">
        <v>30</v>
      </c>
      <c r="J14" s="35">
        <v>126000</v>
      </c>
      <c r="K14" s="35">
        <v>289200</v>
      </c>
      <c r="L14" s="35"/>
      <c r="M14" s="36">
        <f t="shared" si="1"/>
        <v>415200</v>
      </c>
      <c r="N14" s="37">
        <f t="shared" si="2"/>
        <v>0</v>
      </c>
      <c r="O14" s="6"/>
      <c r="P14" s="38"/>
      <c r="Q14" s="39"/>
      <c r="R14" s="39"/>
      <c r="S14" s="39"/>
      <c r="T14" s="39"/>
      <c r="U14" s="40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19</v>
      </c>
      <c r="AA14" s="39">
        <v>4</v>
      </c>
      <c r="AB14" s="39">
        <v>1</v>
      </c>
      <c r="AC14" s="39"/>
      <c r="AD14" s="39"/>
      <c r="AE14" s="39"/>
      <c r="AF14" s="39"/>
      <c r="AG14" s="44">
        <f t="shared" si="5"/>
        <v>5</v>
      </c>
      <c r="AH14" s="4"/>
      <c r="AI14" s="39"/>
      <c r="AJ14" s="42">
        <f t="shared" si="6"/>
        <v>5</v>
      </c>
      <c r="AL14" s="39">
        <v>111</v>
      </c>
      <c r="AM14" s="39">
        <v>90</v>
      </c>
      <c r="AN14" s="39">
        <v>23</v>
      </c>
      <c r="AO14" s="39">
        <v>17</v>
      </c>
      <c r="AP14" s="40">
        <v>18</v>
      </c>
      <c r="AQ14" s="45">
        <f t="shared" si="7"/>
        <v>259</v>
      </c>
      <c r="AR14" s="4"/>
      <c r="AS14" s="39">
        <v>0</v>
      </c>
      <c r="AT14" s="42">
        <f t="shared" si="8"/>
        <v>259</v>
      </c>
    </row>
    <row r="15" spans="1:46" ht="21" customHeight="1" x14ac:dyDescent="0.25">
      <c r="A15" s="5"/>
      <c r="B15" s="46" t="s">
        <v>31</v>
      </c>
      <c r="C15" s="47"/>
      <c r="D15" s="47"/>
      <c r="E15" s="47"/>
      <c r="F15" s="47"/>
      <c r="G15" s="47"/>
      <c r="H15" s="48">
        <f t="shared" si="0"/>
        <v>0</v>
      </c>
      <c r="I15" s="49" t="s">
        <v>31</v>
      </c>
      <c r="J15" s="54">
        <v>1060087.3999999999</v>
      </c>
      <c r="K15" s="54"/>
      <c r="L15" s="54">
        <v>-1060087.3999999999</v>
      </c>
      <c r="M15" s="51">
        <f t="shared" si="1"/>
        <v>0</v>
      </c>
      <c r="N15" s="37">
        <f t="shared" si="2"/>
        <v>0</v>
      </c>
      <c r="O15" s="6"/>
      <c r="P15" s="4"/>
      <c r="Q15" s="52"/>
      <c r="R15" s="52"/>
      <c r="S15" s="52"/>
      <c r="T15" s="52"/>
      <c r="U15" s="53"/>
      <c r="V15" s="41">
        <f t="shared" si="3"/>
        <v>0</v>
      </c>
      <c r="W15" s="4"/>
      <c r="X15" s="39">
        <v>0</v>
      </c>
      <c r="Y15" s="42">
        <f t="shared" si="4"/>
        <v>0</v>
      </c>
      <c r="Z15" s="43"/>
      <c r="AA15" s="52"/>
      <c r="AB15" s="52"/>
      <c r="AC15" s="52"/>
      <c r="AD15" s="52"/>
      <c r="AE15" s="52"/>
      <c r="AF15" s="52"/>
      <c r="AG15" s="44">
        <f t="shared" si="5"/>
        <v>0</v>
      </c>
      <c r="AH15" s="4"/>
      <c r="AI15" s="39"/>
      <c r="AJ15" s="42">
        <f t="shared" si="6"/>
        <v>0</v>
      </c>
      <c r="AL15" s="52"/>
      <c r="AM15" s="52"/>
      <c r="AN15" s="52"/>
      <c r="AO15" s="52"/>
      <c r="AP15" s="53"/>
      <c r="AQ15" s="45">
        <f t="shared" si="7"/>
        <v>0</v>
      </c>
      <c r="AR15" s="4"/>
      <c r="AS15" s="39">
        <v>0</v>
      </c>
      <c r="AT15" s="42">
        <f t="shared" si="8"/>
        <v>0</v>
      </c>
    </row>
    <row r="16" spans="1:46" ht="21" customHeight="1" x14ac:dyDescent="0.25">
      <c r="A16" s="5"/>
      <c r="B16" s="31" t="s">
        <v>32</v>
      </c>
      <c r="C16" s="32">
        <v>190350</v>
      </c>
      <c r="D16" s="32">
        <v>85650</v>
      </c>
      <c r="E16" s="32">
        <v>20350</v>
      </c>
      <c r="F16" s="32">
        <v>39850</v>
      </c>
      <c r="G16" s="32">
        <v>108550</v>
      </c>
      <c r="H16" s="33">
        <f t="shared" si="0"/>
        <v>444750</v>
      </c>
      <c r="I16" s="34" t="s">
        <v>33</v>
      </c>
      <c r="J16" s="55">
        <v>252000</v>
      </c>
      <c r="K16" s="55">
        <v>192800</v>
      </c>
      <c r="L16" s="55">
        <v>-50</v>
      </c>
      <c r="M16" s="36">
        <f t="shared" si="1"/>
        <v>444750</v>
      </c>
      <c r="N16" s="37">
        <f t="shared" si="2"/>
        <v>0</v>
      </c>
      <c r="O16" s="6"/>
      <c r="P16" s="38"/>
      <c r="Q16" s="39">
        <v>3</v>
      </c>
      <c r="R16" s="39"/>
      <c r="S16" s="39">
        <v>1</v>
      </c>
      <c r="T16" s="39"/>
      <c r="U16" s="40">
        <v>1</v>
      </c>
      <c r="V16" s="41">
        <f t="shared" si="3"/>
        <v>5</v>
      </c>
      <c r="W16" s="4"/>
      <c r="X16" s="39">
        <v>0</v>
      </c>
      <c r="Y16" s="42">
        <f t="shared" si="4"/>
        <v>5</v>
      </c>
      <c r="Z16" s="43" t="s">
        <v>33</v>
      </c>
      <c r="AA16" s="39">
        <v>5</v>
      </c>
      <c r="AB16" s="39">
        <v>1</v>
      </c>
      <c r="AC16" s="39">
        <v>2</v>
      </c>
      <c r="AD16" s="39">
        <v>1</v>
      </c>
      <c r="AE16" s="39"/>
      <c r="AF16" s="39"/>
      <c r="AG16" s="44">
        <f t="shared" si="5"/>
        <v>9</v>
      </c>
      <c r="AH16" s="4"/>
      <c r="AI16" s="39"/>
      <c r="AJ16" s="42">
        <f t="shared" si="6"/>
        <v>9</v>
      </c>
      <c r="AK16" s="43" t="s">
        <v>33</v>
      </c>
      <c r="AL16" s="39">
        <v>108</v>
      </c>
      <c r="AM16" s="39">
        <v>65</v>
      </c>
      <c r="AN16" s="39">
        <v>27</v>
      </c>
      <c r="AO16" s="39">
        <v>28</v>
      </c>
      <c r="AP16" s="40">
        <v>65</v>
      </c>
      <c r="AQ16" s="45">
        <f t="shared" si="7"/>
        <v>293</v>
      </c>
      <c r="AR16" s="4"/>
      <c r="AS16" s="39">
        <v>0</v>
      </c>
      <c r="AT16" s="42">
        <f t="shared" si="8"/>
        <v>293</v>
      </c>
    </row>
    <row r="17" spans="1:46" ht="21" customHeight="1" x14ac:dyDescent="0.25">
      <c r="A17" s="5"/>
      <c r="B17" s="46" t="s">
        <v>34</v>
      </c>
      <c r="C17" s="47">
        <v>358350</v>
      </c>
      <c r="D17" s="47">
        <v>285900</v>
      </c>
      <c r="E17" s="47">
        <v>103750</v>
      </c>
      <c r="F17" s="47">
        <v>128650</v>
      </c>
      <c r="G17" s="47">
        <v>216050</v>
      </c>
      <c r="H17" s="48">
        <f t="shared" si="0"/>
        <v>1092700</v>
      </c>
      <c r="I17" s="49" t="s">
        <v>35</v>
      </c>
      <c r="J17" s="50">
        <v>651000</v>
      </c>
      <c r="K17" s="50">
        <v>441700</v>
      </c>
      <c r="L17" s="50"/>
      <c r="M17" s="51">
        <f t="shared" si="1"/>
        <v>1092700</v>
      </c>
      <c r="N17" s="37">
        <f t="shared" si="2"/>
        <v>0</v>
      </c>
      <c r="O17" s="6"/>
      <c r="P17" s="38"/>
      <c r="Q17" s="52">
        <v>2</v>
      </c>
      <c r="R17" s="52">
        <v>2</v>
      </c>
      <c r="S17" s="52">
        <v>4</v>
      </c>
      <c r="T17" s="52">
        <v>1</v>
      </c>
      <c r="U17" s="53">
        <v>1</v>
      </c>
      <c r="V17" s="41">
        <f t="shared" si="3"/>
        <v>10</v>
      </c>
      <c r="W17" s="4"/>
      <c r="X17" s="39">
        <v>0</v>
      </c>
      <c r="Y17" s="42">
        <f t="shared" si="4"/>
        <v>10</v>
      </c>
      <c r="Z17" s="43" t="s">
        <v>35</v>
      </c>
      <c r="AA17" s="52">
        <v>10</v>
      </c>
      <c r="AB17" s="52"/>
      <c r="AC17" s="52">
        <v>1</v>
      </c>
      <c r="AD17" s="52"/>
      <c r="AE17" s="52">
        <v>2</v>
      </c>
      <c r="AF17" s="52"/>
      <c r="AG17" s="44">
        <f t="shared" si="5"/>
        <v>13</v>
      </c>
      <c r="AH17" s="4"/>
      <c r="AI17" s="39"/>
      <c r="AJ17" s="42">
        <f t="shared" si="6"/>
        <v>13</v>
      </c>
      <c r="AK17" s="43" t="s">
        <v>35</v>
      </c>
      <c r="AL17" s="52">
        <v>215</v>
      </c>
      <c r="AM17" s="52">
        <v>155</v>
      </c>
      <c r="AN17" s="52">
        <v>96</v>
      </c>
      <c r="AO17" s="52">
        <v>98</v>
      </c>
      <c r="AP17" s="53">
        <v>187</v>
      </c>
      <c r="AQ17" s="45">
        <f t="shared" si="7"/>
        <v>751</v>
      </c>
      <c r="AR17" s="4"/>
      <c r="AS17" s="39">
        <v>0</v>
      </c>
      <c r="AT17" s="42">
        <f t="shared" si="8"/>
        <v>751</v>
      </c>
    </row>
    <row r="18" spans="1:46" ht="21" customHeight="1" x14ac:dyDescent="0.25">
      <c r="A18" s="5"/>
      <c r="B18" s="31" t="s">
        <v>36</v>
      </c>
      <c r="C18" s="32">
        <v>162000</v>
      </c>
      <c r="D18" s="32">
        <v>124200</v>
      </c>
      <c r="E18" s="32">
        <v>116000</v>
      </c>
      <c r="F18" s="32">
        <v>122300</v>
      </c>
      <c r="G18" s="32">
        <v>195300</v>
      </c>
      <c r="H18" s="33">
        <f t="shared" si="0"/>
        <v>719800</v>
      </c>
      <c r="I18" s="34" t="s">
        <v>37</v>
      </c>
      <c r="J18" s="35">
        <v>306600</v>
      </c>
      <c r="K18" s="35">
        <v>413200</v>
      </c>
      <c r="L18" s="35"/>
      <c r="M18" s="36">
        <f t="shared" si="1"/>
        <v>719800</v>
      </c>
      <c r="N18" s="37">
        <f t="shared" si="2"/>
        <v>0</v>
      </c>
      <c r="O18" s="6"/>
      <c r="P18" s="4"/>
      <c r="Q18" s="39"/>
      <c r="R18" s="39"/>
      <c r="S18" s="39"/>
      <c r="T18" s="39"/>
      <c r="U18" s="40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37</v>
      </c>
      <c r="AA18" s="39">
        <v>3</v>
      </c>
      <c r="AB18" s="39">
        <v>1</v>
      </c>
      <c r="AC18" s="39">
        <v>3</v>
      </c>
      <c r="AD18" s="39"/>
      <c r="AE18" s="39">
        <v>1</v>
      </c>
      <c r="AF18" s="39"/>
      <c r="AG18" s="44">
        <f t="shared" si="5"/>
        <v>8</v>
      </c>
      <c r="AH18" s="4"/>
      <c r="AI18" s="39"/>
      <c r="AJ18" s="42">
        <f t="shared" si="6"/>
        <v>8</v>
      </c>
      <c r="AK18" s="43" t="s">
        <v>37</v>
      </c>
      <c r="AL18" s="39">
        <v>79</v>
      </c>
      <c r="AM18" s="39">
        <v>75</v>
      </c>
      <c r="AN18" s="39">
        <v>61</v>
      </c>
      <c r="AO18" s="39">
        <v>48</v>
      </c>
      <c r="AP18" s="40">
        <v>100</v>
      </c>
      <c r="AQ18" s="45">
        <f t="shared" si="7"/>
        <v>363</v>
      </c>
      <c r="AR18" s="4"/>
      <c r="AS18" s="39">
        <v>0</v>
      </c>
      <c r="AT18" s="42">
        <f t="shared" si="8"/>
        <v>363</v>
      </c>
    </row>
    <row r="19" spans="1:46" ht="21" customHeight="1" x14ac:dyDescent="0.25">
      <c r="A19" s="5"/>
      <c r="B19" s="46" t="s">
        <v>38</v>
      </c>
      <c r="C19" s="47">
        <v>137850</v>
      </c>
      <c r="D19" s="47">
        <v>145050</v>
      </c>
      <c r="E19" s="47">
        <v>88000</v>
      </c>
      <c r="F19" s="47">
        <v>112350</v>
      </c>
      <c r="G19" s="47">
        <v>208100</v>
      </c>
      <c r="H19" s="48">
        <f t="shared" si="0"/>
        <v>691350</v>
      </c>
      <c r="I19" s="49" t="s">
        <v>39</v>
      </c>
      <c r="J19" s="50">
        <v>745500</v>
      </c>
      <c r="K19" s="50"/>
      <c r="L19" s="50">
        <v>-58150</v>
      </c>
      <c r="M19" s="51">
        <f t="shared" si="1"/>
        <v>687350</v>
      </c>
      <c r="N19" s="37">
        <f t="shared" si="2"/>
        <v>4000</v>
      </c>
      <c r="O19" s="6"/>
      <c r="P19" s="38"/>
      <c r="Q19" s="52"/>
      <c r="R19" s="52"/>
      <c r="S19" s="52"/>
      <c r="T19" s="52"/>
      <c r="U19" s="53">
        <v>1</v>
      </c>
      <c r="V19" s="41">
        <f t="shared" si="3"/>
        <v>1</v>
      </c>
      <c r="W19" s="4"/>
      <c r="X19" s="39">
        <v>0</v>
      </c>
      <c r="Y19" s="42">
        <f t="shared" si="4"/>
        <v>1</v>
      </c>
      <c r="Z19" s="43" t="s">
        <v>39</v>
      </c>
      <c r="AA19" s="52">
        <v>7</v>
      </c>
      <c r="AB19" s="52"/>
      <c r="AC19" s="52">
        <v>2</v>
      </c>
      <c r="AD19" s="52"/>
      <c r="AE19" s="52">
        <v>1</v>
      </c>
      <c r="AF19" s="52"/>
      <c r="AG19" s="44">
        <f t="shared" si="5"/>
        <v>10</v>
      </c>
      <c r="AH19" s="4"/>
      <c r="AI19" s="39"/>
      <c r="AJ19" s="42">
        <f t="shared" si="6"/>
        <v>10</v>
      </c>
      <c r="AK19" s="43" t="s">
        <v>39</v>
      </c>
      <c r="AL19" s="52">
        <v>62</v>
      </c>
      <c r="AM19" s="52">
        <v>83</v>
      </c>
      <c r="AN19" s="52">
        <v>45</v>
      </c>
      <c r="AO19" s="52">
        <v>58</v>
      </c>
      <c r="AP19" s="53">
        <v>104</v>
      </c>
      <c r="AQ19" s="45">
        <f t="shared" si="7"/>
        <v>352</v>
      </c>
      <c r="AR19" s="4"/>
      <c r="AS19" s="39">
        <v>0</v>
      </c>
      <c r="AT19" s="42">
        <f t="shared" si="8"/>
        <v>352</v>
      </c>
    </row>
    <row r="20" spans="1:46" ht="21" customHeight="1" x14ac:dyDescent="0.25">
      <c r="A20" s="5"/>
      <c r="B20" s="31" t="s">
        <v>40</v>
      </c>
      <c r="C20" s="32">
        <v>61100</v>
      </c>
      <c r="D20" s="32">
        <v>79900</v>
      </c>
      <c r="E20" s="32">
        <v>62200</v>
      </c>
      <c r="F20" s="32">
        <v>27200</v>
      </c>
      <c r="G20" s="32">
        <v>78400</v>
      </c>
      <c r="H20" s="33">
        <f t="shared" si="0"/>
        <v>308800</v>
      </c>
      <c r="I20" s="34" t="s">
        <v>41</v>
      </c>
      <c r="J20" s="55">
        <v>227500</v>
      </c>
      <c r="K20" s="55">
        <v>81300</v>
      </c>
      <c r="L20" s="55"/>
      <c r="M20" s="36">
        <f t="shared" si="1"/>
        <v>308800</v>
      </c>
      <c r="N20" s="37">
        <f t="shared" si="2"/>
        <v>0</v>
      </c>
      <c r="O20" s="6"/>
      <c r="P20" s="38"/>
      <c r="Q20" s="39">
        <v>1</v>
      </c>
      <c r="R20" s="39">
        <v>4</v>
      </c>
      <c r="S20" s="39">
        <v>1</v>
      </c>
      <c r="T20" s="39"/>
      <c r="U20" s="40"/>
      <c r="V20" s="41">
        <f t="shared" si="3"/>
        <v>6</v>
      </c>
      <c r="W20" s="4"/>
      <c r="X20" s="39">
        <v>0</v>
      </c>
      <c r="Y20" s="42">
        <f t="shared" si="4"/>
        <v>6</v>
      </c>
      <c r="Z20" s="43" t="s">
        <v>41</v>
      </c>
      <c r="AA20" s="39"/>
      <c r="AB20" s="39"/>
      <c r="AC20" s="39">
        <v>2</v>
      </c>
      <c r="AD20" s="39">
        <v>1</v>
      </c>
      <c r="AE20" s="39"/>
      <c r="AF20" s="39"/>
      <c r="AG20" s="44">
        <f t="shared" si="5"/>
        <v>3</v>
      </c>
      <c r="AH20" s="4"/>
      <c r="AI20" s="39"/>
      <c r="AJ20" s="42">
        <f t="shared" si="6"/>
        <v>3</v>
      </c>
      <c r="AK20" s="43" t="s">
        <v>41</v>
      </c>
      <c r="AL20" s="39">
        <v>36</v>
      </c>
      <c r="AM20" s="39">
        <v>45</v>
      </c>
      <c r="AN20" s="39">
        <v>25</v>
      </c>
      <c r="AO20" s="39">
        <v>17</v>
      </c>
      <c r="AP20" s="40">
        <v>41</v>
      </c>
      <c r="AQ20" s="45">
        <f t="shared" si="7"/>
        <v>164</v>
      </c>
      <c r="AR20" s="4"/>
      <c r="AS20" s="39">
        <v>0</v>
      </c>
      <c r="AT20" s="42">
        <f t="shared" si="8"/>
        <v>164</v>
      </c>
    </row>
    <row r="21" spans="1:46" ht="21" customHeight="1" x14ac:dyDescent="0.25">
      <c r="A21" s="5"/>
      <c r="B21" s="46" t="s">
        <v>42</v>
      </c>
      <c r="C21" s="47">
        <v>134300</v>
      </c>
      <c r="D21" s="47">
        <v>139800</v>
      </c>
      <c r="E21" s="47">
        <v>65600</v>
      </c>
      <c r="F21" s="47">
        <v>92100</v>
      </c>
      <c r="G21" s="47">
        <v>168300</v>
      </c>
      <c r="H21" s="48">
        <f t="shared" si="0"/>
        <v>600100</v>
      </c>
      <c r="I21" s="49" t="s">
        <v>43</v>
      </c>
      <c r="J21" s="50">
        <v>332150</v>
      </c>
      <c r="K21" s="50">
        <v>268000</v>
      </c>
      <c r="L21" s="50">
        <v>-50</v>
      </c>
      <c r="M21" s="51">
        <f t="shared" si="1"/>
        <v>600100</v>
      </c>
      <c r="N21" s="37">
        <f t="shared" si="2"/>
        <v>0</v>
      </c>
      <c r="O21" s="6"/>
      <c r="P21" s="38"/>
      <c r="Q21" s="52"/>
      <c r="R21" s="52">
        <v>1</v>
      </c>
      <c r="S21" s="52"/>
      <c r="T21" s="52">
        <v>1</v>
      </c>
      <c r="U21" s="53">
        <v>3</v>
      </c>
      <c r="V21" s="41">
        <f t="shared" si="3"/>
        <v>5</v>
      </c>
      <c r="W21" s="4"/>
      <c r="X21" s="39">
        <v>0</v>
      </c>
      <c r="Y21" s="42">
        <f t="shared" si="4"/>
        <v>5</v>
      </c>
      <c r="Z21" s="43" t="s">
        <v>43</v>
      </c>
      <c r="AA21" s="52">
        <v>4</v>
      </c>
      <c r="AB21" s="52">
        <v>1</v>
      </c>
      <c r="AC21" s="52">
        <v>8</v>
      </c>
      <c r="AD21" s="52">
        <v>1</v>
      </c>
      <c r="AE21" s="52">
        <v>3</v>
      </c>
      <c r="AF21" s="52"/>
      <c r="AG21" s="44">
        <f t="shared" si="5"/>
        <v>17</v>
      </c>
      <c r="AH21" s="4"/>
      <c r="AI21" s="39"/>
      <c r="AJ21" s="42">
        <f t="shared" si="6"/>
        <v>17</v>
      </c>
      <c r="AK21" s="43" t="s">
        <v>43</v>
      </c>
      <c r="AL21" s="52">
        <v>64</v>
      </c>
      <c r="AM21" s="52">
        <v>96</v>
      </c>
      <c r="AN21" s="52">
        <v>45</v>
      </c>
      <c r="AO21" s="52">
        <v>49</v>
      </c>
      <c r="AP21" s="53">
        <v>97</v>
      </c>
      <c r="AQ21" s="45">
        <f t="shared" si="7"/>
        <v>351</v>
      </c>
      <c r="AR21" s="4"/>
      <c r="AS21" s="39">
        <v>0</v>
      </c>
      <c r="AT21" s="42">
        <f t="shared" si="8"/>
        <v>351</v>
      </c>
    </row>
    <row r="22" spans="1:46" ht="21" customHeight="1" x14ac:dyDescent="0.25">
      <c r="A22" s="5"/>
      <c r="B22" s="31" t="s">
        <v>44</v>
      </c>
      <c r="C22" s="32">
        <v>132550</v>
      </c>
      <c r="D22" s="32">
        <v>179850</v>
      </c>
      <c r="E22" s="32">
        <v>75600</v>
      </c>
      <c r="F22" s="32">
        <v>150300</v>
      </c>
      <c r="G22" s="32">
        <v>283050</v>
      </c>
      <c r="H22" s="33">
        <f t="shared" si="0"/>
        <v>821350</v>
      </c>
      <c r="I22" s="34" t="s">
        <v>45</v>
      </c>
      <c r="J22" s="35">
        <v>833773.2</v>
      </c>
      <c r="K22" s="35"/>
      <c r="L22" s="35">
        <v>-12423.2</v>
      </c>
      <c r="M22" s="36">
        <f t="shared" si="1"/>
        <v>821350</v>
      </c>
      <c r="N22" s="37">
        <f t="shared" si="2"/>
        <v>0</v>
      </c>
      <c r="O22" s="6"/>
      <c r="P22" s="38"/>
      <c r="Q22" s="39"/>
      <c r="R22" s="39"/>
      <c r="S22" s="39"/>
      <c r="T22" s="39"/>
      <c r="U22" s="40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45</v>
      </c>
      <c r="AA22" s="39">
        <v>5</v>
      </c>
      <c r="AB22" s="39">
        <v>1</v>
      </c>
      <c r="AC22" s="39">
        <v>5</v>
      </c>
      <c r="AD22" s="39">
        <v>1</v>
      </c>
      <c r="AE22" s="39">
        <v>2</v>
      </c>
      <c r="AF22" s="39"/>
      <c r="AG22" s="44">
        <f t="shared" si="5"/>
        <v>14</v>
      </c>
      <c r="AH22" s="4"/>
      <c r="AI22" s="39"/>
      <c r="AJ22" s="42">
        <f t="shared" si="6"/>
        <v>14</v>
      </c>
      <c r="AK22" s="43" t="s">
        <v>45</v>
      </c>
      <c r="AL22" s="39">
        <v>99</v>
      </c>
      <c r="AM22" s="39">
        <v>130</v>
      </c>
      <c r="AN22" s="39">
        <v>57</v>
      </c>
      <c r="AO22" s="39">
        <v>105</v>
      </c>
      <c r="AP22" s="40">
        <v>157</v>
      </c>
      <c r="AQ22" s="45">
        <f t="shared" si="7"/>
        <v>548</v>
      </c>
      <c r="AR22" s="4"/>
      <c r="AS22" s="39">
        <v>0</v>
      </c>
      <c r="AT22" s="42">
        <f t="shared" si="8"/>
        <v>548</v>
      </c>
    </row>
    <row r="23" spans="1:46" ht="21" customHeight="1" x14ac:dyDescent="0.25">
      <c r="A23" s="5"/>
      <c r="B23" s="46" t="s">
        <v>46</v>
      </c>
      <c r="C23" s="47">
        <v>34100</v>
      </c>
      <c r="D23" s="47">
        <v>36000</v>
      </c>
      <c r="E23" s="47">
        <v>39000</v>
      </c>
      <c r="F23" s="47">
        <v>19000</v>
      </c>
      <c r="G23" s="47">
        <v>22800</v>
      </c>
      <c r="H23" s="48">
        <f t="shared" si="0"/>
        <v>150900</v>
      </c>
      <c r="I23" s="49" t="s">
        <v>47</v>
      </c>
      <c r="J23" s="50">
        <v>220500</v>
      </c>
      <c r="K23" s="50"/>
      <c r="L23" s="50">
        <v>-69600</v>
      </c>
      <c r="M23" s="51">
        <f t="shared" si="1"/>
        <v>150900</v>
      </c>
      <c r="N23" s="37">
        <f t="shared" si="2"/>
        <v>0</v>
      </c>
      <c r="O23" s="6"/>
      <c r="P23" s="38"/>
      <c r="Q23" s="52"/>
      <c r="R23" s="52"/>
      <c r="S23" s="52"/>
      <c r="T23" s="52"/>
      <c r="U23" s="53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47</v>
      </c>
      <c r="AA23" s="52">
        <v>3</v>
      </c>
      <c r="AB23" s="52"/>
      <c r="AC23" s="52">
        <v>3</v>
      </c>
      <c r="AD23" s="52"/>
      <c r="AE23" s="52">
        <v>2</v>
      </c>
      <c r="AF23" s="52"/>
      <c r="AG23" s="44">
        <f t="shared" si="5"/>
        <v>8</v>
      </c>
      <c r="AH23" s="4"/>
      <c r="AI23" s="39"/>
      <c r="AJ23" s="42">
        <f t="shared" si="6"/>
        <v>8</v>
      </c>
      <c r="AK23" s="43" t="s">
        <v>47</v>
      </c>
      <c r="AL23" s="52">
        <v>32</v>
      </c>
      <c r="AM23" s="52">
        <v>37</v>
      </c>
      <c r="AN23" s="52">
        <v>22</v>
      </c>
      <c r="AO23" s="52">
        <v>23</v>
      </c>
      <c r="AP23" s="53">
        <v>26</v>
      </c>
      <c r="AQ23" s="45">
        <f t="shared" si="7"/>
        <v>140</v>
      </c>
      <c r="AR23" s="4"/>
      <c r="AS23" s="39">
        <v>0</v>
      </c>
      <c r="AT23" s="42">
        <f t="shared" si="8"/>
        <v>140</v>
      </c>
    </row>
    <row r="24" spans="1:46" ht="21" customHeight="1" x14ac:dyDescent="0.25">
      <c r="A24" s="5"/>
      <c r="B24" s="31" t="s">
        <v>48</v>
      </c>
      <c r="C24" s="32">
        <v>70600</v>
      </c>
      <c r="D24" s="32">
        <v>111300</v>
      </c>
      <c r="E24" s="32">
        <v>16200</v>
      </c>
      <c r="F24" s="32">
        <v>39500</v>
      </c>
      <c r="G24" s="32">
        <v>133000</v>
      </c>
      <c r="H24" s="33">
        <f t="shared" si="0"/>
        <v>370600</v>
      </c>
      <c r="I24" s="34" t="s">
        <v>49</v>
      </c>
      <c r="J24" s="55">
        <v>129500</v>
      </c>
      <c r="K24" s="55">
        <v>241100</v>
      </c>
      <c r="L24" s="55"/>
      <c r="M24" s="36">
        <f t="shared" si="1"/>
        <v>370600</v>
      </c>
      <c r="N24" s="37">
        <f t="shared" si="2"/>
        <v>0</v>
      </c>
      <c r="O24" s="6"/>
      <c r="P24" s="38"/>
      <c r="Q24" s="39">
        <v>1</v>
      </c>
      <c r="R24" s="39">
        <v>1</v>
      </c>
      <c r="S24" s="39"/>
      <c r="T24" s="39"/>
      <c r="U24" s="40"/>
      <c r="V24" s="41">
        <f t="shared" si="3"/>
        <v>2</v>
      </c>
      <c r="W24" s="4"/>
      <c r="X24" s="39">
        <v>0</v>
      </c>
      <c r="Y24" s="42">
        <f t="shared" si="4"/>
        <v>2</v>
      </c>
      <c r="Z24" s="43" t="s">
        <v>49</v>
      </c>
      <c r="AA24" s="39">
        <v>5</v>
      </c>
      <c r="AB24" s="39"/>
      <c r="AC24" s="39">
        <v>1</v>
      </c>
      <c r="AD24" s="39"/>
      <c r="AE24" s="39">
        <v>2</v>
      </c>
      <c r="AF24" s="39"/>
      <c r="AG24" s="44">
        <f t="shared" si="5"/>
        <v>8</v>
      </c>
      <c r="AH24" s="4"/>
      <c r="AI24" s="39"/>
      <c r="AJ24" s="42">
        <f t="shared" si="6"/>
        <v>8</v>
      </c>
      <c r="AK24" s="43" t="s">
        <v>49</v>
      </c>
      <c r="AL24" s="39">
        <v>57</v>
      </c>
      <c r="AM24" s="39">
        <v>75</v>
      </c>
      <c r="AN24" s="39">
        <v>14</v>
      </c>
      <c r="AO24" s="39">
        <v>32</v>
      </c>
      <c r="AP24" s="40">
        <v>72</v>
      </c>
      <c r="AQ24" s="45">
        <f t="shared" si="7"/>
        <v>250</v>
      </c>
      <c r="AR24" s="4"/>
      <c r="AS24" s="39">
        <v>0</v>
      </c>
      <c r="AT24" s="42">
        <f t="shared" si="8"/>
        <v>250</v>
      </c>
    </row>
    <row r="25" spans="1:46" ht="21" customHeight="1" x14ac:dyDescent="0.25">
      <c r="A25" s="5"/>
      <c r="B25" s="46" t="s">
        <v>50</v>
      </c>
      <c r="C25" s="47"/>
      <c r="D25" s="47"/>
      <c r="E25" s="47"/>
      <c r="F25" s="47"/>
      <c r="G25" s="47"/>
      <c r="H25" s="48">
        <f t="shared" si="0"/>
        <v>0</v>
      </c>
      <c r="I25" s="49" t="s">
        <v>51</v>
      </c>
      <c r="J25" s="50"/>
      <c r="K25" s="50"/>
      <c r="L25" s="50"/>
      <c r="M25" s="51">
        <f t="shared" si="1"/>
        <v>0</v>
      </c>
      <c r="N25" s="37">
        <f t="shared" si="2"/>
        <v>0</v>
      </c>
      <c r="O25" s="6"/>
      <c r="P25" s="38"/>
      <c r="Q25" s="52"/>
      <c r="R25" s="52"/>
      <c r="S25" s="52"/>
      <c r="T25" s="52"/>
      <c r="U25" s="53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51</v>
      </c>
      <c r="AA25" s="52"/>
      <c r="AB25" s="52"/>
      <c r="AC25" s="52"/>
      <c r="AD25" s="52"/>
      <c r="AE25" s="52"/>
      <c r="AF25" s="52"/>
      <c r="AG25" s="44">
        <f t="shared" si="5"/>
        <v>0</v>
      </c>
      <c r="AH25" s="4"/>
      <c r="AI25" s="39"/>
      <c r="AJ25" s="42">
        <f t="shared" si="6"/>
        <v>0</v>
      </c>
      <c r="AK25" s="43" t="s">
        <v>51</v>
      </c>
      <c r="AL25" s="52"/>
      <c r="AM25" s="52"/>
      <c r="AN25" s="52"/>
      <c r="AO25" s="52"/>
      <c r="AP25" s="53"/>
      <c r="AQ25" s="45">
        <f t="shared" si="7"/>
        <v>0</v>
      </c>
      <c r="AR25" s="4"/>
      <c r="AS25" s="39">
        <v>0</v>
      </c>
      <c r="AT25" s="42">
        <f t="shared" si="8"/>
        <v>0</v>
      </c>
    </row>
    <row r="26" spans="1:46" ht="21" customHeight="1" x14ac:dyDescent="0.25">
      <c r="A26" s="5"/>
      <c r="B26" s="31" t="s">
        <v>52</v>
      </c>
      <c r="C26" s="32">
        <v>66200</v>
      </c>
      <c r="D26" s="32">
        <v>43200</v>
      </c>
      <c r="E26" s="32">
        <v>67300</v>
      </c>
      <c r="F26" s="32">
        <v>74650</v>
      </c>
      <c r="G26" s="32">
        <v>94000</v>
      </c>
      <c r="H26" s="33">
        <f t="shared" si="0"/>
        <v>345350</v>
      </c>
      <c r="I26" s="34" t="s">
        <v>53</v>
      </c>
      <c r="J26" s="55">
        <v>105000</v>
      </c>
      <c r="K26" s="55">
        <v>240350</v>
      </c>
      <c r="L26" s="55"/>
      <c r="M26" s="36">
        <f t="shared" si="1"/>
        <v>345350</v>
      </c>
      <c r="N26" s="37">
        <f t="shared" si="2"/>
        <v>0</v>
      </c>
      <c r="O26" s="6"/>
      <c r="P26" s="38"/>
      <c r="Q26" s="39">
        <v>1</v>
      </c>
      <c r="R26" s="39"/>
      <c r="S26" s="39"/>
      <c r="T26" s="39">
        <v>1</v>
      </c>
      <c r="U26" s="40"/>
      <c r="V26" s="41">
        <f t="shared" si="3"/>
        <v>2</v>
      </c>
      <c r="W26" s="4"/>
      <c r="X26" s="39">
        <v>0</v>
      </c>
      <c r="Y26" s="42">
        <f t="shared" si="4"/>
        <v>2</v>
      </c>
      <c r="Z26" s="43" t="s">
        <v>53</v>
      </c>
      <c r="AA26" s="39"/>
      <c r="AB26" s="39"/>
      <c r="AC26" s="39">
        <v>2</v>
      </c>
      <c r="AD26" s="39"/>
      <c r="AE26" s="39">
        <v>2</v>
      </c>
      <c r="AF26" s="39"/>
      <c r="AG26" s="44">
        <f t="shared" si="5"/>
        <v>4</v>
      </c>
      <c r="AH26" s="4"/>
      <c r="AI26" s="39"/>
      <c r="AJ26" s="42">
        <f t="shared" si="6"/>
        <v>4</v>
      </c>
      <c r="AK26" s="43" t="s">
        <v>53</v>
      </c>
      <c r="AL26" s="39">
        <v>51</v>
      </c>
      <c r="AM26" s="39">
        <v>36</v>
      </c>
      <c r="AN26" s="39">
        <v>59</v>
      </c>
      <c r="AO26" s="39">
        <v>57</v>
      </c>
      <c r="AP26" s="40">
        <v>78</v>
      </c>
      <c r="AQ26" s="45">
        <f t="shared" si="7"/>
        <v>281</v>
      </c>
      <c r="AR26" s="4"/>
      <c r="AS26" s="39">
        <v>0</v>
      </c>
      <c r="AT26" s="42">
        <f t="shared" si="8"/>
        <v>281</v>
      </c>
    </row>
    <row r="27" spans="1:46" ht="21" customHeight="1" x14ac:dyDescent="0.25">
      <c r="A27" s="5"/>
      <c r="B27" s="46" t="s">
        <v>54</v>
      </c>
      <c r="C27" s="47">
        <v>88750</v>
      </c>
      <c r="D27" s="47">
        <v>126455</v>
      </c>
      <c r="E27" s="47">
        <v>65650</v>
      </c>
      <c r="F27" s="47">
        <v>55050</v>
      </c>
      <c r="G27" s="47">
        <v>125850</v>
      </c>
      <c r="H27" s="48">
        <f t="shared" si="0"/>
        <v>461755</v>
      </c>
      <c r="I27" s="49" t="s">
        <v>55</v>
      </c>
      <c r="J27" s="50">
        <v>407750</v>
      </c>
      <c r="K27" s="50">
        <v>54000</v>
      </c>
      <c r="L27" s="50"/>
      <c r="M27" s="51">
        <f t="shared" si="1"/>
        <v>461750</v>
      </c>
      <c r="N27" s="37">
        <f t="shared" si="2"/>
        <v>5</v>
      </c>
      <c r="O27" s="6"/>
      <c r="P27" s="38"/>
      <c r="Q27" s="52">
        <v>2</v>
      </c>
      <c r="R27" s="52">
        <v>2</v>
      </c>
      <c r="S27" s="52"/>
      <c r="T27" s="52"/>
      <c r="U27" s="53"/>
      <c r="V27" s="41">
        <f t="shared" si="3"/>
        <v>4</v>
      </c>
      <c r="W27" s="4"/>
      <c r="X27" s="39">
        <v>0</v>
      </c>
      <c r="Y27" s="42">
        <f t="shared" si="4"/>
        <v>4</v>
      </c>
      <c r="Z27" s="43" t="s">
        <v>55</v>
      </c>
      <c r="AA27" s="52">
        <v>6</v>
      </c>
      <c r="AB27" s="52">
        <v>1</v>
      </c>
      <c r="AC27" s="52">
        <v>5</v>
      </c>
      <c r="AD27" s="52">
        <v>1</v>
      </c>
      <c r="AE27" s="52">
        <v>2</v>
      </c>
      <c r="AF27" s="52"/>
      <c r="AG27" s="44">
        <f t="shared" si="5"/>
        <v>15</v>
      </c>
      <c r="AH27" s="4"/>
      <c r="AI27" s="39"/>
      <c r="AJ27" s="42">
        <f t="shared" si="6"/>
        <v>15</v>
      </c>
      <c r="AK27" s="43" t="s">
        <v>55</v>
      </c>
      <c r="AL27" s="52">
        <v>79</v>
      </c>
      <c r="AM27" s="52">
        <v>74</v>
      </c>
      <c r="AN27" s="52">
        <v>48</v>
      </c>
      <c r="AO27" s="52">
        <v>41</v>
      </c>
      <c r="AP27" s="53">
        <v>114</v>
      </c>
      <c r="AQ27" s="45">
        <f t="shared" si="7"/>
        <v>356</v>
      </c>
      <c r="AR27" s="4"/>
      <c r="AS27" s="39">
        <v>0</v>
      </c>
      <c r="AT27" s="42">
        <f t="shared" si="8"/>
        <v>356</v>
      </c>
    </row>
    <row r="28" spans="1:46" ht="21" customHeight="1" x14ac:dyDescent="0.25">
      <c r="A28" s="5"/>
      <c r="B28" s="31" t="s">
        <v>56</v>
      </c>
      <c r="C28" s="32">
        <v>111950</v>
      </c>
      <c r="D28" s="32">
        <v>193750</v>
      </c>
      <c r="E28" s="32">
        <v>135100</v>
      </c>
      <c r="F28" s="32">
        <v>75300</v>
      </c>
      <c r="G28" s="32">
        <v>240400</v>
      </c>
      <c r="H28" s="33">
        <f t="shared" si="0"/>
        <v>756500</v>
      </c>
      <c r="I28" s="34" t="s">
        <v>57</v>
      </c>
      <c r="J28" s="55">
        <v>75600</v>
      </c>
      <c r="K28" s="55">
        <v>680900</v>
      </c>
      <c r="L28" s="55"/>
      <c r="M28" s="36">
        <f t="shared" si="1"/>
        <v>756500</v>
      </c>
      <c r="N28" s="37">
        <f t="shared" si="2"/>
        <v>0</v>
      </c>
      <c r="O28" s="6"/>
      <c r="P28" s="38"/>
      <c r="Q28" s="39"/>
      <c r="R28" s="39"/>
      <c r="S28" s="39">
        <v>2</v>
      </c>
      <c r="T28" s="39">
        <v>1</v>
      </c>
      <c r="U28" s="40"/>
      <c r="V28" s="41">
        <f t="shared" si="3"/>
        <v>3</v>
      </c>
      <c r="W28" s="4"/>
      <c r="X28" s="39">
        <v>0</v>
      </c>
      <c r="Y28" s="42">
        <f t="shared" si="4"/>
        <v>3</v>
      </c>
      <c r="Z28" s="43" t="s">
        <v>57</v>
      </c>
      <c r="AA28" s="39">
        <v>2</v>
      </c>
      <c r="AB28" s="39"/>
      <c r="AC28" s="39">
        <v>2</v>
      </c>
      <c r="AD28" s="39">
        <v>2</v>
      </c>
      <c r="AE28" s="39"/>
      <c r="AF28" s="39"/>
      <c r="AG28" s="44">
        <f t="shared" si="5"/>
        <v>6</v>
      </c>
      <c r="AH28" s="4"/>
      <c r="AI28" s="39"/>
      <c r="AJ28" s="42">
        <f t="shared" si="6"/>
        <v>6</v>
      </c>
      <c r="AK28" s="43" t="s">
        <v>57</v>
      </c>
      <c r="AL28" s="39">
        <v>55</v>
      </c>
      <c r="AM28" s="39">
        <v>87</v>
      </c>
      <c r="AN28" s="39">
        <v>62</v>
      </c>
      <c r="AO28" s="39">
        <v>34</v>
      </c>
      <c r="AP28" s="40">
        <v>86</v>
      </c>
      <c r="AQ28" s="45">
        <f t="shared" si="7"/>
        <v>324</v>
      </c>
      <c r="AR28" s="4"/>
      <c r="AS28" s="39">
        <v>0</v>
      </c>
      <c r="AT28" s="42">
        <f t="shared" si="8"/>
        <v>324</v>
      </c>
    </row>
    <row r="29" spans="1:46" ht="21" customHeight="1" x14ac:dyDescent="0.25">
      <c r="A29" s="5"/>
      <c r="B29" s="46" t="s">
        <v>58</v>
      </c>
      <c r="C29" s="47">
        <v>72800</v>
      </c>
      <c r="D29" s="47">
        <v>37300</v>
      </c>
      <c r="E29" s="47">
        <v>24700</v>
      </c>
      <c r="F29" s="47">
        <v>41000</v>
      </c>
      <c r="G29" s="47">
        <v>71400</v>
      </c>
      <c r="H29" s="48">
        <f t="shared" si="0"/>
        <v>247200</v>
      </c>
      <c r="I29" s="49" t="s">
        <v>59</v>
      </c>
      <c r="J29" s="50">
        <v>106400</v>
      </c>
      <c r="K29" s="50">
        <v>139800</v>
      </c>
      <c r="L29" s="50">
        <v>1000</v>
      </c>
      <c r="M29" s="51">
        <f t="shared" si="1"/>
        <v>247200</v>
      </c>
      <c r="N29" s="37">
        <f t="shared" si="2"/>
        <v>0</v>
      </c>
      <c r="O29" s="6"/>
      <c r="P29" s="38"/>
      <c r="Q29" s="52"/>
      <c r="R29" s="52"/>
      <c r="S29" s="52"/>
      <c r="T29" s="52"/>
      <c r="U29" s="53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59</v>
      </c>
      <c r="AA29" s="52">
        <v>2</v>
      </c>
      <c r="AB29" s="52"/>
      <c r="AC29" s="52">
        <v>1</v>
      </c>
      <c r="AD29" s="52">
        <v>1</v>
      </c>
      <c r="AE29" s="52">
        <v>3</v>
      </c>
      <c r="AF29" s="52"/>
      <c r="AG29" s="44">
        <f t="shared" si="5"/>
        <v>7</v>
      </c>
      <c r="AH29" s="4"/>
      <c r="AI29" s="39"/>
      <c r="AJ29" s="42">
        <f t="shared" si="6"/>
        <v>7</v>
      </c>
      <c r="AK29" s="43" t="s">
        <v>59</v>
      </c>
      <c r="AL29" s="52">
        <v>62</v>
      </c>
      <c r="AM29" s="52">
        <v>28</v>
      </c>
      <c r="AN29" s="52">
        <v>17</v>
      </c>
      <c r="AO29" s="52">
        <v>28</v>
      </c>
      <c r="AP29" s="53">
        <v>62</v>
      </c>
      <c r="AQ29" s="45">
        <f t="shared" si="7"/>
        <v>197</v>
      </c>
      <c r="AR29" s="4"/>
      <c r="AS29" s="39">
        <v>0</v>
      </c>
      <c r="AT29" s="42">
        <f t="shared" si="8"/>
        <v>197</v>
      </c>
    </row>
    <row r="30" spans="1:46" ht="21" customHeight="1" x14ac:dyDescent="0.25">
      <c r="A30" s="5"/>
      <c r="B30" s="31" t="s">
        <v>60</v>
      </c>
      <c r="C30" s="32"/>
      <c r="D30" s="32"/>
      <c r="E30" s="32"/>
      <c r="F30" s="32"/>
      <c r="G30" s="32"/>
      <c r="H30" s="33">
        <f t="shared" si="0"/>
        <v>0</v>
      </c>
      <c r="I30" s="34" t="s">
        <v>61</v>
      </c>
      <c r="J30" s="55"/>
      <c r="K30" s="55"/>
      <c r="L30" s="55"/>
      <c r="M30" s="36">
        <f t="shared" si="1"/>
        <v>0</v>
      </c>
      <c r="N30" s="37">
        <f t="shared" si="2"/>
        <v>0</v>
      </c>
      <c r="O30" s="6"/>
      <c r="P30" s="38"/>
      <c r="Q30" s="39"/>
      <c r="R30" s="39"/>
      <c r="S30" s="39"/>
      <c r="T30" s="39"/>
      <c r="U30" s="40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61</v>
      </c>
      <c r="AA30" s="39"/>
      <c r="AB30" s="39"/>
      <c r="AC30" s="39"/>
      <c r="AD30" s="39"/>
      <c r="AE30" s="39"/>
      <c r="AF30" s="39"/>
      <c r="AG30" s="44">
        <f t="shared" si="5"/>
        <v>0</v>
      </c>
      <c r="AH30" s="4"/>
      <c r="AI30" s="39"/>
      <c r="AJ30" s="42">
        <f t="shared" si="6"/>
        <v>0</v>
      </c>
      <c r="AK30" s="43" t="s">
        <v>61</v>
      </c>
      <c r="AL30" s="39"/>
      <c r="AM30" s="39"/>
      <c r="AN30" s="39"/>
      <c r="AO30" s="39"/>
      <c r="AP30" s="40"/>
      <c r="AQ30" s="45">
        <f t="shared" si="7"/>
        <v>0</v>
      </c>
      <c r="AR30" s="4"/>
      <c r="AS30" s="39">
        <v>0</v>
      </c>
      <c r="AT30" s="42">
        <f t="shared" si="8"/>
        <v>0</v>
      </c>
    </row>
    <row r="31" spans="1:46" ht="21" customHeight="1" x14ac:dyDescent="0.25">
      <c r="A31" s="5"/>
      <c r="B31" s="46" t="s">
        <v>62</v>
      </c>
      <c r="C31" s="47">
        <v>162000</v>
      </c>
      <c r="D31" s="47">
        <v>198900</v>
      </c>
      <c r="E31" s="47">
        <v>111100</v>
      </c>
      <c r="F31" s="47">
        <v>111400</v>
      </c>
      <c r="G31" s="47">
        <v>133000</v>
      </c>
      <c r="H31" s="48">
        <f t="shared" si="0"/>
        <v>716400</v>
      </c>
      <c r="I31" s="49" t="s">
        <v>63</v>
      </c>
      <c r="J31" s="54">
        <v>132200</v>
      </c>
      <c r="K31" s="54">
        <v>584200</v>
      </c>
      <c r="L31" s="54"/>
      <c r="M31" s="51">
        <f t="shared" si="1"/>
        <v>716400</v>
      </c>
      <c r="N31" s="37">
        <f t="shared" si="2"/>
        <v>0</v>
      </c>
      <c r="O31" s="6"/>
      <c r="P31" s="38"/>
      <c r="Q31" s="52"/>
      <c r="R31" s="52">
        <v>1</v>
      </c>
      <c r="S31" s="52"/>
      <c r="T31" s="52"/>
      <c r="U31" s="53"/>
      <c r="V31" s="41">
        <f t="shared" si="3"/>
        <v>1</v>
      </c>
      <c r="W31" s="4"/>
      <c r="X31" s="39">
        <v>0</v>
      </c>
      <c r="Y31" s="42">
        <f t="shared" si="4"/>
        <v>1</v>
      </c>
      <c r="Z31" s="43" t="s">
        <v>63</v>
      </c>
      <c r="AA31" s="52">
        <v>2</v>
      </c>
      <c r="AB31" s="52">
        <v>2</v>
      </c>
      <c r="AC31" s="52">
        <v>1</v>
      </c>
      <c r="AD31" s="52"/>
      <c r="AE31" s="52">
        <v>2</v>
      </c>
      <c r="AF31" s="52"/>
      <c r="AG31" s="44">
        <f t="shared" si="5"/>
        <v>7</v>
      </c>
      <c r="AH31" s="4"/>
      <c r="AI31" s="39"/>
      <c r="AJ31" s="42">
        <f t="shared" si="6"/>
        <v>7</v>
      </c>
      <c r="AK31" s="43" t="s">
        <v>63</v>
      </c>
      <c r="AL31" s="52">
        <v>90</v>
      </c>
      <c r="AM31" s="52">
        <v>115</v>
      </c>
      <c r="AN31" s="52">
        <v>55</v>
      </c>
      <c r="AO31" s="52">
        <v>57</v>
      </c>
      <c r="AP31" s="53">
        <v>77</v>
      </c>
      <c r="AQ31" s="45">
        <f t="shared" si="7"/>
        <v>394</v>
      </c>
      <c r="AR31" s="4"/>
      <c r="AS31" s="39">
        <v>0</v>
      </c>
      <c r="AT31" s="42">
        <f t="shared" si="8"/>
        <v>394</v>
      </c>
    </row>
    <row r="32" spans="1:46" ht="21" customHeight="1" x14ac:dyDescent="0.25">
      <c r="A32" s="5"/>
      <c r="B32" s="31" t="s">
        <v>64</v>
      </c>
      <c r="C32" s="32">
        <v>61900</v>
      </c>
      <c r="D32" s="32">
        <v>44800</v>
      </c>
      <c r="E32" s="32">
        <v>12000</v>
      </c>
      <c r="F32" s="32">
        <v>23000</v>
      </c>
      <c r="G32" s="32">
        <v>36600</v>
      </c>
      <c r="H32" s="33">
        <f t="shared" si="0"/>
        <v>178300</v>
      </c>
      <c r="I32" s="34" t="s">
        <v>65</v>
      </c>
      <c r="J32" s="55">
        <v>77000</v>
      </c>
      <c r="K32" s="55">
        <v>101200</v>
      </c>
      <c r="L32" s="55"/>
      <c r="M32" s="36">
        <f t="shared" si="1"/>
        <v>178200</v>
      </c>
      <c r="N32" s="37">
        <f t="shared" si="2"/>
        <v>100</v>
      </c>
      <c r="O32" s="6"/>
      <c r="P32" s="38"/>
      <c r="Q32" s="39"/>
      <c r="R32" s="39"/>
      <c r="S32" s="39"/>
      <c r="T32" s="39"/>
      <c r="U32" s="40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65</v>
      </c>
      <c r="AA32" s="39">
        <v>2</v>
      </c>
      <c r="AB32" s="39"/>
      <c r="AC32" s="39"/>
      <c r="AD32" s="39"/>
      <c r="AE32" s="39"/>
      <c r="AF32" s="39"/>
      <c r="AG32" s="44">
        <f t="shared" si="5"/>
        <v>2</v>
      </c>
      <c r="AH32" s="4"/>
      <c r="AI32" s="39"/>
      <c r="AJ32" s="42">
        <f t="shared" si="6"/>
        <v>2</v>
      </c>
      <c r="AK32" s="43" t="s">
        <v>65</v>
      </c>
      <c r="AL32" s="39">
        <v>44</v>
      </c>
      <c r="AM32" s="39">
        <v>24</v>
      </c>
      <c r="AN32" s="39">
        <v>11</v>
      </c>
      <c r="AO32" s="39">
        <v>14</v>
      </c>
      <c r="AP32" s="40">
        <v>25</v>
      </c>
      <c r="AQ32" s="45">
        <f t="shared" si="7"/>
        <v>118</v>
      </c>
      <c r="AR32" s="4"/>
      <c r="AS32" s="39">
        <v>0</v>
      </c>
      <c r="AT32" s="42">
        <f t="shared" si="8"/>
        <v>118</v>
      </c>
    </row>
    <row r="33" spans="1:46" ht="21" customHeight="1" x14ac:dyDescent="0.25">
      <c r="A33" s="5"/>
      <c r="B33" s="46" t="s">
        <v>66</v>
      </c>
      <c r="C33" s="50"/>
      <c r="D33" s="50"/>
      <c r="E33" s="50"/>
      <c r="F33" s="50"/>
      <c r="G33" s="50"/>
      <c r="H33" s="48">
        <f t="shared" si="0"/>
        <v>0</v>
      </c>
      <c r="I33" s="49" t="s">
        <v>67</v>
      </c>
      <c r="J33" s="50"/>
      <c r="K33" s="50"/>
      <c r="L33" s="50"/>
      <c r="M33" s="51">
        <f t="shared" si="1"/>
        <v>0</v>
      </c>
      <c r="N33" s="37">
        <f t="shared" si="2"/>
        <v>0</v>
      </c>
      <c r="O33" s="6"/>
      <c r="P33" s="38"/>
      <c r="Q33" s="52"/>
      <c r="R33" s="52"/>
      <c r="S33" s="52"/>
      <c r="T33" s="52"/>
      <c r="U33" s="53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67</v>
      </c>
      <c r="AA33" s="52"/>
      <c r="AB33" s="52"/>
      <c r="AC33" s="52"/>
      <c r="AD33" s="52"/>
      <c r="AE33" s="52"/>
      <c r="AF33" s="52"/>
      <c r="AG33" s="44">
        <f t="shared" si="5"/>
        <v>0</v>
      </c>
      <c r="AH33" s="4"/>
      <c r="AI33" s="39"/>
      <c r="AJ33" s="42">
        <f t="shared" si="6"/>
        <v>0</v>
      </c>
      <c r="AK33" s="43" t="s">
        <v>67</v>
      </c>
      <c r="AL33" s="52"/>
      <c r="AM33" s="52"/>
      <c r="AN33" s="52"/>
      <c r="AO33" s="52"/>
      <c r="AP33" s="53"/>
      <c r="AQ33" s="45">
        <f t="shared" si="7"/>
        <v>0</v>
      </c>
      <c r="AR33" s="4"/>
      <c r="AS33" s="39">
        <v>0</v>
      </c>
      <c r="AT33" s="42">
        <f t="shared" si="8"/>
        <v>0</v>
      </c>
    </row>
    <row r="34" spans="1:46" ht="21" customHeight="1" x14ac:dyDescent="0.25">
      <c r="A34" s="5"/>
      <c r="B34" s="31" t="s">
        <v>68</v>
      </c>
      <c r="C34" s="55"/>
      <c r="D34" s="55"/>
      <c r="E34" s="55"/>
      <c r="F34" s="55"/>
      <c r="G34" s="55"/>
      <c r="H34" s="33">
        <f t="shared" si="0"/>
        <v>0</v>
      </c>
      <c r="I34" s="34" t="s">
        <v>69</v>
      </c>
      <c r="J34" s="55"/>
      <c r="K34" s="55"/>
      <c r="L34" s="55"/>
      <c r="M34" s="36">
        <f t="shared" si="1"/>
        <v>0</v>
      </c>
      <c r="N34" s="37">
        <f t="shared" si="2"/>
        <v>0</v>
      </c>
      <c r="O34" s="6"/>
      <c r="P34" s="38"/>
      <c r="Q34" s="39"/>
      <c r="R34" s="39"/>
      <c r="S34" s="39"/>
      <c r="T34" s="39"/>
      <c r="U34" s="40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69</v>
      </c>
      <c r="AA34" s="39"/>
      <c r="AB34" s="39"/>
      <c r="AC34" s="39"/>
      <c r="AD34" s="39"/>
      <c r="AE34" s="39"/>
      <c r="AF34" s="39"/>
      <c r="AG34" s="44">
        <f t="shared" si="5"/>
        <v>0</v>
      </c>
      <c r="AH34" s="4"/>
      <c r="AI34" s="39"/>
      <c r="AJ34" s="42">
        <f t="shared" si="6"/>
        <v>0</v>
      </c>
      <c r="AK34" s="43" t="s">
        <v>69</v>
      </c>
      <c r="AL34" s="39"/>
      <c r="AM34" s="39"/>
      <c r="AN34" s="39"/>
      <c r="AO34" s="39"/>
      <c r="AP34" s="40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6" customHeight="1" x14ac:dyDescent="0.25">
      <c r="A35" s="5"/>
      <c r="C35" s="37"/>
      <c r="D35" s="37"/>
      <c r="E35" s="37"/>
      <c r="F35" s="37"/>
      <c r="G35" s="37"/>
      <c r="H35" s="56"/>
      <c r="I35" s="57"/>
      <c r="J35" s="57"/>
      <c r="K35" s="58"/>
      <c r="L35" s="57"/>
      <c r="M35" s="57"/>
      <c r="N35" s="57"/>
      <c r="O35" s="6"/>
      <c r="P35" s="4"/>
      <c r="Q35" s="4"/>
      <c r="R35" s="4"/>
      <c r="S35" s="4"/>
      <c r="T35" s="4"/>
      <c r="U35" s="4"/>
      <c r="V35" s="4"/>
      <c r="W35" s="4"/>
      <c r="X35" s="38"/>
      <c r="AA35" s="30"/>
      <c r="AB35" s="30"/>
      <c r="AC35" s="30"/>
      <c r="AD35" s="30"/>
      <c r="AE35" s="30"/>
      <c r="AF35" s="30"/>
      <c r="AL35" s="4"/>
      <c r="AM35" s="4"/>
      <c r="AN35" s="4"/>
      <c r="AO35" s="4"/>
      <c r="AP35" s="4"/>
      <c r="AQ35" s="4"/>
      <c r="AR35" s="4"/>
      <c r="AS35" s="38"/>
    </row>
    <row r="36" spans="1:46" ht="22.5" customHeight="1" x14ac:dyDescent="0.25">
      <c r="A36" s="5"/>
      <c r="C36" s="59">
        <f t="shared" ref="C36:H36" si="9">SUM(C12:C34)</f>
        <v>2259900</v>
      </c>
      <c r="D36" s="59">
        <f t="shared" si="9"/>
        <v>2004505</v>
      </c>
      <c r="E36" s="59">
        <f t="shared" si="9"/>
        <v>1078800</v>
      </c>
      <c r="F36" s="59">
        <f t="shared" si="9"/>
        <v>1213900</v>
      </c>
      <c r="G36" s="59">
        <f t="shared" si="9"/>
        <v>2380250</v>
      </c>
      <c r="H36" s="60">
        <f t="shared" si="9"/>
        <v>8937355</v>
      </c>
      <c r="I36" s="61"/>
      <c r="J36" s="59">
        <f>SUM(J12:J34)</f>
        <v>6028218.4900000002</v>
      </c>
      <c r="K36" s="59">
        <f>SUM(K12:K35)</f>
        <v>4104250</v>
      </c>
      <c r="L36" s="59">
        <f>SUM(L13:L34)</f>
        <v>-1199450.0699999998</v>
      </c>
      <c r="M36" s="59">
        <f>SUM(M12:M34)</f>
        <v>8933018.4199999999</v>
      </c>
      <c r="N36" s="57"/>
      <c r="O36" s="6"/>
      <c r="P36" s="4"/>
      <c r="Q36" s="421" t="s">
        <v>70</v>
      </c>
      <c r="R36" s="403"/>
      <c r="S36" s="403"/>
      <c r="T36" s="365"/>
      <c r="U36" s="422">
        <f>SUM(V12:V34)</f>
        <v>42</v>
      </c>
      <c r="V36" s="365"/>
      <c r="W36" s="4"/>
      <c r="X36" s="62">
        <f>SUM(X12:X34)</f>
        <v>0</v>
      </c>
      <c r="AA36" s="423" t="s">
        <v>71</v>
      </c>
      <c r="AB36" s="403"/>
      <c r="AC36" s="403"/>
      <c r="AD36" s="403"/>
      <c r="AE36" s="365"/>
      <c r="AF36" s="424">
        <f>SUM(AG12:AG34)</f>
        <v>146</v>
      </c>
      <c r="AG36" s="365"/>
      <c r="AI36" s="63">
        <f>SUM(AI12:AI34)</f>
        <v>0</v>
      </c>
      <c r="AL36" s="425" t="s">
        <v>72</v>
      </c>
      <c r="AM36" s="403"/>
      <c r="AN36" s="403"/>
      <c r="AO36" s="365"/>
      <c r="AP36" s="426">
        <f>SUM(AQ12:AQ34)</f>
        <v>5453</v>
      </c>
      <c r="AQ36" s="365"/>
      <c r="AS36" s="64">
        <f>SUM(AS12:AS34)</f>
        <v>0</v>
      </c>
    </row>
    <row r="37" spans="1:46" ht="8.25" customHeight="1" x14ac:dyDescent="0.2">
      <c r="A37" s="5"/>
      <c r="C37" s="65"/>
      <c r="D37" s="65"/>
      <c r="E37" s="65"/>
      <c r="F37" s="65"/>
      <c r="G37" s="65"/>
      <c r="H37" s="65"/>
      <c r="O37" s="6"/>
      <c r="P37" s="4"/>
      <c r="Q37" s="4"/>
      <c r="R37" s="4"/>
      <c r="S37" s="4"/>
      <c r="T37" s="4"/>
      <c r="U37" s="4"/>
      <c r="V37" s="4"/>
      <c r="W37" s="4"/>
      <c r="X37" s="38"/>
    </row>
    <row r="38" spans="1:46" ht="18" x14ac:dyDescent="0.25">
      <c r="A38" s="5"/>
      <c r="B38" s="434" t="s">
        <v>73</v>
      </c>
      <c r="C38" s="403"/>
      <c r="D38" s="403"/>
      <c r="E38" s="403"/>
      <c r="F38" s="403"/>
      <c r="G38" s="403"/>
      <c r="H38" s="365"/>
      <c r="I38" s="66"/>
      <c r="J38" s="427" t="s">
        <v>74</v>
      </c>
      <c r="K38" s="428"/>
      <c r="L38" s="428"/>
      <c r="M38" s="428"/>
      <c r="N38" s="377"/>
      <c r="O38" s="6"/>
      <c r="P38" s="4"/>
      <c r="Q38" s="4"/>
      <c r="R38" s="4"/>
      <c r="S38" s="4"/>
      <c r="T38" s="4"/>
      <c r="U38" s="4"/>
      <c r="V38" s="4"/>
      <c r="W38" s="4"/>
      <c r="X38" s="38"/>
    </row>
    <row r="39" spans="1:46" ht="8.25" customHeight="1" x14ac:dyDescent="0.2">
      <c r="A39" s="5"/>
      <c r="O39" s="6"/>
      <c r="P39" s="4"/>
      <c r="Q39" s="4"/>
      <c r="R39" s="4"/>
      <c r="S39" s="4"/>
      <c r="T39" s="4"/>
      <c r="U39" s="4"/>
      <c r="V39" s="4"/>
      <c r="W39" s="4"/>
      <c r="X39" s="38"/>
    </row>
    <row r="40" spans="1:46" ht="21" customHeight="1" x14ac:dyDescent="0.2">
      <c r="A40" s="5"/>
      <c r="B40" s="430" t="s">
        <v>75</v>
      </c>
      <c r="C40" s="377"/>
      <c r="D40" s="67">
        <v>0</v>
      </c>
      <c r="E40" s="430" t="s">
        <v>76</v>
      </c>
      <c r="F40" s="428"/>
      <c r="G40" s="377"/>
      <c r="H40" s="67">
        <f>D41+C72</f>
        <v>6028218.4900000002</v>
      </c>
      <c r="J40" s="432" t="s">
        <v>77</v>
      </c>
      <c r="K40" s="377"/>
      <c r="L40" s="68">
        <v>0</v>
      </c>
      <c r="M40" s="69" t="s">
        <v>78</v>
      </c>
      <c r="N40" s="68">
        <v>0</v>
      </c>
      <c r="O40" s="6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5"/>
      <c r="B41" s="429" t="s">
        <v>5</v>
      </c>
      <c r="C41" s="377"/>
      <c r="D41" s="70">
        <f>J36</f>
        <v>6028218.4900000002</v>
      </c>
      <c r="E41" s="429" t="s">
        <v>79</v>
      </c>
      <c r="F41" s="428"/>
      <c r="G41" s="377"/>
      <c r="H41" s="70">
        <v>0</v>
      </c>
      <c r="J41" s="431" t="s">
        <v>80</v>
      </c>
      <c r="K41" s="377"/>
      <c r="L41" s="71">
        <v>0</v>
      </c>
      <c r="M41" s="72" t="s">
        <v>81</v>
      </c>
      <c r="N41" s="71">
        <v>0</v>
      </c>
      <c r="O41" s="6"/>
      <c r="P41" s="4"/>
      <c r="Q41" s="4"/>
      <c r="R41" s="4"/>
      <c r="S41" s="4"/>
      <c r="T41" s="4"/>
      <c r="U41" s="4"/>
      <c r="V41" s="4"/>
      <c r="W41" s="4"/>
      <c r="X41" s="4"/>
    </row>
    <row r="42" spans="1:46" ht="21" customHeight="1" x14ac:dyDescent="0.2">
      <c r="A42" s="5"/>
      <c r="B42" s="430" t="s">
        <v>82</v>
      </c>
      <c r="C42" s="377"/>
      <c r="D42" s="67">
        <v>0</v>
      </c>
      <c r="E42" s="430" t="s">
        <v>83</v>
      </c>
      <c r="F42" s="428"/>
      <c r="G42" s="377"/>
      <c r="H42" s="67">
        <v>0</v>
      </c>
      <c r="J42" s="432" t="s">
        <v>84</v>
      </c>
      <c r="K42" s="377"/>
      <c r="L42" s="68">
        <v>0</v>
      </c>
      <c r="M42" s="69" t="s">
        <v>85</v>
      </c>
      <c r="N42" s="68">
        <v>0</v>
      </c>
      <c r="O42" s="6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5"/>
      <c r="B43" s="429" t="s">
        <v>86</v>
      </c>
      <c r="C43" s="377"/>
      <c r="D43" s="70">
        <v>0</v>
      </c>
      <c r="E43" s="429" t="s">
        <v>87</v>
      </c>
      <c r="F43" s="428"/>
      <c r="G43" s="377"/>
      <c r="H43" s="70">
        <v>0</v>
      </c>
      <c r="J43" s="431" t="s">
        <v>83</v>
      </c>
      <c r="K43" s="377"/>
      <c r="L43" s="71">
        <v>0</v>
      </c>
      <c r="M43" s="73"/>
      <c r="N43" s="71">
        <v>0</v>
      </c>
      <c r="O43" s="6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5"/>
      <c r="B44" s="430" t="s">
        <v>88</v>
      </c>
      <c r="C44" s="377"/>
      <c r="D44" s="67">
        <v>0</v>
      </c>
      <c r="E44" s="430" t="s">
        <v>89</v>
      </c>
      <c r="F44" s="428"/>
      <c r="G44" s="377"/>
      <c r="H44" s="67">
        <v>0</v>
      </c>
      <c r="J44" s="432" t="s">
        <v>87</v>
      </c>
      <c r="K44" s="377"/>
      <c r="L44" s="68">
        <v>0</v>
      </c>
      <c r="M44" s="74"/>
      <c r="N44" s="68">
        <v>0</v>
      </c>
      <c r="O44" s="6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5"/>
      <c r="B45" s="429" t="s">
        <v>90</v>
      </c>
      <c r="C45" s="377"/>
      <c r="D45" s="70">
        <v>0</v>
      </c>
      <c r="E45" s="429" t="s">
        <v>91</v>
      </c>
      <c r="F45" s="428"/>
      <c r="G45" s="377"/>
      <c r="H45" s="70">
        <f>SUM(N12:N34)</f>
        <v>4336.5799999999581</v>
      </c>
      <c r="J45" s="431"/>
      <c r="K45" s="377"/>
      <c r="L45" s="71">
        <v>0</v>
      </c>
      <c r="M45" s="73"/>
      <c r="N45" s="71">
        <v>0</v>
      </c>
      <c r="O45" s="6"/>
      <c r="P45" s="4"/>
      <c r="Q45" s="4"/>
      <c r="R45" s="4"/>
      <c r="S45" s="4"/>
      <c r="T45" s="4"/>
      <c r="U45" s="4"/>
      <c r="V45" s="4"/>
      <c r="W45" s="4"/>
      <c r="X45" s="4"/>
    </row>
    <row r="46" spans="1:46" ht="5.25" customHeight="1" x14ac:dyDescent="0.2">
      <c r="A46" s="5"/>
      <c r="O46" s="6"/>
      <c r="P46" s="4"/>
      <c r="Q46" s="4"/>
      <c r="R46" s="4"/>
      <c r="S46" s="4"/>
      <c r="T46" s="4"/>
      <c r="U46" s="4"/>
      <c r="V46" s="4"/>
      <c r="W46" s="4"/>
      <c r="X46" s="4"/>
    </row>
    <row r="47" spans="1:46" ht="22.5" customHeight="1" x14ac:dyDescent="0.25">
      <c r="A47" s="5"/>
      <c r="B47" s="435" t="s">
        <v>92</v>
      </c>
      <c r="C47" s="365"/>
      <c r="D47" s="75">
        <f>D40+D41+D42+D43+D44+D45+H41+H42+H43+H44+H45</f>
        <v>6032555.0700000003</v>
      </c>
      <c r="G47" s="76" t="s">
        <v>7</v>
      </c>
      <c r="H47" s="77">
        <f>D47+H40</f>
        <v>12060773.560000001</v>
      </c>
      <c r="M47" s="78" t="s">
        <v>93</v>
      </c>
      <c r="N47" s="79">
        <f>L40+L41+L42+L43+L44+L45+N40+N41+N42+N43+N44+N45</f>
        <v>0</v>
      </c>
      <c r="O47" s="6"/>
      <c r="P47" s="4"/>
      <c r="Q47" s="4"/>
      <c r="R47" s="4"/>
      <c r="S47" s="4"/>
      <c r="T47" s="4"/>
      <c r="U47" s="4"/>
      <c r="V47" s="4"/>
      <c r="W47" s="4"/>
      <c r="X47" s="4"/>
    </row>
    <row r="48" spans="1:46" ht="7.5" customHeight="1" x14ac:dyDescent="0.2">
      <c r="A48" s="5"/>
      <c r="O48" s="6"/>
      <c r="P48" s="4"/>
      <c r="Q48" s="4"/>
      <c r="R48" s="4"/>
      <c r="S48" s="4"/>
      <c r="T48" s="4"/>
      <c r="U48" s="4"/>
      <c r="V48" s="4"/>
      <c r="W48" s="4"/>
      <c r="X48" s="4"/>
    </row>
    <row r="49" spans="1:24" ht="18.75" customHeight="1" x14ac:dyDescent="0.2">
      <c r="A49" s="5"/>
      <c r="C49" s="436" t="s">
        <v>94</v>
      </c>
      <c r="D49" s="403"/>
      <c r="E49" s="403"/>
      <c r="F49" s="365"/>
      <c r="H49" s="80" t="s">
        <v>95</v>
      </c>
      <c r="I49" s="81"/>
      <c r="J49" s="82" t="s">
        <v>96</v>
      </c>
      <c r="L49" s="433" t="s">
        <v>97</v>
      </c>
      <c r="M49" s="403"/>
      <c r="N49" s="365"/>
      <c r="O49" s="6"/>
      <c r="P49" s="4"/>
      <c r="Q49" s="4"/>
      <c r="R49" s="4"/>
      <c r="S49" s="4"/>
      <c r="T49" s="4"/>
      <c r="U49" s="4"/>
      <c r="V49" s="4"/>
      <c r="W49" s="4"/>
      <c r="X49" s="4"/>
    </row>
    <row r="50" spans="1:24" ht="2.25" customHeight="1" x14ac:dyDescent="0.2">
      <c r="A50" s="5"/>
      <c r="O50" s="6"/>
      <c r="P50" s="4"/>
      <c r="Q50" s="4"/>
      <c r="R50" s="4"/>
      <c r="S50" s="4"/>
      <c r="T50" s="4"/>
      <c r="U50" s="4"/>
      <c r="V50" s="4"/>
      <c r="W50" s="4"/>
      <c r="X50" s="4"/>
    </row>
    <row r="51" spans="1:24" ht="21" customHeight="1" x14ac:dyDescent="0.2">
      <c r="A51" s="5"/>
      <c r="C51" s="83" t="s">
        <v>98</v>
      </c>
      <c r="D51" s="84">
        <v>58</v>
      </c>
      <c r="E51" s="437">
        <f>20000*D51</f>
        <v>1160000</v>
      </c>
      <c r="F51" s="377"/>
      <c r="H51" s="85"/>
      <c r="I51" s="86" t="s">
        <v>99</v>
      </c>
      <c r="J51" s="87"/>
      <c r="K51" s="4"/>
      <c r="L51" s="88" t="s">
        <v>98</v>
      </c>
      <c r="M51" s="89">
        <v>141</v>
      </c>
      <c r="N51" s="90">
        <f>20000*M51</f>
        <v>2820000</v>
      </c>
      <c r="O51" s="91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5"/>
      <c r="C52" s="92" t="s">
        <v>100</v>
      </c>
      <c r="D52" s="93">
        <v>156</v>
      </c>
      <c r="E52" s="359">
        <f>10000*D52</f>
        <v>1560000</v>
      </c>
      <c r="F52" s="360"/>
      <c r="H52" s="85"/>
      <c r="I52" s="86" t="s">
        <v>99</v>
      </c>
      <c r="J52" s="87"/>
      <c r="K52" s="94"/>
      <c r="L52" s="95" t="s">
        <v>100</v>
      </c>
      <c r="M52" s="89">
        <v>207</v>
      </c>
      <c r="N52" s="96">
        <f>10000*M52</f>
        <v>2070000</v>
      </c>
      <c r="O52" s="91"/>
      <c r="P52" s="4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5"/>
      <c r="C53" s="97" t="s">
        <v>101</v>
      </c>
      <c r="D53" s="84">
        <v>296</v>
      </c>
      <c r="E53" s="361">
        <f>2000*D53</f>
        <v>592000</v>
      </c>
      <c r="F53" s="360"/>
      <c r="H53" s="85"/>
      <c r="I53" s="86" t="s">
        <v>99</v>
      </c>
      <c r="J53" s="87"/>
      <c r="K53" s="94"/>
      <c r="L53" s="95" t="s">
        <v>101</v>
      </c>
      <c r="M53" s="89">
        <v>305</v>
      </c>
      <c r="N53" s="96">
        <f>2000*M53</f>
        <v>610000</v>
      </c>
      <c r="O53" s="91"/>
      <c r="P53" s="4"/>
      <c r="Q53" s="4"/>
      <c r="R53" s="4"/>
      <c r="S53" s="4"/>
      <c r="T53" s="4"/>
      <c r="U53" s="4"/>
      <c r="V53" s="4"/>
      <c r="W53" s="4"/>
      <c r="X53" s="4"/>
    </row>
    <row r="54" spans="1:24" ht="24.75" customHeight="1" x14ac:dyDescent="0.2">
      <c r="A54" s="5"/>
      <c r="C54" s="92" t="s">
        <v>102</v>
      </c>
      <c r="D54" s="93">
        <v>670</v>
      </c>
      <c r="E54" s="359">
        <f>1000*D54</f>
        <v>670000</v>
      </c>
      <c r="F54" s="360"/>
      <c r="H54" s="85"/>
      <c r="I54" s="86" t="s">
        <v>99</v>
      </c>
      <c r="J54" s="87"/>
      <c r="K54" s="94"/>
      <c r="L54" s="95" t="s">
        <v>102</v>
      </c>
      <c r="M54" s="89">
        <v>229</v>
      </c>
      <c r="N54" s="96">
        <f>1000*M54</f>
        <v>229000</v>
      </c>
      <c r="O54" s="91"/>
      <c r="P54" s="4"/>
      <c r="Q54" s="4"/>
      <c r="R54" s="4"/>
      <c r="S54" s="4"/>
      <c r="T54" s="4"/>
      <c r="U54" s="4"/>
      <c r="V54" s="4"/>
      <c r="W54" s="4"/>
      <c r="X54" s="4"/>
    </row>
    <row r="55" spans="1:24" ht="21" customHeight="1" x14ac:dyDescent="0.2">
      <c r="A55" s="5"/>
      <c r="C55" s="97" t="s">
        <v>103</v>
      </c>
      <c r="D55" s="84">
        <v>85</v>
      </c>
      <c r="E55" s="361">
        <f>500*D55</f>
        <v>42500</v>
      </c>
      <c r="F55" s="360"/>
      <c r="H55" s="85"/>
      <c r="I55" s="86" t="s">
        <v>99</v>
      </c>
      <c r="J55" s="98"/>
      <c r="K55" s="99">
        <f>SUM(H51:H55)</f>
        <v>0</v>
      </c>
      <c r="L55" s="95" t="s">
        <v>103</v>
      </c>
      <c r="M55" s="89">
        <v>362</v>
      </c>
      <c r="N55" s="96">
        <f>500*M55</f>
        <v>181000</v>
      </c>
      <c r="O55" s="91"/>
      <c r="P55" s="4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5"/>
      <c r="C56" s="92" t="s">
        <v>104</v>
      </c>
      <c r="D56" s="93">
        <v>52</v>
      </c>
      <c r="E56" s="359">
        <f>200*D56</f>
        <v>10400</v>
      </c>
      <c r="F56" s="360"/>
      <c r="H56" s="85"/>
      <c r="I56" s="86" t="s">
        <v>105</v>
      </c>
      <c r="J56" s="98"/>
      <c r="K56" s="94"/>
      <c r="L56" s="95" t="s">
        <v>104</v>
      </c>
      <c r="M56" s="89">
        <v>772</v>
      </c>
      <c r="N56" s="96">
        <f>200*M56</f>
        <v>154400</v>
      </c>
      <c r="O56" s="91"/>
      <c r="P56" s="4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5"/>
      <c r="C57" s="97" t="s">
        <v>106</v>
      </c>
      <c r="D57" s="84">
        <v>122</v>
      </c>
      <c r="E57" s="361">
        <f>100*D57</f>
        <v>12200</v>
      </c>
      <c r="F57" s="360"/>
      <c r="H57" s="85"/>
      <c r="I57" s="86" t="s">
        <v>105</v>
      </c>
      <c r="J57" s="87"/>
      <c r="K57" s="94"/>
      <c r="L57" s="95" t="s">
        <v>106</v>
      </c>
      <c r="M57" s="89">
        <v>38</v>
      </c>
      <c r="N57" s="96">
        <f>100*M57</f>
        <v>3800</v>
      </c>
      <c r="O57" s="91"/>
      <c r="P57" s="4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5"/>
      <c r="C58" s="92" t="s">
        <v>107</v>
      </c>
      <c r="D58" s="93">
        <v>0</v>
      </c>
      <c r="E58" s="359">
        <f>50*D58</f>
        <v>0</v>
      </c>
      <c r="F58" s="360"/>
      <c r="H58" s="85"/>
      <c r="I58" s="86" t="s">
        <v>105</v>
      </c>
      <c r="J58" s="87"/>
      <c r="K58" s="94"/>
      <c r="L58" s="95" t="s">
        <v>107</v>
      </c>
      <c r="M58" s="89">
        <v>1794</v>
      </c>
      <c r="N58" s="96">
        <f>50*M58</f>
        <v>89700</v>
      </c>
      <c r="O58" s="91"/>
      <c r="P58" s="4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5"/>
      <c r="C59" s="97" t="s">
        <v>108</v>
      </c>
      <c r="D59" s="84">
        <v>0</v>
      </c>
      <c r="E59" s="361">
        <f>20*D59</f>
        <v>0</v>
      </c>
      <c r="F59" s="360"/>
      <c r="H59" s="85"/>
      <c r="I59" s="86" t="s">
        <v>105</v>
      </c>
      <c r="J59" s="87"/>
      <c r="K59" s="94"/>
      <c r="L59" s="95" t="s">
        <v>108</v>
      </c>
      <c r="M59" s="89">
        <v>1515</v>
      </c>
      <c r="N59" s="96">
        <f>20*M59</f>
        <v>30300</v>
      </c>
      <c r="O59" s="91"/>
      <c r="P59" s="4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5"/>
      <c r="C60" s="92" t="s">
        <v>109</v>
      </c>
      <c r="D60" s="93">
        <v>0</v>
      </c>
      <c r="E60" s="359">
        <f>10*D60</f>
        <v>0</v>
      </c>
      <c r="F60" s="360"/>
      <c r="H60" s="85"/>
      <c r="I60" s="86" t="s">
        <v>105</v>
      </c>
      <c r="J60" s="87"/>
      <c r="K60" s="99">
        <f>SUM(H56:H60)</f>
        <v>0</v>
      </c>
      <c r="L60" s="95" t="s">
        <v>109</v>
      </c>
      <c r="M60" s="89">
        <v>340</v>
      </c>
      <c r="N60" s="96">
        <f>10*M60</f>
        <v>3400</v>
      </c>
      <c r="O60" s="91"/>
      <c r="P60" s="4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5"/>
      <c r="C61" s="97" t="s">
        <v>110</v>
      </c>
      <c r="D61" s="84">
        <v>0</v>
      </c>
      <c r="E61" s="361">
        <f>5*D61</f>
        <v>0</v>
      </c>
      <c r="F61" s="360"/>
      <c r="H61" s="85"/>
      <c r="I61" s="86" t="s">
        <v>111</v>
      </c>
      <c r="J61" s="100"/>
      <c r="K61" s="94"/>
      <c r="L61" s="95" t="s">
        <v>110</v>
      </c>
      <c r="M61" s="89">
        <v>0</v>
      </c>
      <c r="N61" s="96">
        <f>5*M61</f>
        <v>0</v>
      </c>
      <c r="O61" s="91"/>
      <c r="P61" s="4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5"/>
      <c r="C62" s="92" t="s">
        <v>112</v>
      </c>
      <c r="D62" s="93">
        <v>0</v>
      </c>
      <c r="E62" s="359">
        <f>2*D62</f>
        <v>0</v>
      </c>
      <c r="F62" s="360"/>
      <c r="H62" s="101"/>
      <c r="I62" s="86" t="s">
        <v>111</v>
      </c>
      <c r="J62" s="100"/>
      <c r="K62" s="94"/>
      <c r="L62" s="95" t="s">
        <v>112</v>
      </c>
      <c r="M62" s="89">
        <v>0</v>
      </c>
      <c r="N62" s="96">
        <f>2*M62</f>
        <v>0</v>
      </c>
      <c r="O62" s="91"/>
      <c r="P62" s="4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5"/>
      <c r="C63" s="102" t="s">
        <v>113</v>
      </c>
      <c r="D63" s="103">
        <v>0</v>
      </c>
      <c r="E63" s="362">
        <f>1*D63</f>
        <v>0</v>
      </c>
      <c r="F63" s="363"/>
      <c r="H63" s="101"/>
      <c r="I63" s="86" t="s">
        <v>111</v>
      </c>
      <c r="J63" s="100"/>
      <c r="K63" s="94"/>
      <c r="L63" s="95" t="s">
        <v>113</v>
      </c>
      <c r="M63" s="89">
        <v>0</v>
      </c>
      <c r="N63" s="96">
        <f>1*M63</f>
        <v>0</v>
      </c>
      <c r="O63" s="91"/>
      <c r="P63" s="4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5">
      <c r="A64" s="5"/>
      <c r="C64" s="364" t="s">
        <v>114</v>
      </c>
      <c r="D64" s="365"/>
      <c r="E64" s="366">
        <f>SUM(E51:F63)</f>
        <v>4047100</v>
      </c>
      <c r="F64" s="365"/>
      <c r="H64" s="101"/>
      <c r="I64" s="86" t="s">
        <v>111</v>
      </c>
      <c r="J64" s="100"/>
      <c r="K64" s="94"/>
      <c r="L64" s="373" t="s">
        <v>114</v>
      </c>
      <c r="M64" s="374"/>
      <c r="N64" s="60">
        <f>SUM(N51:N63)</f>
        <v>6191600</v>
      </c>
      <c r="O64" s="6"/>
      <c r="P64" s="4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">
      <c r="A65" s="5"/>
      <c r="C65" s="105"/>
      <c r="H65" s="101"/>
      <c r="I65" s="86" t="s">
        <v>111</v>
      </c>
      <c r="J65" s="100"/>
      <c r="K65" s="99">
        <f>SUM(H61:H65)</f>
        <v>0</v>
      </c>
      <c r="L65" s="375"/>
      <c r="M65" s="374"/>
      <c r="N65" s="106"/>
      <c r="O65" s="6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5">
      <c r="A66" s="5"/>
      <c r="D66" s="107" t="s">
        <v>7</v>
      </c>
      <c r="E66" s="61"/>
      <c r="F66" s="79">
        <f>D47+F64</f>
        <v>6032555.0700000003</v>
      </c>
      <c r="H66" s="85"/>
      <c r="I66" s="86" t="s">
        <v>115</v>
      </c>
      <c r="J66" s="98"/>
      <c r="K66" s="94"/>
      <c r="L66" s="376" t="s">
        <v>116</v>
      </c>
      <c r="M66" s="377"/>
      <c r="N66" s="108">
        <v>1316000</v>
      </c>
      <c r="O66" s="6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5"/>
      <c r="H67" s="85"/>
      <c r="I67" s="86" t="s">
        <v>115</v>
      </c>
      <c r="J67" s="87"/>
      <c r="K67" s="94"/>
      <c r="L67" s="378" t="s">
        <v>117</v>
      </c>
      <c r="M67" s="377"/>
      <c r="N67" s="109">
        <v>0</v>
      </c>
      <c r="O67" s="6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5"/>
      <c r="D68" s="110" t="s">
        <v>118</v>
      </c>
      <c r="E68" s="111"/>
      <c r="F68" s="112">
        <f>F66-H36</f>
        <v>-2904799.9299999997</v>
      </c>
      <c r="H68" s="85"/>
      <c r="I68" s="86" t="s">
        <v>115</v>
      </c>
      <c r="J68" s="87"/>
      <c r="K68" s="94"/>
      <c r="L68" s="376" t="s">
        <v>119</v>
      </c>
      <c r="M68" s="377"/>
      <c r="N68" s="108">
        <v>3115613.42</v>
      </c>
      <c r="O68" s="6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5"/>
      <c r="H69" s="85"/>
      <c r="I69" s="86" t="s">
        <v>115</v>
      </c>
      <c r="J69" s="87"/>
      <c r="K69" s="94"/>
      <c r="L69" s="378" t="s">
        <v>91</v>
      </c>
      <c r="M69" s="377"/>
      <c r="N69" s="113">
        <v>0</v>
      </c>
      <c r="O69" s="6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5"/>
      <c r="C70" s="389" t="s">
        <v>120</v>
      </c>
      <c r="D70" s="380"/>
      <c r="E70" s="380"/>
      <c r="F70" s="381"/>
      <c r="H70" s="101"/>
      <c r="I70" s="86" t="s">
        <v>115</v>
      </c>
      <c r="J70" s="100"/>
      <c r="K70" s="94"/>
      <c r="L70" s="104"/>
      <c r="M70" s="104" t="s">
        <v>121</v>
      </c>
      <c r="N70" s="60">
        <f>SUM(N66:N69)</f>
        <v>4431613.42</v>
      </c>
      <c r="O70" s="6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">
      <c r="A71" s="5"/>
      <c r="C71" s="382"/>
      <c r="D71" s="383"/>
      <c r="E71" s="383"/>
      <c r="F71" s="384"/>
      <c r="H71" s="101"/>
      <c r="I71" s="86" t="s">
        <v>115</v>
      </c>
      <c r="J71" s="100"/>
      <c r="K71" s="99">
        <f>SUM(H66:H71)</f>
        <v>0</v>
      </c>
      <c r="L71" s="373"/>
      <c r="M71" s="374"/>
      <c r="O71" s="6"/>
      <c r="P71" s="4"/>
      <c r="Q71" s="4"/>
      <c r="R71" s="4"/>
      <c r="S71" s="4"/>
      <c r="T71" s="4"/>
      <c r="U71" s="4"/>
      <c r="V71" s="4"/>
      <c r="W71" s="4"/>
      <c r="X71" s="4"/>
    </row>
    <row r="72" spans="1:24" ht="9" customHeight="1" x14ac:dyDescent="0.2">
      <c r="A72" s="5"/>
      <c r="C72" s="390">
        <v>0</v>
      </c>
      <c r="D72" s="380"/>
      <c r="E72" s="380"/>
      <c r="F72" s="381"/>
      <c r="O72" s="6"/>
      <c r="P72" s="4"/>
      <c r="Q72" s="4"/>
      <c r="R72" s="4"/>
      <c r="S72" s="4"/>
      <c r="T72" s="4"/>
      <c r="U72" s="4"/>
      <c r="V72" s="4"/>
      <c r="W72" s="4"/>
      <c r="X72" s="4"/>
    </row>
    <row r="73" spans="1:24" ht="21" customHeight="1" x14ac:dyDescent="0.25">
      <c r="A73" s="5"/>
      <c r="C73" s="391"/>
      <c r="D73" s="374"/>
      <c r="E73" s="374"/>
      <c r="F73" s="392"/>
      <c r="H73" s="393">
        <f>SUM(H51:H71)</f>
        <v>0</v>
      </c>
      <c r="I73" s="394"/>
      <c r="J73" s="395"/>
      <c r="M73" s="114" t="s">
        <v>7</v>
      </c>
      <c r="N73" s="60">
        <f>N64+N70</f>
        <v>10623213.42</v>
      </c>
      <c r="O73" s="6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">
      <c r="A74" s="5"/>
      <c r="C74" s="382"/>
      <c r="D74" s="383"/>
      <c r="E74" s="383"/>
      <c r="F74" s="384"/>
      <c r="H74" s="396"/>
      <c r="I74" s="397"/>
      <c r="J74" s="360"/>
      <c r="O74" s="6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5"/>
      <c r="L75" s="367" t="s">
        <v>122</v>
      </c>
      <c r="M75" s="368"/>
      <c r="N75" s="369"/>
      <c r="O75" s="6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5">
      <c r="A76" s="5"/>
      <c r="C76" s="398" t="s">
        <v>123</v>
      </c>
      <c r="D76" s="380"/>
      <c r="E76" s="380"/>
      <c r="F76" s="380"/>
      <c r="G76" s="381"/>
      <c r="H76" s="399">
        <f>H8+H36+N47</f>
        <v>16655845.82</v>
      </c>
      <c r="I76" s="380"/>
      <c r="J76" s="381"/>
      <c r="L76" s="370" t="s">
        <v>5</v>
      </c>
      <c r="M76" s="369"/>
      <c r="N76" s="115">
        <f>N70</f>
        <v>4431613.42</v>
      </c>
      <c r="O76" s="6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5"/>
      <c r="C77" s="382"/>
      <c r="D77" s="383"/>
      <c r="E77" s="383"/>
      <c r="F77" s="383"/>
      <c r="G77" s="384"/>
      <c r="H77" s="382"/>
      <c r="I77" s="383"/>
      <c r="J77" s="384"/>
      <c r="L77" s="371" t="s">
        <v>6</v>
      </c>
      <c r="M77" s="369"/>
      <c r="N77" s="116">
        <f>N64</f>
        <v>6191600</v>
      </c>
      <c r="O77" s="6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5"/>
      <c r="C78" s="400" t="s">
        <v>124</v>
      </c>
      <c r="D78" s="380"/>
      <c r="E78" s="380"/>
      <c r="F78" s="380"/>
      <c r="G78" s="381"/>
      <c r="H78" s="401">
        <f>H73+H40+D40+D42+D43+D44+D45+H41+H42+H43+H44+H45</f>
        <v>6032555.0700000003</v>
      </c>
      <c r="I78" s="380"/>
      <c r="J78" s="381"/>
      <c r="L78" s="372" t="s">
        <v>125</v>
      </c>
      <c r="M78" s="369"/>
      <c r="N78" s="117">
        <f>N70+N64</f>
        <v>10623213.42</v>
      </c>
      <c r="O78" s="6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">
      <c r="A79" s="5"/>
      <c r="C79" s="382"/>
      <c r="D79" s="383"/>
      <c r="E79" s="383"/>
      <c r="F79" s="383"/>
      <c r="G79" s="384"/>
      <c r="H79" s="382"/>
      <c r="I79" s="383"/>
      <c r="J79" s="384"/>
      <c r="O79" s="6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5"/>
      <c r="C80" s="379" t="s">
        <v>126</v>
      </c>
      <c r="D80" s="380"/>
      <c r="E80" s="380"/>
      <c r="F80" s="380"/>
      <c r="G80" s="381"/>
      <c r="H80" s="385">
        <f>H76-H78</f>
        <v>10623290.75</v>
      </c>
      <c r="I80" s="380"/>
      <c r="J80" s="381"/>
      <c r="L80" s="386" t="s">
        <v>127</v>
      </c>
      <c r="M80" s="369"/>
      <c r="N80" s="387">
        <f>N78-H80</f>
        <v>-77.330000000074506</v>
      </c>
      <c r="O80" s="6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5"/>
      <c r="C81" s="382"/>
      <c r="D81" s="383"/>
      <c r="E81" s="383"/>
      <c r="F81" s="383"/>
      <c r="G81" s="384"/>
      <c r="H81" s="382"/>
      <c r="I81" s="383"/>
      <c r="J81" s="384"/>
      <c r="L81" s="118" t="s">
        <v>128</v>
      </c>
      <c r="M81" s="119" t="s">
        <v>129</v>
      </c>
      <c r="N81" s="388"/>
      <c r="O81" s="6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x14ac:dyDescent="0.2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</sheetData>
  <mergeCells count="75">
    <mergeCell ref="C49:F49"/>
    <mergeCell ref="E51:F51"/>
    <mergeCell ref="J43:K43"/>
    <mergeCell ref="J44:K44"/>
    <mergeCell ref="J45:K45"/>
    <mergeCell ref="L49:N49"/>
    <mergeCell ref="B38:H38"/>
    <mergeCell ref="B40:C40"/>
    <mergeCell ref="E40:G40"/>
    <mergeCell ref="J40:K40"/>
    <mergeCell ref="B41:C41"/>
    <mergeCell ref="J41:K41"/>
    <mergeCell ref="J42:K42"/>
    <mergeCell ref="B42:C42"/>
    <mergeCell ref="B43:C43"/>
    <mergeCell ref="B44:C44"/>
    <mergeCell ref="B45:C45"/>
    <mergeCell ref="B47:C47"/>
    <mergeCell ref="E41:G41"/>
    <mergeCell ref="E42:G42"/>
    <mergeCell ref="E43:G43"/>
    <mergeCell ref="E44:G44"/>
    <mergeCell ref="E45:G45"/>
    <mergeCell ref="AA36:AE36"/>
    <mergeCell ref="AF36:AG36"/>
    <mergeCell ref="AL36:AO36"/>
    <mergeCell ref="AP36:AQ36"/>
    <mergeCell ref="J38:N38"/>
    <mergeCell ref="C6:C8"/>
    <mergeCell ref="D6:F8"/>
    <mergeCell ref="Q8:Y8"/>
    <mergeCell ref="Q36:T36"/>
    <mergeCell ref="U36:V36"/>
    <mergeCell ref="AA8:AJ8"/>
    <mergeCell ref="AL8:AT8"/>
    <mergeCell ref="D2:L2"/>
    <mergeCell ref="M2:N4"/>
    <mergeCell ref="G4:H4"/>
    <mergeCell ref="I4:J4"/>
    <mergeCell ref="C80:G81"/>
    <mergeCell ref="H80:J81"/>
    <mergeCell ref="L80:M80"/>
    <mergeCell ref="N80:N81"/>
    <mergeCell ref="C70:F71"/>
    <mergeCell ref="C72:F74"/>
    <mergeCell ref="H73:J74"/>
    <mergeCell ref="C76:G77"/>
    <mergeCell ref="H76:J77"/>
    <mergeCell ref="C78:G79"/>
    <mergeCell ref="H78:J79"/>
    <mergeCell ref="L76:M76"/>
    <mergeCell ref="L77:M77"/>
    <mergeCell ref="L78:M78"/>
    <mergeCell ref="L64:M64"/>
    <mergeCell ref="L65:M65"/>
    <mergeCell ref="L66:M66"/>
    <mergeCell ref="L67:M67"/>
    <mergeCell ref="L68:M68"/>
    <mergeCell ref="L69:M69"/>
    <mergeCell ref="L71:M71"/>
    <mergeCell ref="E62:F62"/>
    <mergeCell ref="E63:F63"/>
    <mergeCell ref="C64:D64"/>
    <mergeCell ref="E64:F64"/>
    <mergeCell ref="L75:N75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</mergeCells>
  <conditionalFormatting sqref="N80:N81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2:F74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2:N34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8:F68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2:Y34 AJ12:AJ34 AT12:AT34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2:AJ34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4:J4 X12">
    <cfRule type="notContainsBlanks" dxfId="51" priority="7">
      <formula>LEN(TRIM(D4))&gt;0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  <pageSetUpPr fitToPage="1"/>
  </sheetPr>
  <dimension ref="A1:AT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5.42578125" customWidth="1"/>
    <col min="23" max="23" width="1.7109375" customWidth="1"/>
    <col min="24" max="25" width="6.42578125" customWidth="1"/>
    <col min="26" max="26" width="3.85546875" customWidth="1"/>
    <col min="27" max="32" width="5.140625" customWidth="1"/>
    <col min="33" max="33" width="5.7109375" customWidth="1"/>
    <col min="34" max="34" width="2.5703125" customWidth="1"/>
    <col min="35" max="36" width="5.140625" customWidth="1"/>
    <col min="37" max="37" width="3.85546875" customWidth="1"/>
    <col min="38" max="43" width="5.140625" customWidth="1"/>
    <col min="44" max="44" width="2.7109375" customWidth="1"/>
    <col min="45" max="46" width="5.140625" customWidth="1"/>
  </cols>
  <sheetData>
    <row r="1" spans="1:46" ht="15" customHeight="1" x14ac:dyDescent="0.2">
      <c r="A1" s="78"/>
      <c r="P1" s="4"/>
      <c r="Q1" s="4"/>
      <c r="R1" s="4"/>
    </row>
    <row r="2" spans="1:46" ht="1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</row>
    <row r="3" spans="1:46" ht="24.75" customHeight="1" x14ac:dyDescent="0.2">
      <c r="A3" s="5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6"/>
      <c r="P3" s="4"/>
      <c r="Q3" s="4"/>
      <c r="R3" s="4"/>
    </row>
    <row r="4" spans="1:46" ht="6.75" customHeight="1" x14ac:dyDescent="0.2">
      <c r="A4" s="5"/>
      <c r="C4" s="7"/>
      <c r="D4" s="7"/>
      <c r="E4" s="7"/>
      <c r="F4" s="7"/>
      <c r="G4" s="7"/>
      <c r="H4" s="7"/>
      <c r="M4" s="408"/>
      <c r="N4" s="409"/>
      <c r="O4" s="6"/>
      <c r="P4" s="4"/>
      <c r="Q4" s="4"/>
      <c r="R4" s="4"/>
    </row>
    <row r="5" spans="1:46" ht="19.5" customHeight="1" x14ac:dyDescent="0.2">
      <c r="A5" s="5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6"/>
      <c r="P5" s="4"/>
      <c r="Q5" s="4"/>
      <c r="R5" s="4"/>
    </row>
    <row r="6" spans="1:46" ht="5.25" customHeight="1" x14ac:dyDescent="0.2">
      <c r="A6" s="5"/>
      <c r="C6" s="7"/>
      <c r="D6" s="7"/>
      <c r="E6" s="7"/>
      <c r="F6" s="7"/>
      <c r="G6" s="7"/>
      <c r="H6" s="7"/>
      <c r="O6" s="6"/>
      <c r="P6" s="4"/>
      <c r="Q6" s="4"/>
      <c r="R6" s="4"/>
    </row>
    <row r="7" spans="1:46" ht="21" customHeight="1" x14ac:dyDescent="0.25">
      <c r="A7" s="5"/>
      <c r="C7" s="414" t="s">
        <v>3</v>
      </c>
      <c r="D7" s="417" t="s">
        <v>4</v>
      </c>
      <c r="E7" s="418"/>
      <c r="F7" s="407"/>
      <c r="G7" s="12" t="s">
        <v>5</v>
      </c>
      <c r="H7" s="13">
        <f>'0501'!N76</f>
        <v>4431613.42</v>
      </c>
      <c r="O7" s="6"/>
      <c r="P7" s="4"/>
      <c r="Q7" s="4"/>
      <c r="R7" s="4"/>
      <c r="S7" s="4"/>
      <c r="T7" s="4"/>
      <c r="U7" s="4"/>
      <c r="V7" s="4"/>
      <c r="W7" s="4"/>
    </row>
    <row r="8" spans="1:46" ht="21" customHeight="1" x14ac:dyDescent="0.25">
      <c r="A8" s="5"/>
      <c r="C8" s="415"/>
      <c r="D8" s="408"/>
      <c r="E8" s="374"/>
      <c r="F8" s="409"/>
      <c r="G8" s="14" t="s">
        <v>6</v>
      </c>
      <c r="H8" s="15">
        <f>'0501'!N77</f>
        <v>6191600</v>
      </c>
      <c r="L8" s="16"/>
      <c r="O8" s="6"/>
      <c r="P8" s="4"/>
      <c r="Q8" s="4"/>
      <c r="R8" s="4"/>
      <c r="S8" s="4"/>
      <c r="T8" s="4"/>
      <c r="U8" s="4"/>
      <c r="V8" s="4"/>
      <c r="W8" s="4"/>
    </row>
    <row r="9" spans="1:46" ht="21" customHeight="1" x14ac:dyDescent="0.3">
      <c r="A9" s="5"/>
      <c r="C9" s="416"/>
      <c r="D9" s="410"/>
      <c r="E9" s="419"/>
      <c r="F9" s="411"/>
      <c r="G9" s="17" t="s">
        <v>7</v>
      </c>
      <c r="H9" s="18">
        <f>H7+H8</f>
        <v>10623213.42</v>
      </c>
      <c r="O9" s="6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</row>
    <row r="10" spans="1:46" ht="12.75" customHeight="1" x14ac:dyDescent="0.2">
      <c r="A10" s="5"/>
      <c r="O10" s="6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</row>
    <row r="11" spans="1:46" ht="15" x14ac:dyDescent="0.3">
      <c r="A11" s="5"/>
      <c r="B11" s="19"/>
      <c r="C11" s="19" t="s">
        <v>11</v>
      </c>
      <c r="D11" s="19" t="s">
        <v>12</v>
      </c>
      <c r="E11" s="19" t="s">
        <v>13</v>
      </c>
      <c r="F11" s="19" t="s">
        <v>14</v>
      </c>
      <c r="G11" s="19" t="s">
        <v>15</v>
      </c>
      <c r="H11" s="19" t="s">
        <v>7</v>
      </c>
      <c r="I11" s="20"/>
      <c r="J11" s="19" t="s">
        <v>5</v>
      </c>
      <c r="K11" s="19" t="s">
        <v>6</v>
      </c>
      <c r="L11" s="19" t="s">
        <v>16</v>
      </c>
      <c r="M11" s="19" t="s">
        <v>17</v>
      </c>
      <c r="N11" s="19" t="s">
        <v>18</v>
      </c>
      <c r="O11" s="21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</row>
    <row r="12" spans="1:46" ht="10.5" customHeight="1" x14ac:dyDescent="0.2">
      <c r="A12" s="5"/>
      <c r="H12" s="29">
        <f>SUM(H13:H16)</f>
        <v>1086900</v>
      </c>
      <c r="O12" s="6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</row>
    <row r="13" spans="1:46" ht="21" customHeight="1" x14ac:dyDescent="0.25">
      <c r="A13" s="5"/>
      <c r="B13" s="31" t="s">
        <v>27</v>
      </c>
      <c r="C13" s="32">
        <v>171400</v>
      </c>
      <c r="D13" s="32">
        <v>142600</v>
      </c>
      <c r="E13" s="32">
        <v>13700</v>
      </c>
      <c r="F13" s="32">
        <v>14500</v>
      </c>
      <c r="G13" s="32">
        <v>23600</v>
      </c>
      <c r="H13" s="33">
        <f t="shared" ref="H13:H35" si="0">SUM(C13:G13)</f>
        <v>365800</v>
      </c>
      <c r="I13" s="34" t="s">
        <v>27</v>
      </c>
      <c r="J13" s="35">
        <v>85750</v>
      </c>
      <c r="K13" s="35">
        <v>279000</v>
      </c>
      <c r="L13" s="35"/>
      <c r="M13" s="36">
        <f t="shared" ref="M13:M35" si="1">SUM(J13:L13)</f>
        <v>364750</v>
      </c>
      <c r="N13" s="37">
        <f t="shared" ref="N13:N35" si="2">H13-M13</f>
        <v>1050</v>
      </c>
      <c r="O13" s="6"/>
      <c r="P13" s="38"/>
      <c r="Q13" s="39">
        <v>4</v>
      </c>
      <c r="R13" s="39"/>
      <c r="S13" s="39"/>
      <c r="T13" s="39"/>
      <c r="U13" s="40"/>
      <c r="V13" s="41">
        <f t="shared" ref="V13:V35" si="3">U13+T13+S13+R13+Q13</f>
        <v>4</v>
      </c>
      <c r="W13" s="4"/>
      <c r="X13" s="39">
        <v>0</v>
      </c>
      <c r="Y13" s="42">
        <f t="shared" ref="Y13:Y35" si="4">V13-X13</f>
        <v>4</v>
      </c>
      <c r="Z13" s="43" t="s">
        <v>20</v>
      </c>
      <c r="AA13" s="39">
        <v>7</v>
      </c>
      <c r="AB13" s="39"/>
      <c r="AC13" s="39"/>
      <c r="AD13" s="39"/>
      <c r="AE13" s="39"/>
      <c r="AF13" s="39"/>
      <c r="AG13" s="44">
        <f t="shared" ref="AG13:AG35" si="5">AF13+AE13+AD13+AC13+AB13+AA13</f>
        <v>7</v>
      </c>
      <c r="AH13" s="4"/>
      <c r="AI13" s="39">
        <v>0</v>
      </c>
      <c r="AJ13" s="42">
        <f t="shared" ref="AJ13:AJ35" si="6">AG13-AI13</f>
        <v>7</v>
      </c>
      <c r="AL13" s="39">
        <v>102</v>
      </c>
      <c r="AM13" s="39">
        <v>73</v>
      </c>
      <c r="AN13" s="39">
        <v>9</v>
      </c>
      <c r="AO13" s="39">
        <v>6</v>
      </c>
      <c r="AP13" s="40">
        <v>14</v>
      </c>
      <c r="AQ13" s="45">
        <f t="shared" ref="AQ13:AQ35" si="7">AP13+AO13+AN13+AM13+AL13</f>
        <v>204</v>
      </c>
      <c r="AR13" s="4"/>
      <c r="AS13" s="39">
        <v>0</v>
      </c>
      <c r="AT13" s="42">
        <f t="shared" ref="AT13:AT35" si="8">AQ13-AS13</f>
        <v>204</v>
      </c>
    </row>
    <row r="14" spans="1:46" ht="21" customHeight="1" x14ac:dyDescent="0.25">
      <c r="A14" s="5"/>
      <c r="B14" s="46" t="s">
        <v>28</v>
      </c>
      <c r="C14" s="47"/>
      <c r="D14" s="47"/>
      <c r="E14" s="47">
        <v>4600</v>
      </c>
      <c r="F14" s="47">
        <v>26900</v>
      </c>
      <c r="G14" s="47">
        <v>60900</v>
      </c>
      <c r="H14" s="48">
        <f t="shared" si="0"/>
        <v>92400</v>
      </c>
      <c r="I14" s="49" t="s">
        <v>28</v>
      </c>
      <c r="J14" s="50"/>
      <c r="K14" s="50">
        <v>92400</v>
      </c>
      <c r="L14" s="50"/>
      <c r="M14" s="51">
        <f t="shared" si="1"/>
        <v>92400</v>
      </c>
      <c r="N14" s="37">
        <f t="shared" si="2"/>
        <v>0</v>
      </c>
      <c r="O14" s="6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>
        <v>1</v>
      </c>
      <c r="AE14" s="52">
        <v>1</v>
      </c>
      <c r="AF14" s="52"/>
      <c r="AG14" s="44">
        <f t="shared" si="5"/>
        <v>2</v>
      </c>
      <c r="AH14" s="4"/>
      <c r="AI14" s="39"/>
      <c r="AJ14" s="42">
        <f t="shared" si="6"/>
        <v>2</v>
      </c>
      <c r="AL14" s="52"/>
      <c r="AM14" s="52"/>
      <c r="AN14" s="52">
        <v>7</v>
      </c>
      <c r="AO14" s="52">
        <v>14</v>
      </c>
      <c r="AP14" s="53">
        <v>37</v>
      </c>
      <c r="AQ14" s="45">
        <f t="shared" si="7"/>
        <v>58</v>
      </c>
      <c r="AR14" s="4"/>
      <c r="AS14" s="39">
        <v>0</v>
      </c>
      <c r="AT14" s="42">
        <f t="shared" si="8"/>
        <v>58</v>
      </c>
    </row>
    <row r="15" spans="1:46" ht="21" customHeight="1" x14ac:dyDescent="0.25">
      <c r="A15" s="5"/>
      <c r="B15" s="31" t="s">
        <v>30</v>
      </c>
      <c r="C15" s="32">
        <v>190500</v>
      </c>
      <c r="D15" s="32">
        <v>119900</v>
      </c>
      <c r="E15" s="32">
        <v>46000</v>
      </c>
      <c r="F15" s="32">
        <v>75700</v>
      </c>
      <c r="G15" s="32">
        <v>196600</v>
      </c>
      <c r="H15" s="33">
        <f t="shared" si="0"/>
        <v>628700</v>
      </c>
      <c r="I15" s="34" t="s">
        <v>30</v>
      </c>
      <c r="J15" s="35">
        <v>243900</v>
      </c>
      <c r="K15" s="35">
        <v>384800</v>
      </c>
      <c r="L15" s="35"/>
      <c r="M15" s="36">
        <f t="shared" si="1"/>
        <v>628700</v>
      </c>
      <c r="N15" s="37">
        <f t="shared" si="2"/>
        <v>0</v>
      </c>
      <c r="O15" s="6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4</v>
      </c>
      <c r="AB15" s="39">
        <v>1</v>
      </c>
      <c r="AC15" s="39"/>
      <c r="AD15" s="39"/>
      <c r="AE15" s="39"/>
      <c r="AF15" s="39"/>
      <c r="AG15" s="44">
        <f t="shared" si="5"/>
        <v>5</v>
      </c>
      <c r="AH15" s="4"/>
      <c r="AI15" s="39"/>
      <c r="AJ15" s="42">
        <f t="shared" si="6"/>
        <v>5</v>
      </c>
      <c r="AL15" s="39">
        <v>98</v>
      </c>
      <c r="AM15" s="39">
        <v>73</v>
      </c>
      <c r="AN15" s="39">
        <v>26</v>
      </c>
      <c r="AO15" s="39">
        <v>45</v>
      </c>
      <c r="AP15" s="40">
        <v>87</v>
      </c>
      <c r="AQ15" s="45">
        <f t="shared" si="7"/>
        <v>329</v>
      </c>
      <c r="AR15" s="4"/>
      <c r="AS15" s="39">
        <v>0</v>
      </c>
      <c r="AT15" s="42">
        <f t="shared" si="8"/>
        <v>329</v>
      </c>
    </row>
    <row r="16" spans="1:46" ht="21" customHeight="1" x14ac:dyDescent="0.25">
      <c r="A16" s="5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1316000</v>
      </c>
      <c r="K16" s="54"/>
      <c r="L16" s="54">
        <v>-1316000</v>
      </c>
      <c r="M16" s="51">
        <f t="shared" si="1"/>
        <v>0</v>
      </c>
      <c r="N16" s="37">
        <f t="shared" si="2"/>
        <v>0</v>
      </c>
      <c r="O16" s="6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</row>
    <row r="17" spans="1:46" ht="21" customHeight="1" x14ac:dyDescent="0.25">
      <c r="A17" s="5"/>
      <c r="B17" s="31" t="s">
        <v>32</v>
      </c>
      <c r="C17" s="32">
        <v>84850</v>
      </c>
      <c r="D17" s="32">
        <v>102750</v>
      </c>
      <c r="E17" s="32">
        <v>32800</v>
      </c>
      <c r="F17" s="32">
        <v>33950</v>
      </c>
      <c r="G17" s="32">
        <v>107800</v>
      </c>
      <c r="H17" s="33">
        <f t="shared" si="0"/>
        <v>362150</v>
      </c>
      <c r="I17" s="34" t="s">
        <v>33</v>
      </c>
      <c r="J17" s="55">
        <v>178500</v>
      </c>
      <c r="K17" s="55">
        <v>183700</v>
      </c>
      <c r="L17" s="55">
        <v>-50</v>
      </c>
      <c r="M17" s="36">
        <f t="shared" si="1"/>
        <v>362150</v>
      </c>
      <c r="N17" s="37">
        <f t="shared" si="2"/>
        <v>0</v>
      </c>
      <c r="O17" s="6"/>
      <c r="P17" s="38"/>
      <c r="Q17" s="39">
        <v>1</v>
      </c>
      <c r="R17" s="39">
        <v>1</v>
      </c>
      <c r="S17" s="39"/>
      <c r="T17" s="39"/>
      <c r="U17" s="40"/>
      <c r="V17" s="41">
        <f t="shared" si="3"/>
        <v>2</v>
      </c>
      <c r="W17" s="4"/>
      <c r="X17" s="39">
        <v>0</v>
      </c>
      <c r="Y17" s="42">
        <f t="shared" si="4"/>
        <v>2</v>
      </c>
      <c r="Z17" s="43" t="s">
        <v>33</v>
      </c>
      <c r="AA17" s="39"/>
      <c r="AB17" s="39">
        <v>2</v>
      </c>
      <c r="AC17" s="39">
        <v>3</v>
      </c>
      <c r="AD17" s="39">
        <v>4</v>
      </c>
      <c r="AE17" s="39"/>
      <c r="AF17" s="39"/>
      <c r="AG17" s="44">
        <f t="shared" si="5"/>
        <v>9</v>
      </c>
      <c r="AH17" s="4"/>
      <c r="AI17" s="39"/>
      <c r="AJ17" s="42">
        <f t="shared" si="6"/>
        <v>9</v>
      </c>
      <c r="AK17" s="43" t="s">
        <v>33</v>
      </c>
      <c r="AL17" s="39">
        <v>56</v>
      </c>
      <c r="AM17" s="39">
        <v>78</v>
      </c>
      <c r="AN17" s="39">
        <v>38</v>
      </c>
      <c r="AO17" s="39">
        <v>47</v>
      </c>
      <c r="AP17" s="40">
        <v>88</v>
      </c>
      <c r="AQ17" s="45">
        <f t="shared" si="7"/>
        <v>307</v>
      </c>
      <c r="AR17" s="4"/>
      <c r="AS17" s="39">
        <v>0</v>
      </c>
      <c r="AT17" s="42">
        <f t="shared" si="8"/>
        <v>307</v>
      </c>
    </row>
    <row r="18" spans="1:46" ht="21" customHeight="1" x14ac:dyDescent="0.25">
      <c r="A18" s="5"/>
      <c r="B18" s="46" t="s">
        <v>34</v>
      </c>
      <c r="C18" s="47">
        <v>477115</v>
      </c>
      <c r="D18" s="47">
        <v>338265</v>
      </c>
      <c r="E18" s="47">
        <v>196350</v>
      </c>
      <c r="F18" s="47">
        <v>301850</v>
      </c>
      <c r="G18" s="47">
        <v>403050</v>
      </c>
      <c r="H18" s="48">
        <f t="shared" si="0"/>
        <v>1716630</v>
      </c>
      <c r="I18" s="49" t="s">
        <v>35</v>
      </c>
      <c r="J18" s="50">
        <v>846778.95</v>
      </c>
      <c r="K18" s="50">
        <v>869850</v>
      </c>
      <c r="L18" s="50"/>
      <c r="M18" s="51">
        <f t="shared" si="1"/>
        <v>1716628.95</v>
      </c>
      <c r="N18" s="37">
        <f t="shared" si="2"/>
        <v>1.0500000000465661</v>
      </c>
      <c r="O18" s="6"/>
      <c r="P18" s="38"/>
      <c r="Q18" s="52">
        <v>2</v>
      </c>
      <c r="R18" s="52"/>
      <c r="S18" s="52"/>
      <c r="T18" s="52"/>
      <c r="U18" s="53"/>
      <c r="V18" s="41">
        <f t="shared" si="3"/>
        <v>2</v>
      </c>
      <c r="W18" s="4"/>
      <c r="X18" s="39">
        <v>0</v>
      </c>
      <c r="Y18" s="42">
        <f t="shared" si="4"/>
        <v>2</v>
      </c>
      <c r="Z18" s="43" t="s">
        <v>35</v>
      </c>
      <c r="AA18" s="52">
        <v>19</v>
      </c>
      <c r="AB18" s="52">
        <v>7</v>
      </c>
      <c r="AC18" s="52">
        <v>2</v>
      </c>
      <c r="AD18" s="52">
        <v>3</v>
      </c>
      <c r="AE18" s="52">
        <v>6</v>
      </c>
      <c r="AF18" s="52"/>
      <c r="AG18" s="44">
        <f t="shared" si="5"/>
        <v>37</v>
      </c>
      <c r="AH18" s="4"/>
      <c r="AI18" s="39"/>
      <c r="AJ18" s="42">
        <f t="shared" si="6"/>
        <v>37</v>
      </c>
      <c r="AK18" s="43" t="s">
        <v>35</v>
      </c>
      <c r="AL18" s="52">
        <v>264</v>
      </c>
      <c r="AM18" s="52">
        <v>201</v>
      </c>
      <c r="AN18" s="52">
        <v>132</v>
      </c>
      <c r="AO18" s="52">
        <v>175</v>
      </c>
      <c r="AP18" s="53">
        <v>250</v>
      </c>
      <c r="AQ18" s="45">
        <f t="shared" si="7"/>
        <v>1022</v>
      </c>
      <c r="AR18" s="4"/>
      <c r="AS18" s="39">
        <v>0</v>
      </c>
      <c r="AT18" s="42">
        <f t="shared" si="8"/>
        <v>1022</v>
      </c>
    </row>
    <row r="19" spans="1:46" ht="21" customHeight="1" x14ac:dyDescent="0.25">
      <c r="A19" s="5"/>
      <c r="B19" s="31" t="s">
        <v>36</v>
      </c>
      <c r="C19" s="32">
        <v>160600</v>
      </c>
      <c r="D19" s="32">
        <v>195200</v>
      </c>
      <c r="E19" s="32">
        <v>74400</v>
      </c>
      <c r="F19" s="32">
        <v>116100</v>
      </c>
      <c r="G19" s="32">
        <v>178100</v>
      </c>
      <c r="H19" s="33">
        <f t="shared" si="0"/>
        <v>724400</v>
      </c>
      <c r="I19" s="34" t="s">
        <v>37</v>
      </c>
      <c r="J19" s="35">
        <v>451500</v>
      </c>
      <c r="K19" s="35">
        <v>272900</v>
      </c>
      <c r="L19" s="35"/>
      <c r="M19" s="36">
        <f t="shared" si="1"/>
        <v>724400</v>
      </c>
      <c r="N19" s="37">
        <f t="shared" si="2"/>
        <v>0</v>
      </c>
      <c r="O19" s="6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5</v>
      </c>
      <c r="AB19" s="39">
        <v>1</v>
      </c>
      <c r="AC19" s="39"/>
      <c r="AD19" s="39">
        <v>2</v>
      </c>
      <c r="AE19" s="39">
        <v>5</v>
      </c>
      <c r="AF19" s="39"/>
      <c r="AG19" s="44">
        <f t="shared" si="5"/>
        <v>13</v>
      </c>
      <c r="AH19" s="4"/>
      <c r="AI19" s="39"/>
      <c r="AJ19" s="42">
        <f t="shared" si="6"/>
        <v>13</v>
      </c>
      <c r="AK19" s="43" t="s">
        <v>37</v>
      </c>
      <c r="AL19" s="39">
        <v>85</v>
      </c>
      <c r="AM19" s="39">
        <v>99</v>
      </c>
      <c r="AN19" s="39">
        <v>39</v>
      </c>
      <c r="AO19" s="39">
        <v>58</v>
      </c>
      <c r="AP19" s="40">
        <v>105</v>
      </c>
      <c r="AQ19" s="45">
        <f t="shared" si="7"/>
        <v>386</v>
      </c>
      <c r="AR19" s="4"/>
      <c r="AS19" s="39">
        <v>0</v>
      </c>
      <c r="AT19" s="42">
        <f t="shared" si="8"/>
        <v>386</v>
      </c>
    </row>
    <row r="20" spans="1:46" ht="21" customHeight="1" x14ac:dyDescent="0.25">
      <c r="A20" s="5"/>
      <c r="B20" s="46" t="s">
        <v>38</v>
      </c>
      <c r="C20" s="47">
        <v>227400</v>
      </c>
      <c r="D20" s="47">
        <v>230400</v>
      </c>
      <c r="E20" s="47">
        <v>108900</v>
      </c>
      <c r="F20" s="47">
        <v>125750</v>
      </c>
      <c r="G20" s="47">
        <v>260450</v>
      </c>
      <c r="H20" s="48">
        <f t="shared" si="0"/>
        <v>952900</v>
      </c>
      <c r="I20" s="49" t="s">
        <v>39</v>
      </c>
      <c r="J20" s="50">
        <v>665000</v>
      </c>
      <c r="K20" s="50">
        <v>287900</v>
      </c>
      <c r="L20" s="50"/>
      <c r="M20" s="51">
        <f t="shared" si="1"/>
        <v>952900</v>
      </c>
      <c r="N20" s="37">
        <f t="shared" si="2"/>
        <v>0</v>
      </c>
      <c r="O20" s="6"/>
      <c r="P20" s="38"/>
      <c r="Q20" s="52"/>
      <c r="R20" s="52"/>
      <c r="S20" s="52"/>
      <c r="T20" s="52">
        <v>1</v>
      </c>
      <c r="U20" s="53">
        <v>4</v>
      </c>
      <c r="V20" s="41">
        <f t="shared" si="3"/>
        <v>5</v>
      </c>
      <c r="W20" s="4"/>
      <c r="X20" s="39">
        <v>0</v>
      </c>
      <c r="Y20" s="42">
        <f t="shared" si="4"/>
        <v>5</v>
      </c>
      <c r="Z20" s="43" t="s">
        <v>39</v>
      </c>
      <c r="AA20" s="52">
        <v>7</v>
      </c>
      <c r="AB20" s="52">
        <v>1</v>
      </c>
      <c r="AC20" s="52"/>
      <c r="AD20" s="52"/>
      <c r="AE20" s="52">
        <v>1</v>
      </c>
      <c r="AF20" s="52"/>
      <c r="AG20" s="44">
        <f t="shared" si="5"/>
        <v>9</v>
      </c>
      <c r="AH20" s="4"/>
      <c r="AI20" s="39"/>
      <c r="AJ20" s="42">
        <f t="shared" si="6"/>
        <v>9</v>
      </c>
      <c r="AK20" s="43" t="s">
        <v>39</v>
      </c>
      <c r="AL20" s="52">
        <v>103</v>
      </c>
      <c r="AM20" s="52">
        <v>111</v>
      </c>
      <c r="AN20" s="52">
        <v>54</v>
      </c>
      <c r="AO20" s="52">
        <v>78</v>
      </c>
      <c r="AP20" s="53">
        <v>127</v>
      </c>
      <c r="AQ20" s="45">
        <f t="shared" si="7"/>
        <v>473</v>
      </c>
      <c r="AR20" s="4"/>
      <c r="AS20" s="39">
        <v>0</v>
      </c>
      <c r="AT20" s="42">
        <f t="shared" si="8"/>
        <v>473</v>
      </c>
    </row>
    <row r="21" spans="1:46" ht="21" customHeight="1" x14ac:dyDescent="0.25">
      <c r="A21" s="5"/>
      <c r="B21" s="31" t="s">
        <v>40</v>
      </c>
      <c r="C21" s="32">
        <v>131300</v>
      </c>
      <c r="D21" s="32">
        <v>146000</v>
      </c>
      <c r="E21" s="32">
        <v>45800</v>
      </c>
      <c r="F21" s="32">
        <v>65800</v>
      </c>
      <c r="G21" s="32">
        <v>127200</v>
      </c>
      <c r="H21" s="33">
        <f t="shared" si="0"/>
        <v>516100</v>
      </c>
      <c r="I21" s="34" t="s">
        <v>41</v>
      </c>
      <c r="J21" s="55">
        <v>521500</v>
      </c>
      <c r="K21" s="55"/>
      <c r="L21" s="55">
        <v>-5400</v>
      </c>
      <c r="M21" s="36">
        <f t="shared" si="1"/>
        <v>516100</v>
      </c>
      <c r="N21" s="37">
        <f t="shared" si="2"/>
        <v>0</v>
      </c>
      <c r="O21" s="6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>
        <v>1</v>
      </c>
      <c r="AB21" s="39">
        <v>3</v>
      </c>
      <c r="AC21" s="39">
        <v>2</v>
      </c>
      <c r="AD21" s="39">
        <v>2</v>
      </c>
      <c r="AE21" s="39">
        <v>2</v>
      </c>
      <c r="AF21" s="39"/>
      <c r="AG21" s="44">
        <f t="shared" si="5"/>
        <v>10</v>
      </c>
      <c r="AH21" s="4"/>
      <c r="AI21" s="39"/>
      <c r="AJ21" s="42">
        <f t="shared" si="6"/>
        <v>10</v>
      </c>
      <c r="AK21" s="43" t="s">
        <v>41</v>
      </c>
      <c r="AL21" s="39">
        <v>54</v>
      </c>
      <c r="AM21" s="39">
        <v>69</v>
      </c>
      <c r="AN21" s="39">
        <v>25</v>
      </c>
      <c r="AO21" s="39">
        <v>34</v>
      </c>
      <c r="AP21" s="40">
        <v>68</v>
      </c>
      <c r="AQ21" s="45">
        <f t="shared" si="7"/>
        <v>250</v>
      </c>
      <c r="AR21" s="4"/>
      <c r="AS21" s="39">
        <v>0</v>
      </c>
      <c r="AT21" s="42">
        <f t="shared" si="8"/>
        <v>250</v>
      </c>
    </row>
    <row r="22" spans="1:46" ht="21" customHeight="1" x14ac:dyDescent="0.25">
      <c r="A22" s="5"/>
      <c r="B22" s="46" t="s">
        <v>42</v>
      </c>
      <c r="C22" s="47">
        <v>161700</v>
      </c>
      <c r="D22" s="47">
        <v>186950</v>
      </c>
      <c r="E22" s="47">
        <v>72800</v>
      </c>
      <c r="F22" s="47">
        <v>57600</v>
      </c>
      <c r="G22" s="47">
        <v>195850</v>
      </c>
      <c r="H22" s="48">
        <f t="shared" si="0"/>
        <v>674900</v>
      </c>
      <c r="I22" s="49" t="s">
        <v>43</v>
      </c>
      <c r="J22" s="50">
        <v>175700</v>
      </c>
      <c r="K22" s="50">
        <v>499200</v>
      </c>
      <c r="L22" s="50"/>
      <c r="M22" s="51">
        <f t="shared" si="1"/>
        <v>674900</v>
      </c>
      <c r="N22" s="37">
        <f t="shared" si="2"/>
        <v>0</v>
      </c>
      <c r="O22" s="6"/>
      <c r="P22" s="38"/>
      <c r="Q22" s="52">
        <v>2</v>
      </c>
      <c r="R22" s="52">
        <v>1</v>
      </c>
      <c r="S22" s="52"/>
      <c r="T22" s="52"/>
      <c r="U22" s="53">
        <v>2</v>
      </c>
      <c r="V22" s="41">
        <f t="shared" si="3"/>
        <v>5</v>
      </c>
      <c r="W22" s="4"/>
      <c r="X22" s="39">
        <v>0</v>
      </c>
      <c r="Y22" s="42">
        <f t="shared" si="4"/>
        <v>5</v>
      </c>
      <c r="Z22" s="43" t="s">
        <v>43</v>
      </c>
      <c r="AA22" s="52">
        <v>5</v>
      </c>
      <c r="AB22" s="52">
        <v>3</v>
      </c>
      <c r="AC22" s="52">
        <v>1</v>
      </c>
      <c r="AD22" s="52">
        <v>1</v>
      </c>
      <c r="AE22" s="52">
        <v>2</v>
      </c>
      <c r="AF22" s="52"/>
      <c r="AG22" s="44">
        <f t="shared" si="5"/>
        <v>12</v>
      </c>
      <c r="AH22" s="4"/>
      <c r="AI22" s="39"/>
      <c r="AJ22" s="42">
        <f t="shared" si="6"/>
        <v>12</v>
      </c>
      <c r="AK22" s="43" t="s">
        <v>43</v>
      </c>
      <c r="AL22" s="52">
        <v>114</v>
      </c>
      <c r="AM22" s="52">
        <v>125</v>
      </c>
      <c r="AN22" s="52">
        <v>52</v>
      </c>
      <c r="AO22" s="52">
        <v>45</v>
      </c>
      <c r="AP22" s="53">
        <v>117</v>
      </c>
      <c r="AQ22" s="45">
        <f t="shared" si="7"/>
        <v>453</v>
      </c>
      <c r="AR22" s="4"/>
      <c r="AS22" s="39">
        <v>0</v>
      </c>
      <c r="AT22" s="42">
        <f t="shared" si="8"/>
        <v>453</v>
      </c>
    </row>
    <row r="23" spans="1:46" ht="21" customHeight="1" x14ac:dyDescent="0.25">
      <c r="A23" s="5"/>
      <c r="B23" s="31" t="s">
        <v>44</v>
      </c>
      <c r="C23" s="32">
        <v>330550</v>
      </c>
      <c r="D23" s="32">
        <v>308200</v>
      </c>
      <c r="E23" s="32">
        <v>175750</v>
      </c>
      <c r="F23" s="32">
        <v>237100</v>
      </c>
      <c r="G23" s="32">
        <v>295950</v>
      </c>
      <c r="H23" s="33">
        <f t="shared" si="0"/>
        <v>1347550</v>
      </c>
      <c r="I23" s="34" t="s">
        <v>45</v>
      </c>
      <c r="J23" s="35">
        <v>639100</v>
      </c>
      <c r="K23" s="35">
        <v>708500</v>
      </c>
      <c r="L23" s="35">
        <v>-50</v>
      </c>
      <c r="M23" s="36">
        <f t="shared" si="1"/>
        <v>1347550</v>
      </c>
      <c r="N23" s="37">
        <f t="shared" si="2"/>
        <v>0</v>
      </c>
      <c r="O23" s="6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9</v>
      </c>
      <c r="AB23" s="39">
        <v>1</v>
      </c>
      <c r="AC23" s="39"/>
      <c r="AD23" s="39">
        <v>1</v>
      </c>
      <c r="AE23" s="39">
        <v>9</v>
      </c>
      <c r="AF23" s="39"/>
      <c r="AG23" s="44">
        <f t="shared" si="5"/>
        <v>20</v>
      </c>
      <c r="AH23" s="4"/>
      <c r="AI23" s="39"/>
      <c r="AJ23" s="42">
        <f t="shared" si="6"/>
        <v>20</v>
      </c>
      <c r="AK23" s="43" t="s">
        <v>45</v>
      </c>
      <c r="AL23" s="39">
        <v>181</v>
      </c>
      <c r="AM23" s="39">
        <v>173</v>
      </c>
      <c r="AN23" s="39">
        <v>95</v>
      </c>
      <c r="AO23" s="39">
        <v>112</v>
      </c>
      <c r="AP23" s="40">
        <v>157</v>
      </c>
      <c r="AQ23" s="45">
        <f t="shared" si="7"/>
        <v>718</v>
      </c>
      <c r="AR23" s="4"/>
      <c r="AS23" s="39">
        <v>0</v>
      </c>
      <c r="AT23" s="42">
        <f t="shared" si="8"/>
        <v>718</v>
      </c>
    </row>
    <row r="24" spans="1:46" ht="21" customHeight="1" x14ac:dyDescent="0.25">
      <c r="A24" s="5"/>
      <c r="B24" s="46" t="s">
        <v>46</v>
      </c>
      <c r="C24" s="47">
        <v>50300</v>
      </c>
      <c r="D24" s="47">
        <v>73900</v>
      </c>
      <c r="E24" s="47"/>
      <c r="F24" s="47">
        <v>23500</v>
      </c>
      <c r="G24" s="47">
        <v>28200</v>
      </c>
      <c r="H24" s="48">
        <f t="shared" si="0"/>
        <v>175900</v>
      </c>
      <c r="I24" s="49" t="s">
        <v>47</v>
      </c>
      <c r="J24" s="50">
        <v>147000</v>
      </c>
      <c r="K24" s="50">
        <v>28900</v>
      </c>
      <c r="L24" s="50"/>
      <c r="M24" s="51">
        <f t="shared" si="1"/>
        <v>175900</v>
      </c>
      <c r="N24" s="37">
        <f t="shared" si="2"/>
        <v>0</v>
      </c>
      <c r="O24" s="6"/>
      <c r="P24" s="38"/>
      <c r="Q24" s="52">
        <v>1</v>
      </c>
      <c r="R24" s="52">
        <v>2</v>
      </c>
      <c r="S24" s="52"/>
      <c r="T24" s="52"/>
      <c r="U24" s="53"/>
      <c r="V24" s="41">
        <f t="shared" si="3"/>
        <v>3</v>
      </c>
      <c r="W24" s="4"/>
      <c r="X24" s="39">
        <v>0</v>
      </c>
      <c r="Y24" s="42">
        <f t="shared" si="4"/>
        <v>3</v>
      </c>
      <c r="Z24" s="43" t="s">
        <v>47</v>
      </c>
      <c r="AA24" s="52">
        <v>2</v>
      </c>
      <c r="AB24" s="52">
        <v>2</v>
      </c>
      <c r="AC24" s="52"/>
      <c r="AD24" s="52"/>
      <c r="AE24" s="52"/>
      <c r="AF24" s="52"/>
      <c r="AG24" s="44">
        <f t="shared" si="5"/>
        <v>4</v>
      </c>
      <c r="AH24" s="4"/>
      <c r="AI24" s="39"/>
      <c r="AJ24" s="42">
        <f t="shared" si="6"/>
        <v>4</v>
      </c>
      <c r="AK24" s="43" t="s">
        <v>47</v>
      </c>
      <c r="AL24" s="52">
        <v>30</v>
      </c>
      <c r="AM24" s="52">
        <v>30</v>
      </c>
      <c r="AN24" s="52"/>
      <c r="AO24" s="52">
        <v>9</v>
      </c>
      <c r="AP24" s="53">
        <v>24</v>
      </c>
      <c r="AQ24" s="45">
        <f t="shared" si="7"/>
        <v>93</v>
      </c>
      <c r="AR24" s="4"/>
      <c r="AS24" s="39">
        <v>0</v>
      </c>
      <c r="AT24" s="42">
        <f t="shared" si="8"/>
        <v>93</v>
      </c>
    </row>
    <row r="25" spans="1:46" ht="21" customHeight="1" x14ac:dyDescent="0.25">
      <c r="A25" s="5"/>
      <c r="B25" s="31" t="s">
        <v>48</v>
      </c>
      <c r="C25" s="32">
        <v>109800</v>
      </c>
      <c r="D25" s="32">
        <v>147400</v>
      </c>
      <c r="E25" s="32">
        <v>54000</v>
      </c>
      <c r="F25" s="32">
        <v>77800</v>
      </c>
      <c r="G25" s="32">
        <v>153650</v>
      </c>
      <c r="H25" s="33">
        <f t="shared" si="0"/>
        <v>542650</v>
      </c>
      <c r="I25" s="34" t="s">
        <v>49</v>
      </c>
      <c r="J25" s="55">
        <v>478100</v>
      </c>
      <c r="K25" s="55">
        <v>64550</v>
      </c>
      <c r="L25" s="55"/>
      <c r="M25" s="36">
        <f t="shared" si="1"/>
        <v>542650</v>
      </c>
      <c r="N25" s="37">
        <f t="shared" si="2"/>
        <v>0</v>
      </c>
      <c r="O25" s="6"/>
      <c r="P25" s="38"/>
      <c r="Q25" s="39">
        <v>1</v>
      </c>
      <c r="R25" s="39"/>
      <c r="S25" s="39"/>
      <c r="T25" s="39"/>
      <c r="U25" s="40"/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6</v>
      </c>
      <c r="AB25" s="39">
        <v>2</v>
      </c>
      <c r="AC25" s="39">
        <v>1</v>
      </c>
      <c r="AD25" s="39">
        <v>6</v>
      </c>
      <c r="AE25" s="39">
        <v>6</v>
      </c>
      <c r="AF25" s="39"/>
      <c r="AG25" s="44">
        <f t="shared" si="5"/>
        <v>21</v>
      </c>
      <c r="AH25" s="4"/>
      <c r="AI25" s="39"/>
      <c r="AJ25" s="42">
        <f t="shared" si="6"/>
        <v>21</v>
      </c>
      <c r="AK25" s="43" t="s">
        <v>49</v>
      </c>
      <c r="AL25" s="39">
        <v>81</v>
      </c>
      <c r="AM25" s="39">
        <v>81</v>
      </c>
      <c r="AN25" s="39">
        <v>24</v>
      </c>
      <c r="AO25" s="39">
        <v>41</v>
      </c>
      <c r="AP25" s="40">
        <v>115</v>
      </c>
      <c r="AQ25" s="45">
        <f t="shared" si="7"/>
        <v>342</v>
      </c>
      <c r="AR25" s="4"/>
      <c r="AS25" s="39">
        <v>0</v>
      </c>
      <c r="AT25" s="42">
        <f t="shared" si="8"/>
        <v>342</v>
      </c>
    </row>
    <row r="26" spans="1:46" ht="21" customHeight="1" x14ac:dyDescent="0.25">
      <c r="A26" s="5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0"/>
      <c r="K26" s="50"/>
      <c r="L26" s="50"/>
      <c r="M26" s="51">
        <f t="shared" si="1"/>
        <v>0</v>
      </c>
      <c r="N26" s="37">
        <f t="shared" si="2"/>
        <v>0</v>
      </c>
      <c r="O26" s="6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</row>
    <row r="27" spans="1:46" ht="21" customHeight="1" x14ac:dyDescent="0.25">
      <c r="A27" s="5"/>
      <c r="B27" s="31" t="s">
        <v>52</v>
      </c>
      <c r="C27" s="32">
        <v>82400</v>
      </c>
      <c r="D27" s="32">
        <v>97250</v>
      </c>
      <c r="E27" s="32">
        <v>42800</v>
      </c>
      <c r="F27" s="32">
        <v>34000</v>
      </c>
      <c r="G27" s="32">
        <v>88600</v>
      </c>
      <c r="H27" s="33">
        <f t="shared" si="0"/>
        <v>345050</v>
      </c>
      <c r="I27" s="34" t="s">
        <v>53</v>
      </c>
      <c r="J27" s="55">
        <v>343233.35</v>
      </c>
      <c r="K27" s="55">
        <v>1850</v>
      </c>
      <c r="L27" s="55">
        <v>-33.35</v>
      </c>
      <c r="M27" s="36">
        <f t="shared" si="1"/>
        <v>345050</v>
      </c>
      <c r="N27" s="37">
        <f t="shared" si="2"/>
        <v>0</v>
      </c>
      <c r="O27" s="6"/>
      <c r="P27" s="38"/>
      <c r="Q27" s="39"/>
      <c r="R27" s="39">
        <v>1</v>
      </c>
      <c r="S27" s="39">
        <v>2</v>
      </c>
      <c r="T27" s="39"/>
      <c r="U27" s="40"/>
      <c r="V27" s="41">
        <f t="shared" si="3"/>
        <v>3</v>
      </c>
      <c r="W27" s="4"/>
      <c r="X27" s="39">
        <v>0</v>
      </c>
      <c r="Y27" s="42">
        <f t="shared" si="4"/>
        <v>3</v>
      </c>
      <c r="Z27" s="43" t="s">
        <v>53</v>
      </c>
      <c r="AA27" s="39">
        <v>12</v>
      </c>
      <c r="AB27" s="39">
        <v>1</v>
      </c>
      <c r="AC27" s="39">
        <v>1</v>
      </c>
      <c r="AD27" s="39">
        <v>4</v>
      </c>
      <c r="AE27" s="39">
        <v>2</v>
      </c>
      <c r="AF27" s="39"/>
      <c r="AG27" s="44">
        <f t="shared" si="5"/>
        <v>20</v>
      </c>
      <c r="AH27" s="4"/>
      <c r="AI27" s="39"/>
      <c r="AJ27" s="42">
        <f t="shared" si="6"/>
        <v>20</v>
      </c>
      <c r="AK27" s="43" t="s">
        <v>53</v>
      </c>
      <c r="AL27" s="39">
        <v>67</v>
      </c>
      <c r="AM27" s="39">
        <v>82</v>
      </c>
      <c r="AN27" s="39">
        <v>39</v>
      </c>
      <c r="AO27" s="39">
        <v>35</v>
      </c>
      <c r="AP27" s="40">
        <v>57</v>
      </c>
      <c r="AQ27" s="45">
        <f t="shared" si="7"/>
        <v>280</v>
      </c>
      <c r="AR27" s="4"/>
      <c r="AS27" s="39">
        <v>0</v>
      </c>
      <c r="AT27" s="42">
        <f t="shared" si="8"/>
        <v>280</v>
      </c>
    </row>
    <row r="28" spans="1:46" ht="21" customHeight="1" x14ac:dyDescent="0.25">
      <c r="A28" s="5"/>
      <c r="B28" s="46" t="s">
        <v>54</v>
      </c>
      <c r="C28" s="47">
        <v>131800</v>
      </c>
      <c r="D28" s="47">
        <v>135350</v>
      </c>
      <c r="E28" s="47">
        <v>50050</v>
      </c>
      <c r="F28" s="47">
        <v>84500</v>
      </c>
      <c r="G28" s="47">
        <v>226650</v>
      </c>
      <c r="H28" s="48">
        <f t="shared" si="0"/>
        <v>628350</v>
      </c>
      <c r="I28" s="49" t="s">
        <v>55</v>
      </c>
      <c r="J28" s="50">
        <v>732550</v>
      </c>
      <c r="K28" s="50"/>
      <c r="L28" s="50">
        <v>-104200</v>
      </c>
      <c r="M28" s="51">
        <f t="shared" si="1"/>
        <v>628350</v>
      </c>
      <c r="N28" s="37">
        <f t="shared" si="2"/>
        <v>0</v>
      </c>
      <c r="O28" s="6"/>
      <c r="P28" s="38"/>
      <c r="Q28" s="52">
        <v>4</v>
      </c>
      <c r="R28" s="52"/>
      <c r="S28" s="52">
        <v>1</v>
      </c>
      <c r="T28" s="52"/>
      <c r="U28" s="53"/>
      <c r="V28" s="41">
        <f t="shared" si="3"/>
        <v>5</v>
      </c>
      <c r="W28" s="4"/>
      <c r="X28" s="39">
        <v>0</v>
      </c>
      <c r="Y28" s="42">
        <f t="shared" si="4"/>
        <v>5</v>
      </c>
      <c r="Z28" s="43" t="s">
        <v>55</v>
      </c>
      <c r="AA28" s="52">
        <v>9</v>
      </c>
      <c r="AB28" s="52">
        <v>1</v>
      </c>
      <c r="AC28" s="52">
        <v>1</v>
      </c>
      <c r="AD28" s="52">
        <v>4</v>
      </c>
      <c r="AE28" s="52">
        <v>5</v>
      </c>
      <c r="AF28" s="52"/>
      <c r="AG28" s="44">
        <f t="shared" si="5"/>
        <v>20</v>
      </c>
      <c r="AH28" s="4"/>
      <c r="AI28" s="39"/>
      <c r="AJ28" s="42">
        <f t="shared" si="6"/>
        <v>20</v>
      </c>
      <c r="AK28" s="43" t="s">
        <v>55</v>
      </c>
      <c r="AL28" s="52">
        <v>109</v>
      </c>
      <c r="AM28" s="52">
        <v>105</v>
      </c>
      <c r="AN28" s="52">
        <v>43</v>
      </c>
      <c r="AO28" s="52">
        <v>63</v>
      </c>
      <c r="AP28" s="53">
        <v>147</v>
      </c>
      <c r="AQ28" s="45">
        <f t="shared" si="7"/>
        <v>467</v>
      </c>
      <c r="AR28" s="4"/>
      <c r="AS28" s="39">
        <v>0</v>
      </c>
      <c r="AT28" s="42">
        <f t="shared" si="8"/>
        <v>467</v>
      </c>
    </row>
    <row r="29" spans="1:46" ht="21" customHeight="1" x14ac:dyDescent="0.25">
      <c r="A29" s="5"/>
      <c r="B29" s="31" t="s">
        <v>56</v>
      </c>
      <c r="C29" s="32">
        <v>189000</v>
      </c>
      <c r="D29" s="32">
        <v>206400</v>
      </c>
      <c r="E29" s="32">
        <v>117550</v>
      </c>
      <c r="F29" s="32">
        <v>87500</v>
      </c>
      <c r="G29" s="32">
        <v>163300</v>
      </c>
      <c r="H29" s="33">
        <f t="shared" si="0"/>
        <v>763750</v>
      </c>
      <c r="I29" s="34" t="s">
        <v>57</v>
      </c>
      <c r="J29" s="55">
        <v>114100</v>
      </c>
      <c r="K29" s="55">
        <v>649650</v>
      </c>
      <c r="L29" s="55"/>
      <c r="M29" s="36">
        <f t="shared" si="1"/>
        <v>763750</v>
      </c>
      <c r="N29" s="37">
        <f t="shared" si="2"/>
        <v>0</v>
      </c>
      <c r="O29" s="6"/>
      <c r="P29" s="38"/>
      <c r="Q29" s="39"/>
      <c r="R29" s="39">
        <v>2</v>
      </c>
      <c r="S29" s="39"/>
      <c r="T29" s="39">
        <v>2</v>
      </c>
      <c r="U29" s="40">
        <v>2</v>
      </c>
      <c r="V29" s="41">
        <f t="shared" si="3"/>
        <v>6</v>
      </c>
      <c r="W29" s="4"/>
      <c r="X29" s="39">
        <v>0</v>
      </c>
      <c r="Y29" s="42">
        <f t="shared" si="4"/>
        <v>6</v>
      </c>
      <c r="Z29" s="43" t="s">
        <v>57</v>
      </c>
      <c r="AA29" s="39">
        <v>1</v>
      </c>
      <c r="AB29" s="39"/>
      <c r="AC29" s="39">
        <v>1</v>
      </c>
      <c r="AD29" s="39">
        <v>2</v>
      </c>
      <c r="AE29" s="39">
        <v>2</v>
      </c>
      <c r="AF29" s="39"/>
      <c r="AG29" s="44">
        <f t="shared" si="5"/>
        <v>6</v>
      </c>
      <c r="AH29" s="4"/>
      <c r="AI29" s="39"/>
      <c r="AJ29" s="42">
        <f t="shared" si="6"/>
        <v>6</v>
      </c>
      <c r="AK29" s="43" t="s">
        <v>57</v>
      </c>
      <c r="AL29" s="39">
        <v>84</v>
      </c>
      <c r="AM29" s="39">
        <v>90</v>
      </c>
      <c r="AN29" s="39">
        <v>54</v>
      </c>
      <c r="AO29" s="39">
        <v>49</v>
      </c>
      <c r="AP29" s="40">
        <v>82</v>
      </c>
      <c r="AQ29" s="45">
        <f t="shared" si="7"/>
        <v>359</v>
      </c>
      <c r="AR29" s="4"/>
      <c r="AS29" s="39">
        <v>0</v>
      </c>
      <c r="AT29" s="42">
        <f t="shared" si="8"/>
        <v>359</v>
      </c>
    </row>
    <row r="30" spans="1:46" ht="21" customHeight="1" x14ac:dyDescent="0.25">
      <c r="A30" s="5"/>
      <c r="B30" s="46" t="s">
        <v>58</v>
      </c>
      <c r="C30" s="47">
        <v>60900</v>
      </c>
      <c r="D30" s="47">
        <v>86700</v>
      </c>
      <c r="E30" s="47">
        <v>72450</v>
      </c>
      <c r="F30" s="47">
        <v>93500</v>
      </c>
      <c r="G30" s="47">
        <v>159600</v>
      </c>
      <c r="H30" s="48">
        <f t="shared" si="0"/>
        <v>473150</v>
      </c>
      <c r="I30" s="49" t="s">
        <v>59</v>
      </c>
      <c r="J30" s="50">
        <v>159000</v>
      </c>
      <c r="K30" s="50">
        <v>312650</v>
      </c>
      <c r="L30" s="50">
        <v>1500</v>
      </c>
      <c r="M30" s="51">
        <f t="shared" si="1"/>
        <v>473150</v>
      </c>
      <c r="N30" s="37">
        <f t="shared" si="2"/>
        <v>0</v>
      </c>
      <c r="O30" s="6"/>
      <c r="P30" s="38"/>
      <c r="Q30" s="52"/>
      <c r="R30" s="52"/>
      <c r="S30" s="52"/>
      <c r="T30" s="52"/>
      <c r="U30" s="53">
        <v>1</v>
      </c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3</v>
      </c>
      <c r="AB30" s="52"/>
      <c r="AC30" s="52">
        <v>1</v>
      </c>
      <c r="AD30" s="52">
        <v>1</v>
      </c>
      <c r="AE30" s="52"/>
      <c r="AF30" s="52"/>
      <c r="AG30" s="44">
        <f t="shared" si="5"/>
        <v>5</v>
      </c>
      <c r="AH30" s="4"/>
      <c r="AI30" s="39"/>
      <c r="AJ30" s="42">
        <f t="shared" si="6"/>
        <v>5</v>
      </c>
      <c r="AK30" s="43" t="s">
        <v>59</v>
      </c>
      <c r="AL30" s="52">
        <v>46</v>
      </c>
      <c r="AM30" s="52">
        <v>47</v>
      </c>
      <c r="AN30" s="52">
        <v>54</v>
      </c>
      <c r="AO30" s="52">
        <v>69</v>
      </c>
      <c r="AP30" s="53">
        <v>110</v>
      </c>
      <c r="AQ30" s="45">
        <f t="shared" si="7"/>
        <v>326</v>
      </c>
      <c r="AR30" s="4"/>
      <c r="AS30" s="39">
        <v>0</v>
      </c>
      <c r="AT30" s="42">
        <f t="shared" si="8"/>
        <v>326</v>
      </c>
    </row>
    <row r="31" spans="1:46" ht="21" customHeight="1" x14ac:dyDescent="0.25">
      <c r="A31" s="5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55"/>
      <c r="K31" s="55"/>
      <c r="L31" s="55"/>
      <c r="M31" s="36">
        <f t="shared" si="1"/>
        <v>0</v>
      </c>
      <c r="N31" s="37">
        <f t="shared" si="2"/>
        <v>0</v>
      </c>
      <c r="O31" s="6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</row>
    <row r="32" spans="1:46" ht="21" customHeight="1" x14ac:dyDescent="0.25">
      <c r="A32" s="5"/>
      <c r="B32" s="46" t="s">
        <v>62</v>
      </c>
      <c r="C32" s="47">
        <v>123100</v>
      </c>
      <c r="D32" s="47">
        <v>100000</v>
      </c>
      <c r="E32" s="47">
        <v>139100</v>
      </c>
      <c r="F32" s="47">
        <v>110900</v>
      </c>
      <c r="G32" s="47">
        <v>197400</v>
      </c>
      <c r="H32" s="48">
        <f t="shared" si="0"/>
        <v>670500</v>
      </c>
      <c r="I32" s="49" t="s">
        <v>63</v>
      </c>
      <c r="J32" s="54">
        <v>94500</v>
      </c>
      <c r="K32" s="54">
        <v>576000</v>
      </c>
      <c r="L32" s="54"/>
      <c r="M32" s="51">
        <f t="shared" si="1"/>
        <v>670500</v>
      </c>
      <c r="N32" s="37">
        <f t="shared" si="2"/>
        <v>0</v>
      </c>
      <c r="O32" s="6"/>
      <c r="P32" s="38"/>
      <c r="Q32" s="52">
        <v>1</v>
      </c>
      <c r="R32" s="52"/>
      <c r="S32" s="52">
        <v>1</v>
      </c>
      <c r="T32" s="52"/>
      <c r="U32" s="53"/>
      <c r="V32" s="41">
        <f t="shared" si="3"/>
        <v>2</v>
      </c>
      <c r="W32" s="4"/>
      <c r="X32" s="39">
        <v>0</v>
      </c>
      <c r="Y32" s="42">
        <f t="shared" si="4"/>
        <v>2</v>
      </c>
      <c r="Z32" s="43" t="s">
        <v>63</v>
      </c>
      <c r="AA32" s="52">
        <v>3</v>
      </c>
      <c r="AB32" s="52">
        <v>1</v>
      </c>
      <c r="AC32" s="52"/>
      <c r="AD32" s="52">
        <v>2</v>
      </c>
      <c r="AE32" s="52">
        <v>2</v>
      </c>
      <c r="AF32" s="52"/>
      <c r="AG32" s="44">
        <f t="shared" si="5"/>
        <v>8</v>
      </c>
      <c r="AH32" s="4"/>
      <c r="AI32" s="39"/>
      <c r="AJ32" s="42">
        <f t="shared" si="6"/>
        <v>8</v>
      </c>
      <c r="AK32" s="43" t="s">
        <v>63</v>
      </c>
      <c r="AL32" s="52">
        <v>90</v>
      </c>
      <c r="AM32" s="52">
        <v>89</v>
      </c>
      <c r="AN32" s="52">
        <v>93</v>
      </c>
      <c r="AO32" s="52">
        <v>79</v>
      </c>
      <c r="AP32" s="53">
        <v>127</v>
      </c>
      <c r="AQ32" s="45">
        <f t="shared" si="7"/>
        <v>478</v>
      </c>
      <c r="AR32" s="4"/>
      <c r="AS32" s="39">
        <v>0</v>
      </c>
      <c r="AT32" s="42">
        <f t="shared" si="8"/>
        <v>478</v>
      </c>
    </row>
    <row r="33" spans="1:46" ht="21" customHeight="1" x14ac:dyDescent="0.25">
      <c r="A33" s="5"/>
      <c r="B33" s="31" t="s">
        <v>64</v>
      </c>
      <c r="C33" s="32">
        <v>47800</v>
      </c>
      <c r="D33" s="32">
        <v>127100</v>
      </c>
      <c r="E33" s="32">
        <v>10100</v>
      </c>
      <c r="F33" s="32">
        <v>23500</v>
      </c>
      <c r="G33" s="32">
        <v>45400</v>
      </c>
      <c r="H33" s="33">
        <f t="shared" si="0"/>
        <v>253900</v>
      </c>
      <c r="I33" s="34" t="s">
        <v>65</v>
      </c>
      <c r="J33" s="55">
        <v>296666.65999999997</v>
      </c>
      <c r="K33" s="55"/>
      <c r="L33" s="55">
        <v>-42750</v>
      </c>
      <c r="M33" s="36">
        <f t="shared" si="1"/>
        <v>253916.65999999997</v>
      </c>
      <c r="N33" s="37">
        <f t="shared" si="2"/>
        <v>-16.659999999974389</v>
      </c>
      <c r="O33" s="6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3</v>
      </c>
      <c r="AB33" s="39">
        <v>1</v>
      </c>
      <c r="AC33" s="39">
        <v>1</v>
      </c>
      <c r="AD33" s="39"/>
      <c r="AE33" s="39">
        <v>4</v>
      </c>
      <c r="AF33" s="39"/>
      <c r="AG33" s="44">
        <f t="shared" si="5"/>
        <v>9</v>
      </c>
      <c r="AH33" s="4"/>
      <c r="AI33" s="39"/>
      <c r="AJ33" s="42">
        <f t="shared" si="6"/>
        <v>9</v>
      </c>
      <c r="AK33" s="43" t="s">
        <v>65</v>
      </c>
      <c r="AL33" s="39">
        <v>32</v>
      </c>
      <c r="AM33" s="39">
        <v>41</v>
      </c>
      <c r="AN33" s="39">
        <v>10</v>
      </c>
      <c r="AO33" s="39">
        <v>17</v>
      </c>
      <c r="AP33" s="40">
        <v>33</v>
      </c>
      <c r="AQ33" s="45">
        <f t="shared" si="7"/>
        <v>133</v>
      </c>
      <c r="AR33" s="4"/>
      <c r="AS33" s="39">
        <v>0</v>
      </c>
      <c r="AT33" s="42">
        <f t="shared" si="8"/>
        <v>133</v>
      </c>
    </row>
    <row r="34" spans="1:46" ht="21" customHeight="1" x14ac:dyDescent="0.25">
      <c r="A34" s="5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0"/>
      <c r="K34" s="50"/>
      <c r="L34" s="50"/>
      <c r="M34" s="51">
        <f t="shared" si="1"/>
        <v>0</v>
      </c>
      <c r="N34" s="37">
        <f t="shared" si="2"/>
        <v>0</v>
      </c>
      <c r="O34" s="6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</row>
    <row r="35" spans="1:46" ht="21" customHeight="1" x14ac:dyDescent="0.25">
      <c r="A35" s="5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55"/>
      <c r="K35" s="55"/>
      <c r="L35" s="55"/>
      <c r="M35" s="36">
        <f t="shared" si="1"/>
        <v>0</v>
      </c>
      <c r="N35" s="37">
        <f t="shared" si="2"/>
        <v>0</v>
      </c>
      <c r="O35" s="6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</row>
    <row r="36" spans="1:46" ht="6" customHeight="1" x14ac:dyDescent="0.25">
      <c r="A36" s="5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6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46" ht="22.5" customHeight="1" x14ac:dyDescent="0.25">
      <c r="A37" s="5"/>
      <c r="C37" s="59">
        <f t="shared" ref="C37:H37" si="9">SUM(C13:C35)</f>
        <v>2730515</v>
      </c>
      <c r="D37" s="59">
        <f t="shared" si="9"/>
        <v>2744365</v>
      </c>
      <c r="E37" s="59">
        <f t="shared" si="9"/>
        <v>1257150</v>
      </c>
      <c r="F37" s="59">
        <f t="shared" si="9"/>
        <v>1590450</v>
      </c>
      <c r="G37" s="59">
        <f t="shared" si="9"/>
        <v>2912300</v>
      </c>
      <c r="H37" s="60">
        <f t="shared" si="9"/>
        <v>11234780</v>
      </c>
      <c r="I37" s="61"/>
      <c r="J37" s="59">
        <f>SUM(J13:J35)</f>
        <v>7488878.96</v>
      </c>
      <c r="K37" s="59">
        <f>SUM(K13:K36)</f>
        <v>5211850</v>
      </c>
      <c r="L37" s="59">
        <f>SUM(L14:L35)</f>
        <v>-1466983.35</v>
      </c>
      <c r="M37" s="59">
        <f>SUM(M13:M35)</f>
        <v>11233745.609999999</v>
      </c>
      <c r="N37" s="57"/>
      <c r="O37" s="6"/>
      <c r="P37" s="4"/>
      <c r="Q37" s="421" t="s">
        <v>70</v>
      </c>
      <c r="R37" s="403"/>
      <c r="S37" s="403"/>
      <c r="T37" s="365"/>
      <c r="U37" s="422">
        <f>SUM(V13:V35)</f>
        <v>39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217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6678</v>
      </c>
      <c r="AQ37" s="365"/>
      <c r="AS37" s="64">
        <f>SUM(AS13:AS35)</f>
        <v>0</v>
      </c>
    </row>
    <row r="38" spans="1:46" ht="8.25" customHeight="1" x14ac:dyDescent="0.2">
      <c r="A38" s="5"/>
      <c r="C38" s="65"/>
      <c r="D38" s="65"/>
      <c r="E38" s="65"/>
      <c r="F38" s="65"/>
      <c r="G38" s="65"/>
      <c r="H38" s="65"/>
      <c r="O38" s="6"/>
      <c r="P38" s="4"/>
      <c r="Q38" s="4"/>
      <c r="R38" s="4"/>
      <c r="S38" s="4"/>
      <c r="T38" s="4"/>
      <c r="U38" s="4"/>
      <c r="V38" s="4"/>
      <c r="W38" s="4"/>
      <c r="X38" s="38"/>
    </row>
    <row r="39" spans="1:46" ht="18" x14ac:dyDescent="0.25">
      <c r="A39" s="5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6"/>
      <c r="P39" s="4"/>
      <c r="Q39" s="4"/>
      <c r="R39" s="4"/>
      <c r="S39" s="4"/>
      <c r="T39" s="4"/>
      <c r="U39" s="4"/>
      <c r="V39" s="4"/>
      <c r="W39" s="4"/>
      <c r="X39" s="38"/>
    </row>
    <row r="40" spans="1:46" ht="8.25" customHeight="1" x14ac:dyDescent="0.2">
      <c r="A40" s="5"/>
      <c r="O40" s="6"/>
      <c r="P40" s="4"/>
      <c r="Q40" s="4"/>
      <c r="R40" s="4"/>
      <c r="S40" s="4"/>
      <c r="T40" s="4"/>
      <c r="U40" s="4"/>
      <c r="V40" s="4"/>
      <c r="W40" s="4"/>
      <c r="X40" s="38"/>
    </row>
    <row r="41" spans="1:46" ht="21" customHeight="1" x14ac:dyDescent="0.2">
      <c r="A41" s="5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21746621.510000002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6"/>
      <c r="P41" s="4"/>
      <c r="Q41" s="4"/>
      <c r="R41" s="4"/>
      <c r="S41" s="4"/>
      <c r="T41" s="4"/>
      <c r="U41" s="4"/>
      <c r="V41" s="4"/>
      <c r="W41" s="4"/>
      <c r="X41" s="38"/>
    </row>
    <row r="42" spans="1:46" ht="21" customHeight="1" x14ac:dyDescent="0.2">
      <c r="A42" s="5"/>
      <c r="B42" s="429" t="s">
        <v>5</v>
      </c>
      <c r="C42" s="377"/>
      <c r="D42" s="70">
        <f>J37</f>
        <v>7488878.96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4000000</v>
      </c>
      <c r="O42" s="6"/>
      <c r="P42" s="4"/>
      <c r="Q42" s="4"/>
      <c r="R42" s="4"/>
      <c r="S42" s="4"/>
      <c r="T42" s="4"/>
      <c r="U42" s="4"/>
      <c r="V42" s="4"/>
      <c r="W42" s="4"/>
      <c r="X42" s="4"/>
    </row>
    <row r="43" spans="1:46" ht="21" customHeight="1" x14ac:dyDescent="0.2">
      <c r="A43" s="5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6"/>
      <c r="P43" s="4"/>
      <c r="Q43" s="4"/>
      <c r="R43" s="4"/>
      <c r="S43" s="4"/>
      <c r="T43" s="4"/>
      <c r="U43" s="4"/>
      <c r="V43" s="4"/>
      <c r="W43" s="4"/>
      <c r="X43" s="4"/>
    </row>
    <row r="44" spans="1:46" ht="21" customHeight="1" x14ac:dyDescent="0.2">
      <c r="A44" s="5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6"/>
      <c r="P44" s="4"/>
      <c r="Q44" s="4"/>
      <c r="R44" s="4"/>
      <c r="S44" s="4"/>
      <c r="T44" s="4"/>
      <c r="U44" s="4"/>
      <c r="V44" s="4"/>
      <c r="W44" s="4"/>
      <c r="X44" s="4"/>
    </row>
    <row r="45" spans="1:46" ht="21" customHeight="1" x14ac:dyDescent="0.2">
      <c r="A45" s="5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6"/>
      <c r="P45" s="4"/>
      <c r="Q45" s="4"/>
      <c r="R45" s="4"/>
      <c r="S45" s="4"/>
      <c r="T45" s="4"/>
      <c r="U45" s="4"/>
      <c r="V45" s="4"/>
      <c r="W45" s="4"/>
      <c r="X45" s="4"/>
    </row>
    <row r="46" spans="1:46" ht="21" customHeight="1" x14ac:dyDescent="0.2">
      <c r="A46" s="5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1034.3900000000722</v>
      </c>
      <c r="J46" s="431"/>
      <c r="K46" s="377"/>
      <c r="L46" s="71">
        <v>0</v>
      </c>
      <c r="M46" s="73"/>
      <c r="N46" s="71">
        <v>0</v>
      </c>
      <c r="O46" s="6"/>
      <c r="P46" s="4"/>
      <c r="Q46" s="4"/>
      <c r="R46" s="4"/>
      <c r="S46" s="4"/>
      <c r="T46" s="4"/>
      <c r="U46" s="4"/>
      <c r="V46" s="4"/>
      <c r="W46" s="4"/>
      <c r="X46" s="4"/>
    </row>
    <row r="47" spans="1:46" ht="5.25" customHeight="1" x14ac:dyDescent="0.2">
      <c r="A47" s="5"/>
      <c r="O47" s="6"/>
      <c r="P47" s="4"/>
      <c r="Q47" s="4"/>
      <c r="R47" s="4"/>
      <c r="S47" s="4"/>
      <c r="T47" s="4"/>
      <c r="U47" s="4"/>
      <c r="V47" s="4"/>
      <c r="W47" s="4"/>
      <c r="X47" s="4"/>
    </row>
    <row r="48" spans="1:46" ht="22.5" customHeight="1" x14ac:dyDescent="0.25">
      <c r="A48" s="5"/>
      <c r="B48" s="435" t="s">
        <v>92</v>
      </c>
      <c r="C48" s="365"/>
      <c r="D48" s="75">
        <f>D41+D42+D43+D44+D45+D46+H42+H43+H44+H45+H46</f>
        <v>7489913.3499999996</v>
      </c>
      <c r="G48" s="76" t="s">
        <v>7</v>
      </c>
      <c r="H48" s="77">
        <f>D48+H41</f>
        <v>29236534.859999999</v>
      </c>
      <c r="M48" s="78" t="s">
        <v>93</v>
      </c>
      <c r="N48" s="79">
        <f>L41+L42+L43+L44+L45+L46+N41+N42+N43+N44+N45+N46</f>
        <v>4000000</v>
      </c>
      <c r="O48" s="6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5"/>
      <c r="O49" s="6"/>
      <c r="P49" s="4"/>
      <c r="Q49" s="4"/>
      <c r="R49" s="4"/>
      <c r="S49" s="4"/>
      <c r="T49" s="4"/>
      <c r="U49" s="4"/>
      <c r="V49" s="4"/>
      <c r="W49" s="4"/>
      <c r="X49" s="4"/>
    </row>
    <row r="50" spans="1:24" ht="18.75" customHeight="1" x14ac:dyDescent="0.2">
      <c r="A50" s="5"/>
      <c r="C50" s="436" t="s">
        <v>94</v>
      </c>
      <c r="D50" s="403"/>
      <c r="E50" s="403"/>
      <c r="F50" s="365"/>
      <c r="H50" s="80" t="s">
        <v>95</v>
      </c>
      <c r="I50" s="81"/>
      <c r="J50" s="82" t="s">
        <v>96</v>
      </c>
      <c r="L50" s="433" t="s">
        <v>97</v>
      </c>
      <c r="M50" s="403"/>
      <c r="N50" s="365"/>
      <c r="O50" s="6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5"/>
      <c r="O51" s="6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5"/>
      <c r="C52" s="83" t="s">
        <v>98</v>
      </c>
      <c r="D52" s="84">
        <v>76</v>
      </c>
      <c r="E52" s="437">
        <f>20000*D52</f>
        <v>1520000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36"/>
      <c r="P52" s="137"/>
      <c r="Q52" s="4"/>
      <c r="R52" s="4"/>
      <c r="S52" s="4"/>
      <c r="T52" s="4"/>
      <c r="U52" s="4"/>
      <c r="V52" s="4"/>
      <c r="W52" s="4"/>
      <c r="X52" s="4"/>
    </row>
    <row r="53" spans="1:24" ht="21" customHeight="1" x14ac:dyDescent="0.2">
      <c r="A53" s="5"/>
      <c r="C53" s="92" t="s">
        <v>100</v>
      </c>
      <c r="D53" s="93">
        <v>192</v>
      </c>
      <c r="E53" s="359">
        <f>10000*D53</f>
        <v>1920000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18</v>
      </c>
      <c r="N53" s="96">
        <f>10000*M53</f>
        <v>180000</v>
      </c>
      <c r="O53" s="136"/>
      <c r="P53" s="137"/>
      <c r="Q53" s="4"/>
      <c r="R53" s="4"/>
      <c r="S53" s="4"/>
      <c r="T53" s="4"/>
      <c r="U53" s="4"/>
      <c r="V53" s="4"/>
      <c r="W53" s="4"/>
      <c r="X53" s="4"/>
    </row>
    <row r="54" spans="1:24" ht="21" customHeight="1" x14ac:dyDescent="0.2">
      <c r="A54" s="5"/>
      <c r="C54" s="97" t="s">
        <v>101</v>
      </c>
      <c r="D54" s="84">
        <v>403</v>
      </c>
      <c r="E54" s="361">
        <f>2000*D54</f>
        <v>806000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205</v>
      </c>
      <c r="N54" s="96">
        <f>2000*M54</f>
        <v>410000</v>
      </c>
      <c r="O54" s="136"/>
      <c r="P54" s="137"/>
      <c r="Q54" s="4"/>
      <c r="R54" s="4"/>
      <c r="S54" s="4"/>
      <c r="T54" s="4"/>
      <c r="U54" s="4"/>
      <c r="V54" s="4"/>
      <c r="W54" s="4"/>
      <c r="X54" s="4"/>
    </row>
    <row r="55" spans="1:24" ht="24.75" customHeight="1" x14ac:dyDescent="0.2">
      <c r="A55" s="5"/>
      <c r="C55" s="92" t="s">
        <v>102</v>
      </c>
      <c r="D55" s="93">
        <v>915</v>
      </c>
      <c r="E55" s="359">
        <f>1000*D55</f>
        <v>915000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222</v>
      </c>
      <c r="N55" s="96">
        <f>1000*M55</f>
        <v>222000</v>
      </c>
      <c r="O55" s="136"/>
      <c r="P55" s="137"/>
      <c r="Q55" s="4"/>
      <c r="R55" s="4"/>
      <c r="S55" s="4"/>
      <c r="T55" s="4"/>
      <c r="U55" s="4"/>
      <c r="V55" s="4"/>
      <c r="W55" s="4"/>
      <c r="X55" s="4"/>
    </row>
    <row r="56" spans="1:24" ht="21" customHeight="1" x14ac:dyDescent="0.2">
      <c r="A56" s="5"/>
      <c r="C56" s="97" t="s">
        <v>103</v>
      </c>
      <c r="D56" s="84">
        <v>73</v>
      </c>
      <c r="E56" s="361">
        <f>500*D56</f>
        <v>36500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33</v>
      </c>
      <c r="N56" s="96">
        <f>500*M56</f>
        <v>16500</v>
      </c>
      <c r="O56" s="136"/>
      <c r="P56" s="137"/>
      <c r="Q56" s="4"/>
      <c r="R56" s="4"/>
      <c r="S56" s="4"/>
      <c r="T56" s="4"/>
      <c r="U56" s="4"/>
      <c r="V56" s="4"/>
      <c r="W56" s="4"/>
      <c r="X56" s="4"/>
    </row>
    <row r="57" spans="1:24" ht="21" customHeight="1" x14ac:dyDescent="0.2">
      <c r="A57" s="5"/>
      <c r="C57" s="92" t="s">
        <v>104</v>
      </c>
      <c r="D57" s="93">
        <v>35</v>
      </c>
      <c r="E57" s="359">
        <f>200*D57</f>
        <v>7000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201</v>
      </c>
      <c r="N57" s="96">
        <f>200*M57</f>
        <v>40200</v>
      </c>
      <c r="O57" s="136"/>
      <c r="P57" s="137"/>
      <c r="Q57" s="4"/>
      <c r="R57" s="4"/>
      <c r="S57" s="4"/>
      <c r="T57" s="4"/>
      <c r="U57" s="4"/>
      <c r="V57" s="4"/>
      <c r="W57" s="4"/>
      <c r="X57" s="4"/>
    </row>
    <row r="58" spans="1:24" ht="21" customHeight="1" x14ac:dyDescent="0.2">
      <c r="A58" s="5"/>
      <c r="C58" s="97" t="s">
        <v>106</v>
      </c>
      <c r="D58" s="84">
        <v>86</v>
      </c>
      <c r="E58" s="361">
        <f>100*D58</f>
        <v>8600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24</v>
      </c>
      <c r="N58" s="96">
        <f>100*M58</f>
        <v>2400</v>
      </c>
      <c r="O58" s="136"/>
      <c r="P58" s="137"/>
      <c r="Q58" s="4"/>
      <c r="R58" s="4"/>
      <c r="S58" s="4"/>
      <c r="T58" s="4"/>
      <c r="U58" s="4"/>
      <c r="V58" s="4"/>
      <c r="W58" s="4"/>
      <c r="X58" s="4"/>
    </row>
    <row r="59" spans="1:24" ht="21" customHeight="1" x14ac:dyDescent="0.2">
      <c r="A59" s="5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1796</v>
      </c>
      <c r="N59" s="96">
        <f>50*M59</f>
        <v>89800</v>
      </c>
      <c r="O59" s="136"/>
      <c r="P59" s="137"/>
      <c r="Q59" s="4"/>
      <c r="R59" s="4"/>
      <c r="S59" s="4"/>
      <c r="T59" s="4"/>
      <c r="U59" s="4"/>
      <c r="V59" s="4"/>
      <c r="W59" s="4"/>
      <c r="X59" s="4"/>
    </row>
    <row r="60" spans="1:24" ht="21" customHeight="1" x14ac:dyDescent="0.2">
      <c r="A60" s="5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1511</v>
      </c>
      <c r="N60" s="96">
        <f>20*M60</f>
        <v>30220</v>
      </c>
      <c r="O60" s="136"/>
      <c r="P60" s="137"/>
      <c r="Q60" s="4"/>
      <c r="R60" s="4"/>
      <c r="S60" s="4"/>
      <c r="T60" s="4"/>
      <c r="U60" s="4"/>
      <c r="V60" s="4"/>
      <c r="W60" s="4"/>
      <c r="X60" s="4"/>
    </row>
    <row r="61" spans="1:24" ht="21" customHeight="1" x14ac:dyDescent="0.2">
      <c r="A61" s="5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360</v>
      </c>
      <c r="N61" s="96">
        <f>10*M61</f>
        <v>3600</v>
      </c>
      <c r="O61" s="136"/>
      <c r="P61" s="137"/>
      <c r="Q61" s="4"/>
      <c r="R61" s="4"/>
      <c r="S61" s="4"/>
      <c r="T61" s="4"/>
      <c r="U61" s="4"/>
      <c r="V61" s="4"/>
      <c r="W61" s="4"/>
      <c r="X61" s="4"/>
    </row>
    <row r="62" spans="1:24" ht="21" customHeight="1" x14ac:dyDescent="0.2">
      <c r="A62" s="5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36"/>
      <c r="P62" s="137"/>
      <c r="Q62" s="4"/>
      <c r="R62" s="4"/>
      <c r="S62" s="4"/>
      <c r="T62" s="4"/>
      <c r="U62" s="4"/>
      <c r="V62" s="4"/>
      <c r="W62" s="4"/>
      <c r="X62" s="4"/>
    </row>
    <row r="63" spans="1:24" ht="21" customHeight="1" x14ac:dyDescent="0.2">
      <c r="A63" s="5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36"/>
      <c r="P63" s="137"/>
      <c r="Q63" s="4"/>
      <c r="R63" s="4"/>
      <c r="S63" s="4"/>
      <c r="T63" s="4"/>
      <c r="U63" s="4"/>
      <c r="V63" s="4"/>
      <c r="W63" s="4"/>
      <c r="X63" s="4"/>
    </row>
    <row r="64" spans="1:24" ht="21" customHeight="1" x14ac:dyDescent="0.2">
      <c r="A64" s="5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36"/>
      <c r="P64" s="137"/>
      <c r="Q64" s="4"/>
      <c r="R64" s="4"/>
      <c r="S64" s="4"/>
      <c r="T64" s="4"/>
      <c r="U64" s="4"/>
      <c r="V64" s="4"/>
      <c r="W64" s="4"/>
      <c r="X64" s="4"/>
    </row>
    <row r="65" spans="1:24" ht="21" customHeight="1" x14ac:dyDescent="0.25">
      <c r="A65" s="5"/>
      <c r="C65" s="364" t="s">
        <v>114</v>
      </c>
      <c r="D65" s="365"/>
      <c r="E65" s="366">
        <f>SUM(E52:F64)</f>
        <v>5213100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994720</v>
      </c>
      <c r="O65" s="6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5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6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5"/>
      <c r="D67" s="107" t="s">
        <v>7</v>
      </c>
      <c r="E67" s="61"/>
      <c r="F67" s="79">
        <f>D48+E65</f>
        <v>12703013.35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6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5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6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5"/>
      <c r="D69" s="110" t="s">
        <v>118</v>
      </c>
      <c r="E69" s="111"/>
      <c r="F69" s="112">
        <f>F67-H37</f>
        <v>1468233.3499999996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6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5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6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5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3115613.42</v>
      </c>
      <c r="O71" s="6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5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6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5"/>
      <c r="C73" s="390">
        <v>14257742.550000001</v>
      </c>
      <c r="D73" s="380"/>
      <c r="E73" s="380"/>
      <c r="F73" s="381"/>
      <c r="O73" s="6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5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4110333.42</v>
      </c>
      <c r="O74" s="6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5"/>
      <c r="C75" s="382"/>
      <c r="D75" s="383"/>
      <c r="E75" s="383"/>
      <c r="F75" s="384"/>
      <c r="H75" s="396"/>
      <c r="I75" s="397"/>
      <c r="J75" s="360"/>
      <c r="O75" s="6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5"/>
      <c r="L76" s="367" t="s">
        <v>122</v>
      </c>
      <c r="M76" s="368"/>
      <c r="N76" s="369"/>
      <c r="O76" s="6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5"/>
      <c r="C77" s="398" t="s">
        <v>123</v>
      </c>
      <c r="D77" s="380"/>
      <c r="E77" s="380"/>
      <c r="F77" s="380"/>
      <c r="G77" s="381"/>
      <c r="H77" s="399">
        <f>H9+H37+N48</f>
        <v>25857993.420000002</v>
      </c>
      <c r="I77" s="380"/>
      <c r="J77" s="381"/>
      <c r="L77" s="370" t="s">
        <v>5</v>
      </c>
      <c r="M77" s="369"/>
      <c r="N77" s="115">
        <f>N71</f>
        <v>3115613.42</v>
      </c>
      <c r="O77" s="6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5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994720</v>
      </c>
      <c r="O78" s="6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5"/>
      <c r="C79" s="400" t="s">
        <v>124</v>
      </c>
      <c r="D79" s="380"/>
      <c r="E79" s="380"/>
      <c r="F79" s="380"/>
      <c r="G79" s="381"/>
      <c r="H79" s="401">
        <f>H74+H41+D41+D43+D44+D45+D46+H42+H43+H44+H45+H46</f>
        <v>21747655.900000002</v>
      </c>
      <c r="I79" s="380"/>
      <c r="J79" s="381"/>
      <c r="L79" s="372" t="s">
        <v>125</v>
      </c>
      <c r="M79" s="369"/>
      <c r="N79" s="117">
        <f>N71+N65</f>
        <v>4110333.42</v>
      </c>
      <c r="O79" s="6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5"/>
      <c r="C80" s="382"/>
      <c r="D80" s="383"/>
      <c r="E80" s="383"/>
      <c r="F80" s="383"/>
      <c r="G80" s="384"/>
      <c r="H80" s="382"/>
      <c r="I80" s="383"/>
      <c r="J80" s="384"/>
      <c r="O80" s="6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5"/>
      <c r="C81" s="379" t="s">
        <v>126</v>
      </c>
      <c r="D81" s="380"/>
      <c r="E81" s="380"/>
      <c r="F81" s="380"/>
      <c r="G81" s="381"/>
      <c r="H81" s="385">
        <f>H77-H79</f>
        <v>4110337.5199999996</v>
      </c>
      <c r="I81" s="380"/>
      <c r="J81" s="381"/>
      <c r="L81" s="386" t="s">
        <v>127</v>
      </c>
      <c r="M81" s="369"/>
      <c r="N81" s="387">
        <f>N79-H81</f>
        <v>-4.099999999627471</v>
      </c>
      <c r="O81" s="6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5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6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20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2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81:N82">
    <cfRule type="colorScale" priority="1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C73:F75">
    <cfRule type="colorScale" priority="2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N13:N35">
    <cfRule type="colorScale" priority="3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4">
      <colorScale>
        <cfvo type="formula" val="2639.47"/>
        <cfvo type="max"/>
        <color rgb="FFFF0000"/>
        <color rgb="FFFFFFFF"/>
      </colorScale>
    </cfRule>
  </conditionalFormatting>
  <conditionalFormatting sqref="Y13:Y35 AJ13:AJ35 AT13:AT35">
    <cfRule type="colorScale" priority="5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6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D5:J5 X13">
    <cfRule type="notContainsBlanks" dxfId="50" priority="7">
      <formula>LEN(TRIM(D5))&gt;0</formula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4335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'0601'!N77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'0601'!N78</f>
        <v>994720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4110333.42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4110333.42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4110333.42</v>
      </c>
      <c r="I81" s="380"/>
      <c r="J81" s="381"/>
      <c r="L81" s="386" t="s">
        <v>127</v>
      </c>
      <c r="M81" s="369"/>
      <c r="N81" s="387">
        <f>N79-H81</f>
        <v>-4110333.42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49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AX5">
    <cfRule type="notContainsBlanks" dxfId="48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4335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'0701'!N77</f>
        <v>0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'0701'!N78</f>
        <v>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0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0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0</v>
      </c>
      <c r="I81" s="380"/>
      <c r="J81" s="381"/>
      <c r="L81" s="386" t="s">
        <v>127</v>
      </c>
      <c r="M81" s="369"/>
      <c r="N81" s="387">
        <f>N79-H81</f>
        <v>0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47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46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'0601'!N77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'0601'!N78</f>
        <v>994720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4110333.42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1167600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259200</v>
      </c>
      <c r="D13" s="32">
        <v>77100</v>
      </c>
      <c r="E13" s="32">
        <v>5500</v>
      </c>
      <c r="F13" s="32">
        <v>53600</v>
      </c>
      <c r="G13" s="32">
        <v>81400</v>
      </c>
      <c r="H13" s="33">
        <f t="shared" ref="H13:H35" si="0">SUM(C13:G13)</f>
        <v>476800</v>
      </c>
      <c r="I13" s="34" t="s">
        <v>27</v>
      </c>
      <c r="J13" s="35">
        <v>280000</v>
      </c>
      <c r="K13" s="35">
        <v>196600</v>
      </c>
      <c r="L13" s="35"/>
      <c r="M13" s="147">
        <f t="shared" ref="M13:M35" si="1">SUM(J13:L13)</f>
        <v>476600</v>
      </c>
      <c r="N13" s="37">
        <f t="shared" ref="N13:N35" si="2">H13-M13</f>
        <v>200</v>
      </c>
      <c r="O13" s="142"/>
      <c r="P13" s="38"/>
      <c r="Q13" s="39"/>
      <c r="R13" s="39"/>
      <c r="S13" s="39">
        <v>3</v>
      </c>
      <c r="T13" s="39"/>
      <c r="U13" s="40"/>
      <c r="V13" s="41">
        <f t="shared" ref="V13:V35" si="3">U13+T13+S13+R13+Q13</f>
        <v>3</v>
      </c>
      <c r="W13" s="4"/>
      <c r="X13" s="39"/>
      <c r="Y13" s="42">
        <f t="shared" ref="Y13:Y35" si="4">V13-X13</f>
        <v>3</v>
      </c>
      <c r="Z13" s="43" t="s">
        <v>20</v>
      </c>
      <c r="AA13" s="39">
        <v>3</v>
      </c>
      <c r="AB13" s="39"/>
      <c r="AC13" s="39"/>
      <c r="AD13" s="39"/>
      <c r="AE13" s="39"/>
      <c r="AF13" s="39"/>
      <c r="AG13" s="44">
        <f t="shared" ref="AG13:AG35" si="5">AF13+AE13+AD13+AC13+AB13+AA13</f>
        <v>3</v>
      </c>
      <c r="AH13" s="4"/>
      <c r="AI13" s="39">
        <v>0</v>
      </c>
      <c r="AJ13" s="42">
        <f t="shared" ref="AJ13:AJ35" si="6">AG13-AI13</f>
        <v>3</v>
      </c>
      <c r="AL13" s="39">
        <v>127</v>
      </c>
      <c r="AM13" s="39">
        <v>51</v>
      </c>
      <c r="AN13" s="39">
        <v>3</v>
      </c>
      <c r="AO13" s="39">
        <v>31</v>
      </c>
      <c r="AP13" s="40">
        <v>46</v>
      </c>
      <c r="AQ13" s="45">
        <f t="shared" ref="AQ13:AQ35" si="7">AP13+AO13+AN13+AM13+AL13</f>
        <v>258</v>
      </c>
      <c r="AR13" s="4"/>
      <c r="AS13" s="39">
        <v>5</v>
      </c>
      <c r="AT13" s="42">
        <f t="shared" ref="AT13:AT35" si="8">AQ13-AS13</f>
        <v>253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291500</v>
      </c>
      <c r="D15" s="32">
        <v>129250</v>
      </c>
      <c r="E15" s="32">
        <v>70050</v>
      </c>
      <c r="F15" s="32">
        <v>76800</v>
      </c>
      <c r="G15" s="32">
        <v>123200</v>
      </c>
      <c r="H15" s="33">
        <f t="shared" si="0"/>
        <v>690800</v>
      </c>
      <c r="I15" s="34" t="s">
        <v>30</v>
      </c>
      <c r="J15" s="35">
        <v>235774.81</v>
      </c>
      <c r="K15" s="35">
        <v>455100</v>
      </c>
      <c r="L15" s="35">
        <v>-74.81</v>
      </c>
      <c r="M15" s="147">
        <f t="shared" si="1"/>
        <v>690800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5</v>
      </c>
      <c r="AB15" s="39"/>
      <c r="AC15" s="39">
        <v>1</v>
      </c>
      <c r="AD15" s="39">
        <v>2</v>
      </c>
      <c r="AE15" s="39"/>
      <c r="AF15" s="39"/>
      <c r="AG15" s="44">
        <f t="shared" si="5"/>
        <v>8</v>
      </c>
      <c r="AH15" s="4"/>
      <c r="AI15" s="39"/>
      <c r="AJ15" s="42">
        <f t="shared" si="6"/>
        <v>8</v>
      </c>
      <c r="AL15" s="39">
        <v>127</v>
      </c>
      <c r="AM15" s="39">
        <v>68</v>
      </c>
      <c r="AN15" s="39">
        <v>32</v>
      </c>
      <c r="AO15" s="39">
        <v>46</v>
      </c>
      <c r="AP15" s="40">
        <v>71</v>
      </c>
      <c r="AQ15" s="45">
        <f t="shared" si="7"/>
        <v>344</v>
      </c>
      <c r="AR15" s="4"/>
      <c r="AS15" s="39">
        <v>0</v>
      </c>
      <c r="AT15" s="42">
        <f t="shared" si="8"/>
        <v>344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141850</v>
      </c>
      <c r="D17" s="32">
        <v>113250</v>
      </c>
      <c r="E17" s="32">
        <v>5650</v>
      </c>
      <c r="F17" s="32">
        <v>14500</v>
      </c>
      <c r="G17" s="32">
        <v>118600</v>
      </c>
      <c r="H17" s="33">
        <f t="shared" si="0"/>
        <v>393850</v>
      </c>
      <c r="I17" s="34" t="s">
        <v>33</v>
      </c>
      <c r="J17" s="35">
        <v>166600</v>
      </c>
      <c r="K17" s="35">
        <v>227300</v>
      </c>
      <c r="L17" s="35">
        <v>-50</v>
      </c>
      <c r="M17" s="147">
        <f t="shared" si="1"/>
        <v>393850</v>
      </c>
      <c r="N17" s="37">
        <f t="shared" si="2"/>
        <v>0</v>
      </c>
      <c r="O17" s="142"/>
      <c r="P17" s="38"/>
      <c r="Q17" s="39">
        <v>1</v>
      </c>
      <c r="R17" s="39">
        <v>1</v>
      </c>
      <c r="S17" s="39">
        <v>1</v>
      </c>
      <c r="T17" s="39"/>
      <c r="U17" s="40"/>
      <c r="V17" s="41">
        <f t="shared" si="3"/>
        <v>3</v>
      </c>
      <c r="W17" s="4"/>
      <c r="X17" s="39">
        <v>0</v>
      </c>
      <c r="Y17" s="42">
        <f t="shared" si="4"/>
        <v>3</v>
      </c>
      <c r="Z17" s="43" t="s">
        <v>33</v>
      </c>
      <c r="AA17" s="39"/>
      <c r="AB17" s="39">
        <v>4</v>
      </c>
      <c r="AC17" s="39">
        <v>4</v>
      </c>
      <c r="AD17" s="39"/>
      <c r="AE17" s="39"/>
      <c r="AF17" s="39"/>
      <c r="AG17" s="44">
        <f t="shared" si="5"/>
        <v>8</v>
      </c>
      <c r="AH17" s="4"/>
      <c r="AI17" s="39"/>
      <c r="AJ17" s="42">
        <f t="shared" si="6"/>
        <v>8</v>
      </c>
      <c r="AK17" s="43" t="s">
        <v>33</v>
      </c>
      <c r="AL17" s="39">
        <v>86</v>
      </c>
      <c r="AM17" s="39">
        <v>67</v>
      </c>
      <c r="AN17" s="39">
        <v>11</v>
      </c>
      <c r="AO17" s="39">
        <v>16</v>
      </c>
      <c r="AP17" s="40">
        <v>80</v>
      </c>
      <c r="AQ17" s="45">
        <f t="shared" si="7"/>
        <v>260</v>
      </c>
      <c r="AR17" s="4"/>
      <c r="AS17" s="39">
        <v>0</v>
      </c>
      <c r="AT17" s="42">
        <f t="shared" si="8"/>
        <v>260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378120</v>
      </c>
      <c r="D18" s="47">
        <v>289300</v>
      </c>
      <c r="E18" s="47">
        <v>132950</v>
      </c>
      <c r="F18" s="47">
        <v>102350</v>
      </c>
      <c r="G18" s="47">
        <v>218650</v>
      </c>
      <c r="H18" s="48">
        <f t="shared" si="0"/>
        <v>1121370</v>
      </c>
      <c r="I18" s="49" t="s">
        <v>35</v>
      </c>
      <c r="J18" s="54">
        <v>194250</v>
      </c>
      <c r="K18" s="54">
        <v>927150</v>
      </c>
      <c r="L18" s="54">
        <v>-30</v>
      </c>
      <c r="M18" s="148">
        <f t="shared" si="1"/>
        <v>1121370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/>
      <c r="U18" s="53"/>
      <c r="V18" s="41">
        <f t="shared" si="3"/>
        <v>1</v>
      </c>
      <c r="W18" s="4"/>
      <c r="X18" s="39">
        <v>0</v>
      </c>
      <c r="Y18" s="42">
        <f t="shared" si="4"/>
        <v>1</v>
      </c>
      <c r="Z18" s="43" t="s">
        <v>35</v>
      </c>
      <c r="AA18" s="52">
        <v>4</v>
      </c>
      <c r="AB18" s="52">
        <v>3</v>
      </c>
      <c r="AC18" s="52">
        <v>1</v>
      </c>
      <c r="AD18" s="52">
        <v>3</v>
      </c>
      <c r="AE18" s="52"/>
      <c r="AF18" s="52"/>
      <c r="AG18" s="44">
        <f t="shared" si="5"/>
        <v>11</v>
      </c>
      <c r="AH18" s="4"/>
      <c r="AI18" s="39"/>
      <c r="AJ18" s="42">
        <f t="shared" si="6"/>
        <v>11</v>
      </c>
      <c r="AK18" s="43" t="s">
        <v>35</v>
      </c>
      <c r="AL18" s="52">
        <v>238</v>
      </c>
      <c r="AM18" s="52">
        <v>176</v>
      </c>
      <c r="AN18" s="52">
        <v>119</v>
      </c>
      <c r="AO18" s="52">
        <v>105</v>
      </c>
      <c r="AP18" s="53">
        <v>163</v>
      </c>
      <c r="AQ18" s="45">
        <f t="shared" si="7"/>
        <v>801</v>
      </c>
      <c r="AR18" s="4"/>
      <c r="AS18" s="39">
        <v>0</v>
      </c>
      <c r="AT18" s="42">
        <f t="shared" si="8"/>
        <v>801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157200</v>
      </c>
      <c r="D19" s="32">
        <v>141000</v>
      </c>
      <c r="E19" s="32">
        <v>90000</v>
      </c>
      <c r="F19" s="32">
        <v>119100</v>
      </c>
      <c r="G19" s="32">
        <v>155400</v>
      </c>
      <c r="H19" s="33">
        <f t="shared" si="0"/>
        <v>662700</v>
      </c>
      <c r="I19" s="34" t="s">
        <v>37</v>
      </c>
      <c r="J19" s="35">
        <v>126000</v>
      </c>
      <c r="K19" s="35">
        <v>536700</v>
      </c>
      <c r="L19" s="35"/>
      <c r="M19" s="147">
        <f t="shared" si="1"/>
        <v>662700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>
        <v>3</v>
      </c>
      <c r="AC19" s="39">
        <v>2</v>
      </c>
      <c r="AD19" s="39">
        <v>4</v>
      </c>
      <c r="AE19" s="39">
        <v>3</v>
      </c>
      <c r="AF19" s="39"/>
      <c r="AG19" s="44">
        <f t="shared" si="5"/>
        <v>12</v>
      </c>
      <c r="AH19" s="4"/>
      <c r="AI19" s="39"/>
      <c r="AJ19" s="42">
        <f t="shared" si="6"/>
        <v>12</v>
      </c>
      <c r="AK19" s="43" t="s">
        <v>37</v>
      </c>
      <c r="AL19" s="39">
        <v>97</v>
      </c>
      <c r="AM19" s="39">
        <v>80</v>
      </c>
      <c r="AN19" s="39">
        <v>49</v>
      </c>
      <c r="AO19" s="39">
        <v>64</v>
      </c>
      <c r="AP19" s="40">
        <v>86</v>
      </c>
      <c r="AQ19" s="45">
        <f t="shared" si="7"/>
        <v>376</v>
      </c>
      <c r="AR19" s="4"/>
      <c r="AS19" s="39">
        <v>0</v>
      </c>
      <c r="AT19" s="42">
        <f t="shared" si="8"/>
        <v>376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104950</v>
      </c>
      <c r="D20" s="47">
        <v>136150</v>
      </c>
      <c r="E20" s="47">
        <v>51800</v>
      </c>
      <c r="F20" s="47">
        <v>89800</v>
      </c>
      <c r="G20" s="47">
        <v>117000</v>
      </c>
      <c r="H20" s="48">
        <f t="shared" si="0"/>
        <v>499700</v>
      </c>
      <c r="I20" s="49" t="s">
        <v>39</v>
      </c>
      <c r="J20" s="54">
        <v>165900</v>
      </c>
      <c r="K20" s="54">
        <v>329800</v>
      </c>
      <c r="L20" s="54"/>
      <c r="M20" s="148">
        <f t="shared" si="1"/>
        <v>495700</v>
      </c>
      <c r="N20" s="37">
        <f t="shared" si="2"/>
        <v>4000</v>
      </c>
      <c r="O20" s="142"/>
      <c r="P20" s="38"/>
      <c r="Q20" s="52">
        <v>1</v>
      </c>
      <c r="R20" s="52"/>
      <c r="S20" s="52"/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2</v>
      </c>
      <c r="AB20" s="52">
        <v>1</v>
      </c>
      <c r="AC20" s="52">
        <v>1</v>
      </c>
      <c r="AD20" s="52">
        <v>3</v>
      </c>
      <c r="AE20" s="52">
        <v>1</v>
      </c>
      <c r="AF20" s="52"/>
      <c r="AG20" s="44">
        <f t="shared" si="5"/>
        <v>8</v>
      </c>
      <c r="AH20" s="4"/>
      <c r="AI20" s="39"/>
      <c r="AJ20" s="42">
        <f t="shared" si="6"/>
        <v>8</v>
      </c>
      <c r="AK20" s="43" t="s">
        <v>39</v>
      </c>
      <c r="AL20" s="52">
        <v>63</v>
      </c>
      <c r="AM20" s="52">
        <v>99</v>
      </c>
      <c r="AN20" s="52">
        <v>37</v>
      </c>
      <c r="AO20" s="52">
        <v>51</v>
      </c>
      <c r="AP20" s="53">
        <v>87</v>
      </c>
      <c r="AQ20" s="45">
        <f t="shared" si="7"/>
        <v>337</v>
      </c>
      <c r="AR20" s="4"/>
      <c r="AS20" s="39">
        <v>0</v>
      </c>
      <c r="AT20" s="42">
        <f t="shared" si="8"/>
        <v>337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75700</v>
      </c>
      <c r="D21" s="32">
        <v>101800</v>
      </c>
      <c r="E21" s="32">
        <v>66000</v>
      </c>
      <c r="F21" s="32">
        <v>54700</v>
      </c>
      <c r="G21" s="32">
        <v>92000</v>
      </c>
      <c r="H21" s="33">
        <f t="shared" si="0"/>
        <v>390200</v>
      </c>
      <c r="I21" s="34" t="s">
        <v>41</v>
      </c>
      <c r="J21" s="35">
        <v>560000</v>
      </c>
      <c r="K21" s="35"/>
      <c r="L21" s="35">
        <v>-169800</v>
      </c>
      <c r="M21" s="147">
        <f t="shared" si="1"/>
        <v>390200</v>
      </c>
      <c r="N21" s="37">
        <f t="shared" si="2"/>
        <v>0</v>
      </c>
      <c r="O21" s="142"/>
      <c r="P21" s="38"/>
      <c r="Q21" s="39">
        <v>2</v>
      </c>
      <c r="R21" s="39">
        <v>3</v>
      </c>
      <c r="S21" s="39"/>
      <c r="T21" s="39"/>
      <c r="U21" s="40">
        <v>1</v>
      </c>
      <c r="V21" s="41">
        <f t="shared" si="3"/>
        <v>6</v>
      </c>
      <c r="W21" s="4"/>
      <c r="X21" s="39">
        <v>0</v>
      </c>
      <c r="Y21" s="42">
        <f t="shared" si="4"/>
        <v>6</v>
      </c>
      <c r="Z21" s="43" t="s">
        <v>41</v>
      </c>
      <c r="AA21" s="39">
        <v>3</v>
      </c>
      <c r="AB21" s="39"/>
      <c r="AC21" s="39">
        <v>1</v>
      </c>
      <c r="AD21" s="39">
        <v>2</v>
      </c>
      <c r="AE21" s="39"/>
      <c r="AF21" s="39"/>
      <c r="AG21" s="44">
        <f t="shared" si="5"/>
        <v>6</v>
      </c>
      <c r="AH21" s="4"/>
      <c r="AI21" s="39"/>
      <c r="AJ21" s="42">
        <f t="shared" si="6"/>
        <v>6</v>
      </c>
      <c r="AK21" s="43" t="s">
        <v>41</v>
      </c>
      <c r="AL21" s="39">
        <v>41</v>
      </c>
      <c r="AM21" s="39">
        <v>50</v>
      </c>
      <c r="AN21" s="39">
        <v>28</v>
      </c>
      <c r="AO21" s="39">
        <v>28</v>
      </c>
      <c r="AP21" s="40">
        <v>49</v>
      </c>
      <c r="AQ21" s="45">
        <f t="shared" si="7"/>
        <v>196</v>
      </c>
      <c r="AR21" s="4"/>
      <c r="AS21" s="39">
        <v>0</v>
      </c>
      <c r="AT21" s="42">
        <f t="shared" si="8"/>
        <v>196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204350</v>
      </c>
      <c r="D22" s="47">
        <v>188200</v>
      </c>
      <c r="E22" s="47">
        <v>58900</v>
      </c>
      <c r="F22" s="47">
        <v>68300</v>
      </c>
      <c r="G22" s="47">
        <v>185700</v>
      </c>
      <c r="H22" s="48">
        <f t="shared" si="0"/>
        <v>705450</v>
      </c>
      <c r="I22" s="49" t="s">
        <v>43</v>
      </c>
      <c r="J22" s="54">
        <v>253750</v>
      </c>
      <c r="K22" s="54">
        <v>451700</v>
      </c>
      <c r="L22" s="54"/>
      <c r="M22" s="148">
        <f t="shared" si="1"/>
        <v>705450</v>
      </c>
      <c r="N22" s="37">
        <f t="shared" si="2"/>
        <v>0</v>
      </c>
      <c r="O22" s="142"/>
      <c r="P22" s="38"/>
      <c r="Q22" s="52"/>
      <c r="R22" s="52">
        <v>1</v>
      </c>
      <c r="S22" s="52">
        <v>1</v>
      </c>
      <c r="T22" s="52">
        <v>1</v>
      </c>
      <c r="U22" s="53"/>
      <c r="V22" s="41">
        <f t="shared" si="3"/>
        <v>3</v>
      </c>
      <c r="W22" s="4"/>
      <c r="X22" s="39">
        <v>0</v>
      </c>
      <c r="Y22" s="42">
        <f t="shared" si="4"/>
        <v>3</v>
      </c>
      <c r="Z22" s="43" t="s">
        <v>43</v>
      </c>
      <c r="AA22" s="52">
        <v>3</v>
      </c>
      <c r="AB22" s="52">
        <v>2</v>
      </c>
      <c r="AC22" s="52">
        <v>4</v>
      </c>
      <c r="AD22" s="52">
        <v>1</v>
      </c>
      <c r="AE22" s="52"/>
      <c r="AF22" s="52"/>
      <c r="AG22" s="44">
        <f t="shared" si="5"/>
        <v>10</v>
      </c>
      <c r="AH22" s="4"/>
      <c r="AI22" s="39"/>
      <c r="AJ22" s="42">
        <f t="shared" si="6"/>
        <v>10</v>
      </c>
      <c r="AK22" s="43" t="s">
        <v>43</v>
      </c>
      <c r="AL22" s="52">
        <v>112</v>
      </c>
      <c r="AM22" s="52">
        <v>110</v>
      </c>
      <c r="AN22" s="52">
        <v>47</v>
      </c>
      <c r="AO22" s="52">
        <v>38</v>
      </c>
      <c r="AP22" s="53">
        <v>115</v>
      </c>
      <c r="AQ22" s="45">
        <f t="shared" si="7"/>
        <v>422</v>
      </c>
      <c r="AR22" s="4"/>
      <c r="AS22" s="39">
        <v>0</v>
      </c>
      <c r="AT22" s="42">
        <f t="shared" si="8"/>
        <v>422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207950</v>
      </c>
      <c r="D23" s="32">
        <v>213050</v>
      </c>
      <c r="E23" s="32">
        <v>46000</v>
      </c>
      <c r="F23" s="32">
        <v>106900</v>
      </c>
      <c r="G23" s="32">
        <v>165150</v>
      </c>
      <c r="H23" s="33">
        <f t="shared" si="0"/>
        <v>739050</v>
      </c>
      <c r="I23" s="34" t="s">
        <v>45</v>
      </c>
      <c r="J23" s="35">
        <v>393400</v>
      </c>
      <c r="K23" s="35">
        <v>345700</v>
      </c>
      <c r="L23" s="35">
        <v>-50</v>
      </c>
      <c r="M23" s="147">
        <f t="shared" si="1"/>
        <v>739050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4</v>
      </c>
      <c r="AB23" s="39">
        <v>1</v>
      </c>
      <c r="AC23" s="39">
        <v>3</v>
      </c>
      <c r="AD23" s="39">
        <v>1</v>
      </c>
      <c r="AE23" s="39">
        <v>3</v>
      </c>
      <c r="AF23" s="39"/>
      <c r="AG23" s="44">
        <f t="shared" si="5"/>
        <v>12</v>
      </c>
      <c r="AH23" s="4"/>
      <c r="AI23" s="39"/>
      <c r="AJ23" s="42">
        <f t="shared" si="6"/>
        <v>12</v>
      </c>
      <c r="AK23" s="43" t="s">
        <v>45</v>
      </c>
      <c r="AL23" s="39">
        <v>130</v>
      </c>
      <c r="AM23" s="39">
        <v>138</v>
      </c>
      <c r="AN23" s="39">
        <v>34</v>
      </c>
      <c r="AO23" s="39">
        <v>67</v>
      </c>
      <c r="AP23" s="40">
        <v>101</v>
      </c>
      <c r="AQ23" s="45">
        <f t="shared" si="7"/>
        <v>470</v>
      </c>
      <c r="AR23" s="4"/>
      <c r="AS23" s="39">
        <v>0</v>
      </c>
      <c r="AT23" s="42">
        <f t="shared" si="8"/>
        <v>470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>
        <v>59500</v>
      </c>
      <c r="D24" s="47">
        <v>44000</v>
      </c>
      <c r="E24" s="47">
        <v>2400</v>
      </c>
      <c r="F24" s="47">
        <v>43600</v>
      </c>
      <c r="G24" s="47">
        <v>24400</v>
      </c>
      <c r="H24" s="48">
        <f t="shared" si="0"/>
        <v>173900</v>
      </c>
      <c r="I24" s="49" t="s">
        <v>47</v>
      </c>
      <c r="J24" s="54">
        <v>22400</v>
      </c>
      <c r="K24" s="54">
        <v>151500</v>
      </c>
      <c r="L24" s="54"/>
      <c r="M24" s="148">
        <f t="shared" si="1"/>
        <v>173900</v>
      </c>
      <c r="N24" s="37">
        <f t="shared" si="2"/>
        <v>0</v>
      </c>
      <c r="O24" s="142"/>
      <c r="P24" s="38"/>
      <c r="Q24" s="52">
        <v>1</v>
      </c>
      <c r="R24" s="52"/>
      <c r="S24" s="52"/>
      <c r="T24" s="52"/>
      <c r="U24" s="53"/>
      <c r="V24" s="41">
        <f t="shared" si="3"/>
        <v>1</v>
      </c>
      <c r="W24" s="4"/>
      <c r="X24" s="39">
        <v>0</v>
      </c>
      <c r="Y24" s="42">
        <f t="shared" si="4"/>
        <v>1</v>
      </c>
      <c r="Z24" s="43" t="s">
        <v>47</v>
      </c>
      <c r="AA24" s="52">
        <v>1</v>
      </c>
      <c r="AB24" s="52"/>
      <c r="AC24" s="52">
        <v>1</v>
      </c>
      <c r="AD24" s="52"/>
      <c r="AE24" s="52"/>
      <c r="AF24" s="52"/>
      <c r="AG24" s="44">
        <f t="shared" si="5"/>
        <v>2</v>
      </c>
      <c r="AH24" s="4"/>
      <c r="AI24" s="39"/>
      <c r="AJ24" s="42">
        <f t="shared" si="6"/>
        <v>2</v>
      </c>
      <c r="AK24" s="43" t="s">
        <v>47</v>
      </c>
      <c r="AL24" s="52">
        <v>28</v>
      </c>
      <c r="AM24" s="52">
        <v>35</v>
      </c>
      <c r="AN24" s="52">
        <v>5</v>
      </c>
      <c r="AO24" s="52">
        <v>32</v>
      </c>
      <c r="AP24" s="53">
        <v>21</v>
      </c>
      <c r="AQ24" s="45">
        <f t="shared" si="7"/>
        <v>121</v>
      </c>
      <c r="AR24" s="4"/>
      <c r="AS24" s="39">
        <v>0</v>
      </c>
      <c r="AT24" s="42">
        <f t="shared" si="8"/>
        <v>121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158600</v>
      </c>
      <c r="D25" s="32">
        <v>142800</v>
      </c>
      <c r="E25" s="32">
        <v>25100</v>
      </c>
      <c r="F25" s="32">
        <v>36900</v>
      </c>
      <c r="G25" s="32">
        <v>92100</v>
      </c>
      <c r="H25" s="33">
        <f t="shared" si="0"/>
        <v>455500</v>
      </c>
      <c r="I25" s="34" t="s">
        <v>49</v>
      </c>
      <c r="J25" s="35">
        <v>44800</v>
      </c>
      <c r="K25" s="35">
        <v>410700</v>
      </c>
      <c r="L25" s="35"/>
      <c r="M25" s="147">
        <f t="shared" si="1"/>
        <v>455500</v>
      </c>
      <c r="N25" s="37">
        <f t="shared" si="2"/>
        <v>0</v>
      </c>
      <c r="O25" s="142"/>
      <c r="P25" s="38"/>
      <c r="Q25" s="39">
        <v>2</v>
      </c>
      <c r="R25" s="39"/>
      <c r="S25" s="39"/>
      <c r="T25" s="39"/>
      <c r="U25" s="40">
        <v>1</v>
      </c>
      <c r="V25" s="41">
        <f t="shared" si="3"/>
        <v>3</v>
      </c>
      <c r="W25" s="4"/>
      <c r="X25" s="39">
        <v>0</v>
      </c>
      <c r="Y25" s="42">
        <f t="shared" si="4"/>
        <v>3</v>
      </c>
      <c r="Z25" s="43" t="s">
        <v>49</v>
      </c>
      <c r="AA25" s="39">
        <v>2</v>
      </c>
      <c r="AB25" s="39"/>
      <c r="AC25" s="39"/>
      <c r="AD25" s="39">
        <v>1</v>
      </c>
      <c r="AE25" s="39"/>
      <c r="AF25" s="39"/>
      <c r="AG25" s="44">
        <f t="shared" si="5"/>
        <v>3</v>
      </c>
      <c r="AH25" s="4"/>
      <c r="AI25" s="39"/>
      <c r="AJ25" s="42">
        <f t="shared" si="6"/>
        <v>3</v>
      </c>
      <c r="AK25" s="43" t="s">
        <v>49</v>
      </c>
      <c r="AL25" s="39">
        <v>77</v>
      </c>
      <c r="AM25" s="39">
        <v>78</v>
      </c>
      <c r="AN25" s="39">
        <v>22</v>
      </c>
      <c r="AO25" s="39">
        <v>24</v>
      </c>
      <c r="AP25" s="40">
        <v>70</v>
      </c>
      <c r="AQ25" s="45">
        <f t="shared" si="7"/>
        <v>271</v>
      </c>
      <c r="AR25" s="4"/>
      <c r="AS25" s="39">
        <v>0</v>
      </c>
      <c r="AT25" s="42">
        <f t="shared" si="8"/>
        <v>271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107600</v>
      </c>
      <c r="D27" s="32">
        <v>76300</v>
      </c>
      <c r="E27" s="32">
        <v>38200</v>
      </c>
      <c r="F27" s="32">
        <v>56200</v>
      </c>
      <c r="G27" s="32">
        <v>70900</v>
      </c>
      <c r="H27" s="33">
        <f t="shared" si="0"/>
        <v>349200</v>
      </c>
      <c r="I27" s="34" t="s">
        <v>53</v>
      </c>
      <c r="J27" s="35">
        <v>194000</v>
      </c>
      <c r="K27" s="35">
        <v>155200</v>
      </c>
      <c r="L27" s="35"/>
      <c r="M27" s="147">
        <f t="shared" si="1"/>
        <v>349200</v>
      </c>
      <c r="N27" s="37">
        <f t="shared" si="2"/>
        <v>0</v>
      </c>
      <c r="O27" s="142"/>
      <c r="P27" s="38"/>
      <c r="Q27" s="39">
        <v>1</v>
      </c>
      <c r="R27" s="39"/>
      <c r="S27" s="39"/>
      <c r="T27" s="39">
        <v>1</v>
      </c>
      <c r="U27" s="40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2</v>
      </c>
      <c r="AB27" s="39"/>
      <c r="AC27" s="39">
        <v>1</v>
      </c>
      <c r="AD27" s="39">
        <v>3</v>
      </c>
      <c r="AE27" s="39"/>
      <c r="AF27" s="39"/>
      <c r="AG27" s="44">
        <f t="shared" si="5"/>
        <v>6</v>
      </c>
      <c r="AH27" s="4"/>
      <c r="AI27" s="39"/>
      <c r="AJ27" s="42">
        <f t="shared" si="6"/>
        <v>6</v>
      </c>
      <c r="AK27" s="43" t="s">
        <v>53</v>
      </c>
      <c r="AL27" s="39">
        <v>56</v>
      </c>
      <c r="AM27" s="39">
        <v>55</v>
      </c>
      <c r="AN27" s="39">
        <v>24</v>
      </c>
      <c r="AO27" s="39">
        <v>40</v>
      </c>
      <c r="AP27" s="40">
        <v>48</v>
      </c>
      <c r="AQ27" s="45">
        <f t="shared" si="7"/>
        <v>223</v>
      </c>
      <c r="AR27" s="4"/>
      <c r="AS27" s="39">
        <v>0</v>
      </c>
      <c r="AT27" s="42">
        <f t="shared" si="8"/>
        <v>223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102700</v>
      </c>
      <c r="D28" s="47">
        <v>180200</v>
      </c>
      <c r="E28" s="47">
        <v>112400</v>
      </c>
      <c r="F28" s="47">
        <v>82400</v>
      </c>
      <c r="G28" s="47">
        <v>150450</v>
      </c>
      <c r="H28" s="48">
        <f t="shared" si="0"/>
        <v>628150</v>
      </c>
      <c r="I28" s="49" t="s">
        <v>55</v>
      </c>
      <c r="J28" s="54">
        <v>788500</v>
      </c>
      <c r="K28" s="54"/>
      <c r="L28" s="54">
        <v>-160350</v>
      </c>
      <c r="M28" s="148">
        <f t="shared" si="1"/>
        <v>628150</v>
      </c>
      <c r="N28" s="37">
        <f t="shared" si="2"/>
        <v>0</v>
      </c>
      <c r="O28" s="142"/>
      <c r="P28" s="38"/>
      <c r="Q28" s="52">
        <v>1</v>
      </c>
      <c r="R28" s="52">
        <v>1</v>
      </c>
      <c r="S28" s="52">
        <v>2</v>
      </c>
      <c r="T28" s="52"/>
      <c r="U28" s="53">
        <v>1</v>
      </c>
      <c r="V28" s="41">
        <f t="shared" si="3"/>
        <v>5</v>
      </c>
      <c r="W28" s="4"/>
      <c r="X28" s="39">
        <v>0</v>
      </c>
      <c r="Y28" s="42">
        <f t="shared" si="4"/>
        <v>5</v>
      </c>
      <c r="Z28" s="43" t="s">
        <v>55</v>
      </c>
      <c r="AA28" s="52">
        <v>3</v>
      </c>
      <c r="AB28" s="52">
        <v>3</v>
      </c>
      <c r="AC28" s="52">
        <v>1</v>
      </c>
      <c r="AD28" s="52">
        <v>4</v>
      </c>
      <c r="AE28" s="52"/>
      <c r="AF28" s="52"/>
      <c r="AG28" s="44">
        <f t="shared" si="5"/>
        <v>11</v>
      </c>
      <c r="AH28" s="4"/>
      <c r="AI28" s="39"/>
      <c r="AJ28" s="42">
        <f t="shared" si="6"/>
        <v>11</v>
      </c>
      <c r="AK28" s="43" t="s">
        <v>55</v>
      </c>
      <c r="AL28" s="52">
        <v>72</v>
      </c>
      <c r="AM28" s="52">
        <v>113</v>
      </c>
      <c r="AN28" s="52">
        <v>62</v>
      </c>
      <c r="AO28" s="52">
        <v>56</v>
      </c>
      <c r="AP28" s="53">
        <v>111</v>
      </c>
      <c r="AQ28" s="45">
        <f t="shared" si="7"/>
        <v>414</v>
      </c>
      <c r="AR28" s="4"/>
      <c r="AS28" s="39">
        <v>0</v>
      </c>
      <c r="AT28" s="42">
        <f t="shared" si="8"/>
        <v>414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160900</v>
      </c>
      <c r="D29" s="32">
        <v>202500</v>
      </c>
      <c r="E29" s="32">
        <v>190250</v>
      </c>
      <c r="F29" s="32">
        <v>97350</v>
      </c>
      <c r="G29" s="32">
        <v>262700</v>
      </c>
      <c r="H29" s="33">
        <f t="shared" si="0"/>
        <v>913700</v>
      </c>
      <c r="I29" s="34" t="s">
        <v>57</v>
      </c>
      <c r="J29" s="35">
        <v>1012200</v>
      </c>
      <c r="K29" s="35"/>
      <c r="L29" s="35">
        <v>-98500</v>
      </c>
      <c r="M29" s="147">
        <f t="shared" si="1"/>
        <v>913700</v>
      </c>
      <c r="N29" s="37">
        <f t="shared" si="2"/>
        <v>0</v>
      </c>
      <c r="O29" s="142"/>
      <c r="P29" s="38"/>
      <c r="Q29" s="39">
        <v>2</v>
      </c>
      <c r="R29" s="39">
        <v>2</v>
      </c>
      <c r="S29" s="39">
        <v>1</v>
      </c>
      <c r="T29" s="39"/>
      <c r="U29" s="40"/>
      <c r="V29" s="41">
        <f t="shared" si="3"/>
        <v>5</v>
      </c>
      <c r="W29" s="4"/>
      <c r="X29" s="39">
        <v>0</v>
      </c>
      <c r="Y29" s="42">
        <f t="shared" si="4"/>
        <v>5</v>
      </c>
      <c r="Z29" s="43" t="s">
        <v>57</v>
      </c>
      <c r="AA29" s="39">
        <v>1</v>
      </c>
      <c r="AB29" s="39">
        <v>1</v>
      </c>
      <c r="AC29" s="39">
        <v>4</v>
      </c>
      <c r="AD29" s="39">
        <v>7</v>
      </c>
      <c r="AE29" s="39">
        <v>1</v>
      </c>
      <c r="AF29" s="39"/>
      <c r="AG29" s="44">
        <f t="shared" si="5"/>
        <v>14</v>
      </c>
      <c r="AH29" s="4"/>
      <c r="AI29" s="39"/>
      <c r="AJ29" s="42">
        <f t="shared" si="6"/>
        <v>14</v>
      </c>
      <c r="AK29" s="43" t="s">
        <v>57</v>
      </c>
      <c r="AL29" s="39">
        <v>70</v>
      </c>
      <c r="AM29" s="39">
        <v>87</v>
      </c>
      <c r="AN29" s="39">
        <v>78</v>
      </c>
      <c r="AO29" s="39">
        <v>45</v>
      </c>
      <c r="AP29" s="40">
        <v>114</v>
      </c>
      <c r="AQ29" s="45">
        <f t="shared" si="7"/>
        <v>394</v>
      </c>
      <c r="AR29" s="4"/>
      <c r="AS29" s="39">
        <v>0</v>
      </c>
      <c r="AT29" s="42">
        <f t="shared" si="8"/>
        <v>394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99500</v>
      </c>
      <c r="D30" s="47">
        <v>71700</v>
      </c>
      <c r="E30" s="47">
        <v>23800</v>
      </c>
      <c r="F30" s="47">
        <v>35000</v>
      </c>
      <c r="G30" s="47">
        <v>52200</v>
      </c>
      <c r="H30" s="48">
        <f t="shared" si="0"/>
        <v>282200</v>
      </c>
      <c r="I30" s="49" t="s">
        <v>59</v>
      </c>
      <c r="J30" s="54">
        <v>35000</v>
      </c>
      <c r="K30" s="54">
        <v>244300</v>
      </c>
      <c r="L30" s="54">
        <v>2900</v>
      </c>
      <c r="M30" s="148">
        <f t="shared" si="1"/>
        <v>282200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1</v>
      </c>
      <c r="AB30" s="52"/>
      <c r="AC30" s="52">
        <v>1</v>
      </c>
      <c r="AD30" s="52"/>
      <c r="AE30" s="52"/>
      <c r="AF30" s="52"/>
      <c r="AG30" s="44">
        <f t="shared" si="5"/>
        <v>2</v>
      </c>
      <c r="AH30" s="4"/>
      <c r="AI30" s="39"/>
      <c r="AJ30" s="42">
        <f t="shared" si="6"/>
        <v>2</v>
      </c>
      <c r="AK30" s="43" t="s">
        <v>59</v>
      </c>
      <c r="AL30" s="52">
        <v>84</v>
      </c>
      <c r="AM30" s="52">
        <v>45</v>
      </c>
      <c r="AN30" s="52">
        <v>27</v>
      </c>
      <c r="AO30" s="52">
        <v>24</v>
      </c>
      <c r="AP30" s="53">
        <v>41</v>
      </c>
      <c r="AQ30" s="45">
        <f t="shared" si="7"/>
        <v>221</v>
      </c>
      <c r="AR30" s="4"/>
      <c r="AS30" s="39">
        <v>0</v>
      </c>
      <c r="AT30" s="42">
        <f t="shared" si="8"/>
        <v>221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152600</v>
      </c>
      <c r="D32" s="47">
        <v>200200</v>
      </c>
      <c r="E32" s="47">
        <v>117100</v>
      </c>
      <c r="F32" s="47">
        <v>93600</v>
      </c>
      <c r="G32" s="47">
        <v>149300</v>
      </c>
      <c r="H32" s="48">
        <f t="shared" si="0"/>
        <v>712800</v>
      </c>
      <c r="I32" s="49" t="s">
        <v>63</v>
      </c>
      <c r="J32" s="54">
        <v>331800</v>
      </c>
      <c r="K32" s="54">
        <v>381000</v>
      </c>
      <c r="L32" s="54"/>
      <c r="M32" s="148">
        <f t="shared" si="1"/>
        <v>712800</v>
      </c>
      <c r="N32" s="37">
        <f t="shared" si="2"/>
        <v>0</v>
      </c>
      <c r="O32" s="142"/>
      <c r="P32" s="38"/>
      <c r="Q32" s="52"/>
      <c r="R32" s="52"/>
      <c r="S32" s="52">
        <v>1</v>
      </c>
      <c r="T32" s="52"/>
      <c r="U32" s="53"/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2</v>
      </c>
      <c r="AB32" s="52">
        <v>2</v>
      </c>
      <c r="AC32" s="52">
        <v>1</v>
      </c>
      <c r="AD32" s="52">
        <v>4</v>
      </c>
      <c r="AE32" s="52"/>
      <c r="AF32" s="52"/>
      <c r="AG32" s="44">
        <f t="shared" si="5"/>
        <v>9</v>
      </c>
      <c r="AH32" s="4"/>
      <c r="AI32" s="39"/>
      <c r="AJ32" s="42">
        <f t="shared" si="6"/>
        <v>9</v>
      </c>
      <c r="AK32" s="43" t="s">
        <v>63</v>
      </c>
      <c r="AL32" s="52">
        <v>98</v>
      </c>
      <c r="AM32" s="52">
        <v>113</v>
      </c>
      <c r="AN32" s="52">
        <v>83</v>
      </c>
      <c r="AO32" s="52">
        <v>66</v>
      </c>
      <c r="AP32" s="53">
        <v>95</v>
      </c>
      <c r="AQ32" s="45">
        <f t="shared" si="7"/>
        <v>455</v>
      </c>
      <c r="AR32" s="4"/>
      <c r="AS32" s="39">
        <v>0</v>
      </c>
      <c r="AT32" s="42">
        <f t="shared" si="8"/>
        <v>455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33100</v>
      </c>
      <c r="D33" s="32">
        <v>39800</v>
      </c>
      <c r="E33" s="32">
        <v>13200</v>
      </c>
      <c r="F33" s="32">
        <v>21000</v>
      </c>
      <c r="G33" s="32">
        <v>29800</v>
      </c>
      <c r="H33" s="33">
        <f t="shared" si="0"/>
        <v>136900</v>
      </c>
      <c r="I33" s="34" t="s">
        <v>65</v>
      </c>
      <c r="J33" s="35">
        <v>104066.66</v>
      </c>
      <c r="K33" s="35">
        <v>42700</v>
      </c>
      <c r="L33" s="35">
        <v>-9866.66</v>
      </c>
      <c r="M33" s="147">
        <f t="shared" si="1"/>
        <v>136900</v>
      </c>
      <c r="N33" s="37">
        <f t="shared" si="2"/>
        <v>0</v>
      </c>
      <c r="O33" s="142"/>
      <c r="P33" s="38"/>
      <c r="Q33" s="39">
        <v>1</v>
      </c>
      <c r="R33" s="39">
        <v>1</v>
      </c>
      <c r="S33" s="39"/>
      <c r="T33" s="39"/>
      <c r="U33" s="40"/>
      <c r="V33" s="41">
        <f t="shared" si="3"/>
        <v>2</v>
      </c>
      <c r="W33" s="4"/>
      <c r="X33" s="39">
        <v>0</v>
      </c>
      <c r="Y33" s="42">
        <f t="shared" si="4"/>
        <v>2</v>
      </c>
      <c r="Z33" s="43" t="s">
        <v>65</v>
      </c>
      <c r="AA33" s="39">
        <v>2</v>
      </c>
      <c r="AB33" s="39">
        <v>3</v>
      </c>
      <c r="AC33" s="39">
        <v>1</v>
      </c>
      <c r="AD33" s="39">
        <v>1</v>
      </c>
      <c r="AE33" s="39"/>
      <c r="AF33" s="39"/>
      <c r="AG33" s="44">
        <f t="shared" si="5"/>
        <v>7</v>
      </c>
      <c r="AH33" s="4"/>
      <c r="AI33" s="39"/>
      <c r="AJ33" s="42">
        <f t="shared" si="6"/>
        <v>7</v>
      </c>
      <c r="AK33" s="43" t="s">
        <v>65</v>
      </c>
      <c r="AL33" s="39">
        <v>39</v>
      </c>
      <c r="AM33" s="39">
        <v>47</v>
      </c>
      <c r="AN33" s="39">
        <v>16</v>
      </c>
      <c r="AO33" s="39">
        <v>25</v>
      </c>
      <c r="AP33" s="40">
        <v>32</v>
      </c>
      <c r="AQ33" s="45">
        <f t="shared" si="7"/>
        <v>159</v>
      </c>
      <c r="AR33" s="4"/>
      <c r="AS33" s="39">
        <v>0</v>
      </c>
      <c r="AT33" s="42">
        <f t="shared" si="8"/>
        <v>159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2695320</v>
      </c>
      <c r="D37" s="149">
        <f t="shared" si="9"/>
        <v>2346600</v>
      </c>
      <c r="E37" s="149">
        <f t="shared" si="9"/>
        <v>1049300</v>
      </c>
      <c r="F37" s="149">
        <f t="shared" si="9"/>
        <v>1152100</v>
      </c>
      <c r="G37" s="149">
        <f t="shared" si="9"/>
        <v>2088950</v>
      </c>
      <c r="H37" s="150">
        <f t="shared" si="9"/>
        <v>9332270</v>
      </c>
      <c r="I37" s="61"/>
      <c r="J37" s="149">
        <f>SUM(J13:J35)</f>
        <v>4908441.4700000007</v>
      </c>
      <c r="K37" s="149">
        <f>SUM(K13:K36)</f>
        <v>4855450</v>
      </c>
      <c r="L37" s="149">
        <f>SUM(L14:L35)</f>
        <v>-435821.47</v>
      </c>
      <c r="M37" s="149">
        <f>SUM(M13:M35)</f>
        <v>9328070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36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132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5722</v>
      </c>
      <c r="AQ37" s="365"/>
      <c r="AS37" s="64">
        <f>SUM(AS13:AS35)</f>
        <v>5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4908441.4700000007</v>
      </c>
      <c r="E42" s="429" t="s">
        <v>79</v>
      </c>
      <c r="F42" s="428"/>
      <c r="G42" s="377"/>
      <c r="H42" s="70">
        <v>4000000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4200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8912641.4700000007</v>
      </c>
      <c r="G48" s="76" t="s">
        <v>7</v>
      </c>
      <c r="H48" s="77">
        <f>D48+H41</f>
        <v>8912641.4700000007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72</v>
      </c>
      <c r="E52" s="437">
        <f>20000*D52</f>
        <v>1440000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72</v>
      </c>
      <c r="N52" s="90">
        <f>20000*M52</f>
        <v>1440000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168</v>
      </c>
      <c r="E53" s="359">
        <f>10000*D53</f>
        <v>1680000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281</v>
      </c>
      <c r="N53" s="96">
        <f>10000*M53</f>
        <v>2810000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243</v>
      </c>
      <c r="E54" s="361">
        <f>2000*D54</f>
        <v>486000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446</v>
      </c>
      <c r="N54" s="96">
        <f>2000*M54</f>
        <v>892000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1144</v>
      </c>
      <c r="E55" s="359">
        <f>1000*D55</f>
        <v>1144000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944</v>
      </c>
      <c r="N55" s="96">
        <f>1000*M55</f>
        <v>944000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178</v>
      </c>
      <c r="E56" s="361">
        <f>500*D56</f>
        <v>89000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110</v>
      </c>
      <c r="N56" s="96">
        <f>500*M56</f>
        <v>55000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50</v>
      </c>
      <c r="E57" s="359">
        <f>200*D57</f>
        <v>10000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247</v>
      </c>
      <c r="N57" s="96">
        <f>200*M57</f>
        <v>49400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94</v>
      </c>
      <c r="E58" s="361">
        <f>100*D58</f>
        <v>9400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88</v>
      </c>
      <c r="N58" s="96">
        <f>100*M58</f>
        <v>8800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1796</v>
      </c>
      <c r="N59" s="96">
        <f>50*M59</f>
        <v>89800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1510</v>
      </c>
      <c r="N60" s="96">
        <f>20*M60</f>
        <v>30200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360</v>
      </c>
      <c r="N61" s="96">
        <f>10*M61</f>
        <v>3600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4858500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6322800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13771141.470000001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4438871.4700000007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-4908441.47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9438413.4199999999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13442603.42</v>
      </c>
      <c r="I77" s="380"/>
      <c r="J77" s="381"/>
      <c r="L77" s="370" t="s">
        <v>5</v>
      </c>
      <c r="M77" s="369"/>
      <c r="N77" s="115">
        <f>N71</f>
        <v>3115613.42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6322800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4004200</v>
      </c>
      <c r="I79" s="380"/>
      <c r="J79" s="381"/>
      <c r="L79" s="372" t="s">
        <v>125</v>
      </c>
      <c r="M79" s="369"/>
      <c r="N79" s="117">
        <f>N71+N65</f>
        <v>9438413.4199999999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9438403.4199999999</v>
      </c>
      <c r="I81" s="380"/>
      <c r="J81" s="381"/>
      <c r="L81" s="386" t="s">
        <v>127</v>
      </c>
      <c r="M81" s="369"/>
      <c r="N81" s="387">
        <f>N79-H81</f>
        <v>10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45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44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3.285156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'0901'!N77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'0901'!N78</f>
        <v>6322800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9438413.4199999999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1351950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260100</v>
      </c>
      <c r="D13" s="32">
        <v>68900</v>
      </c>
      <c r="E13" s="32">
        <v>19300</v>
      </c>
      <c r="F13" s="32">
        <v>44900</v>
      </c>
      <c r="G13" s="32">
        <v>70200</v>
      </c>
      <c r="H13" s="33">
        <f t="shared" ref="H13:H35" si="0">SUM(C13:G13)</f>
        <v>463400</v>
      </c>
      <c r="I13" s="34" t="s">
        <v>27</v>
      </c>
      <c r="J13" s="35">
        <v>266000</v>
      </c>
      <c r="K13" s="35">
        <v>195000</v>
      </c>
      <c r="L13" s="35"/>
      <c r="M13" s="147">
        <f t="shared" ref="M13:M35" si="1">SUM(J13:L13)</f>
        <v>461000</v>
      </c>
      <c r="N13" s="37">
        <f t="shared" ref="N13:N35" si="2">H13-M13</f>
        <v>2400</v>
      </c>
      <c r="O13" s="142"/>
      <c r="P13" s="38"/>
      <c r="Q13" s="39"/>
      <c r="R13" s="39"/>
      <c r="S13" s="39"/>
      <c r="T13" s="39">
        <v>1</v>
      </c>
      <c r="U13" s="40">
        <v>2</v>
      </c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5</v>
      </c>
      <c r="AB13" s="39"/>
      <c r="AC13" s="39"/>
      <c r="AD13" s="39">
        <v>1</v>
      </c>
      <c r="AE13" s="39"/>
      <c r="AF13" s="39"/>
      <c r="AG13" s="44">
        <f t="shared" ref="AG13:AG35" si="5">AF13+AE13+AD13+AC13+AB13+AA13</f>
        <v>6</v>
      </c>
      <c r="AH13" s="4"/>
      <c r="AI13" s="39">
        <v>0</v>
      </c>
      <c r="AJ13" s="42">
        <f t="shared" ref="AJ13:AJ35" si="6">AG13-AI13</f>
        <v>6</v>
      </c>
      <c r="AL13" s="39">
        <v>142</v>
      </c>
      <c r="AM13" s="39">
        <v>49</v>
      </c>
      <c r="AN13" s="39">
        <v>17</v>
      </c>
      <c r="AO13" s="39">
        <v>29</v>
      </c>
      <c r="AP13" s="40">
        <v>45</v>
      </c>
      <c r="AQ13" s="45">
        <f t="shared" ref="AQ13:AQ35" si="7">AP13+AO13+AN13+AM13+AL13</f>
        <v>282</v>
      </c>
      <c r="AR13" s="4"/>
      <c r="AS13" s="39">
        <v>5</v>
      </c>
      <c r="AT13" s="42">
        <f t="shared" ref="AT13:AT35" si="8">AQ13-AS13</f>
        <v>277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339000</v>
      </c>
      <c r="D15" s="32">
        <v>162100</v>
      </c>
      <c r="E15" s="32">
        <v>96050</v>
      </c>
      <c r="F15" s="32">
        <v>156600</v>
      </c>
      <c r="G15" s="32">
        <v>134800</v>
      </c>
      <c r="H15" s="33">
        <f t="shared" si="0"/>
        <v>888550</v>
      </c>
      <c r="I15" s="34" t="s">
        <v>30</v>
      </c>
      <c r="J15" s="35">
        <v>658950</v>
      </c>
      <c r="K15" s="35">
        <v>229600</v>
      </c>
      <c r="L15" s="35"/>
      <c r="M15" s="147">
        <f t="shared" si="1"/>
        <v>888550</v>
      </c>
      <c r="N15" s="37">
        <f t="shared" si="2"/>
        <v>0</v>
      </c>
      <c r="O15" s="142"/>
      <c r="P15" s="38"/>
      <c r="Q15" s="39"/>
      <c r="R15" s="39"/>
      <c r="S15" s="39"/>
      <c r="T15" s="39">
        <v>1</v>
      </c>
      <c r="U15" s="40"/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9</v>
      </c>
      <c r="AB15" s="39">
        <v>1</v>
      </c>
      <c r="AC15" s="39">
        <v>7</v>
      </c>
      <c r="AD15" s="39"/>
      <c r="AE15" s="39"/>
      <c r="AF15" s="39"/>
      <c r="AG15" s="44">
        <f t="shared" si="5"/>
        <v>17</v>
      </c>
      <c r="AH15" s="4"/>
      <c r="AI15" s="39"/>
      <c r="AJ15" s="42">
        <f t="shared" si="6"/>
        <v>17</v>
      </c>
      <c r="AL15" s="39">
        <v>142</v>
      </c>
      <c r="AM15" s="39">
        <v>70</v>
      </c>
      <c r="AN15" s="39">
        <v>29</v>
      </c>
      <c r="AO15" s="39">
        <v>50</v>
      </c>
      <c r="AP15" s="40">
        <v>49</v>
      </c>
      <c r="AQ15" s="45">
        <f t="shared" si="7"/>
        <v>340</v>
      </c>
      <c r="AR15" s="4"/>
      <c r="AS15" s="39">
        <v>0</v>
      </c>
      <c r="AT15" s="42">
        <f t="shared" si="8"/>
        <v>340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104100</v>
      </c>
      <c r="D17" s="32">
        <v>94400</v>
      </c>
      <c r="E17" s="32">
        <v>56100</v>
      </c>
      <c r="F17" s="32">
        <v>37200</v>
      </c>
      <c r="G17" s="32">
        <v>103800</v>
      </c>
      <c r="H17" s="33">
        <f t="shared" si="0"/>
        <v>395600</v>
      </c>
      <c r="I17" s="34" t="s">
        <v>33</v>
      </c>
      <c r="J17" s="35">
        <v>145000</v>
      </c>
      <c r="K17" s="35">
        <v>250600</v>
      </c>
      <c r="L17" s="35"/>
      <c r="M17" s="147">
        <f t="shared" si="1"/>
        <v>395600</v>
      </c>
      <c r="N17" s="37">
        <f t="shared" si="2"/>
        <v>0</v>
      </c>
      <c r="O17" s="142"/>
      <c r="P17" s="38"/>
      <c r="Q17" s="39">
        <v>2</v>
      </c>
      <c r="R17" s="39">
        <v>2</v>
      </c>
      <c r="S17" s="39"/>
      <c r="T17" s="39">
        <v>2</v>
      </c>
      <c r="U17" s="40">
        <v>1</v>
      </c>
      <c r="V17" s="41">
        <f t="shared" si="3"/>
        <v>7</v>
      </c>
      <c r="W17" s="4"/>
      <c r="X17" s="39">
        <v>0</v>
      </c>
      <c r="Y17" s="42">
        <f t="shared" si="4"/>
        <v>7</v>
      </c>
      <c r="Z17" s="43" t="s">
        <v>33</v>
      </c>
      <c r="AA17" s="39"/>
      <c r="AB17" s="39"/>
      <c r="AC17" s="39">
        <v>4</v>
      </c>
      <c r="AD17" s="39"/>
      <c r="AE17" s="39"/>
      <c r="AF17" s="39"/>
      <c r="AG17" s="44">
        <f t="shared" si="5"/>
        <v>4</v>
      </c>
      <c r="AH17" s="4"/>
      <c r="AI17" s="39"/>
      <c r="AJ17" s="42">
        <f t="shared" si="6"/>
        <v>4</v>
      </c>
      <c r="AK17" s="43" t="s">
        <v>33</v>
      </c>
      <c r="AL17" s="39">
        <v>80</v>
      </c>
      <c r="AM17" s="39">
        <v>85</v>
      </c>
      <c r="AN17" s="39">
        <v>54</v>
      </c>
      <c r="AO17" s="39">
        <v>37</v>
      </c>
      <c r="AP17" s="40">
        <v>83</v>
      </c>
      <c r="AQ17" s="45">
        <f t="shared" si="7"/>
        <v>339</v>
      </c>
      <c r="AR17" s="4"/>
      <c r="AS17" s="39">
        <v>0</v>
      </c>
      <c r="AT17" s="42">
        <f t="shared" si="8"/>
        <v>339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308150</v>
      </c>
      <c r="D18" s="47">
        <v>213650</v>
      </c>
      <c r="E18" s="47">
        <v>85020</v>
      </c>
      <c r="F18" s="47">
        <v>129150</v>
      </c>
      <c r="G18" s="47">
        <v>279050</v>
      </c>
      <c r="H18" s="48">
        <f t="shared" si="0"/>
        <v>1015020</v>
      </c>
      <c r="I18" s="49" t="s">
        <v>35</v>
      </c>
      <c r="J18" s="54">
        <v>624050</v>
      </c>
      <c r="K18" s="54">
        <v>390950</v>
      </c>
      <c r="L18" s="54"/>
      <c r="M18" s="148">
        <f t="shared" si="1"/>
        <v>1015000</v>
      </c>
      <c r="N18" s="37">
        <f t="shared" si="2"/>
        <v>20</v>
      </c>
      <c r="O18" s="142"/>
      <c r="P18" s="38"/>
      <c r="Q18" s="52">
        <v>1</v>
      </c>
      <c r="R18" s="52"/>
      <c r="S18" s="52"/>
      <c r="T18" s="52"/>
      <c r="U18" s="53"/>
      <c r="V18" s="41">
        <f t="shared" si="3"/>
        <v>1</v>
      </c>
      <c r="W18" s="4"/>
      <c r="X18" s="39">
        <v>0</v>
      </c>
      <c r="Y18" s="42">
        <f t="shared" si="4"/>
        <v>1</v>
      </c>
      <c r="Z18" s="43" t="s">
        <v>35</v>
      </c>
      <c r="AA18" s="52">
        <v>10</v>
      </c>
      <c r="AB18" s="52"/>
      <c r="AC18" s="52">
        <v>1</v>
      </c>
      <c r="AD18" s="52">
        <v>3</v>
      </c>
      <c r="AE18" s="52">
        <v>2</v>
      </c>
      <c r="AF18" s="52"/>
      <c r="AG18" s="44">
        <f t="shared" si="5"/>
        <v>16</v>
      </c>
      <c r="AH18" s="4"/>
      <c r="AI18" s="39"/>
      <c r="AJ18" s="42">
        <f t="shared" si="6"/>
        <v>16</v>
      </c>
      <c r="AK18" s="43" t="s">
        <v>35</v>
      </c>
      <c r="AL18" s="52">
        <v>226</v>
      </c>
      <c r="AM18" s="52">
        <v>162</v>
      </c>
      <c r="AN18" s="52">
        <v>101</v>
      </c>
      <c r="AO18" s="52">
        <v>111</v>
      </c>
      <c r="AP18" s="53">
        <v>170</v>
      </c>
      <c r="AQ18" s="45">
        <f t="shared" si="7"/>
        <v>770</v>
      </c>
      <c r="AR18" s="4"/>
      <c r="AS18" s="39">
        <v>0</v>
      </c>
      <c r="AT18" s="42">
        <f t="shared" si="8"/>
        <v>770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129600</v>
      </c>
      <c r="D19" s="32">
        <v>104700</v>
      </c>
      <c r="E19" s="32">
        <v>114200</v>
      </c>
      <c r="F19" s="32">
        <v>125300</v>
      </c>
      <c r="G19" s="32">
        <v>249900</v>
      </c>
      <c r="H19" s="33">
        <f t="shared" si="0"/>
        <v>723700</v>
      </c>
      <c r="I19" s="34" t="s">
        <v>37</v>
      </c>
      <c r="J19" s="35">
        <v>45500</v>
      </c>
      <c r="K19" s="35">
        <v>678200</v>
      </c>
      <c r="L19" s="35"/>
      <c r="M19" s="147">
        <f t="shared" si="1"/>
        <v>723700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>
        <v>2</v>
      </c>
      <c r="AD19" s="39">
        <v>1</v>
      </c>
      <c r="AE19" s="39">
        <v>1</v>
      </c>
      <c r="AF19" s="39"/>
      <c r="AG19" s="44">
        <f t="shared" si="5"/>
        <v>4</v>
      </c>
      <c r="AH19" s="4"/>
      <c r="AI19" s="39"/>
      <c r="AJ19" s="42">
        <f t="shared" si="6"/>
        <v>4</v>
      </c>
      <c r="AK19" s="43" t="s">
        <v>37</v>
      </c>
      <c r="AL19" s="39">
        <v>67</v>
      </c>
      <c r="AM19" s="39">
        <v>59</v>
      </c>
      <c r="AN19" s="39">
        <v>63</v>
      </c>
      <c r="AO19" s="39">
        <v>61</v>
      </c>
      <c r="AP19" s="40">
        <v>135</v>
      </c>
      <c r="AQ19" s="45">
        <f t="shared" si="7"/>
        <v>385</v>
      </c>
      <c r="AR19" s="4"/>
      <c r="AS19" s="39">
        <v>0</v>
      </c>
      <c r="AT19" s="42">
        <f t="shared" si="8"/>
        <v>385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90700</v>
      </c>
      <c r="D20" s="47">
        <v>116000</v>
      </c>
      <c r="E20" s="47">
        <v>84700</v>
      </c>
      <c r="F20" s="47">
        <v>87200</v>
      </c>
      <c r="G20" s="47">
        <v>183600</v>
      </c>
      <c r="H20" s="48">
        <f t="shared" si="0"/>
        <v>562200</v>
      </c>
      <c r="I20" s="49" t="s">
        <v>39</v>
      </c>
      <c r="J20" s="54">
        <v>115500</v>
      </c>
      <c r="K20" s="54">
        <v>442700</v>
      </c>
      <c r="L20" s="54"/>
      <c r="M20" s="148">
        <f t="shared" si="1"/>
        <v>558200</v>
      </c>
      <c r="N20" s="37">
        <f t="shared" si="2"/>
        <v>4000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>
        <v>2</v>
      </c>
      <c r="AB20" s="52">
        <v>1</v>
      </c>
      <c r="AC20" s="52"/>
      <c r="AD20" s="52">
        <v>2</v>
      </c>
      <c r="AE20" s="52">
        <v>1</v>
      </c>
      <c r="AF20" s="52"/>
      <c r="AG20" s="44">
        <f t="shared" si="5"/>
        <v>6</v>
      </c>
      <c r="AH20" s="4"/>
      <c r="AI20" s="39"/>
      <c r="AJ20" s="42">
        <f t="shared" si="6"/>
        <v>6</v>
      </c>
      <c r="AK20" s="43" t="s">
        <v>39</v>
      </c>
      <c r="AL20" s="52">
        <v>66</v>
      </c>
      <c r="AM20" s="52">
        <v>72</v>
      </c>
      <c r="AN20" s="52">
        <v>58</v>
      </c>
      <c r="AO20" s="52">
        <v>56</v>
      </c>
      <c r="AP20" s="53">
        <v>104</v>
      </c>
      <c r="AQ20" s="45">
        <f t="shared" si="7"/>
        <v>356</v>
      </c>
      <c r="AR20" s="4"/>
      <c r="AS20" s="39">
        <v>0</v>
      </c>
      <c r="AT20" s="42">
        <f t="shared" si="8"/>
        <v>356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99600</v>
      </c>
      <c r="D21" s="32">
        <v>98600</v>
      </c>
      <c r="E21" s="32">
        <v>52500</v>
      </c>
      <c r="F21" s="32">
        <v>79400</v>
      </c>
      <c r="G21" s="32">
        <v>96600</v>
      </c>
      <c r="H21" s="33">
        <f t="shared" si="0"/>
        <v>426700</v>
      </c>
      <c r="I21" s="34" t="s">
        <v>41</v>
      </c>
      <c r="J21" s="35">
        <v>221900</v>
      </c>
      <c r="K21" s="35">
        <v>29600</v>
      </c>
      <c r="L21" s="35">
        <v>175200</v>
      </c>
      <c r="M21" s="147">
        <f t="shared" si="1"/>
        <v>426700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>
        <v>1</v>
      </c>
      <c r="AB21" s="39">
        <v>1</v>
      </c>
      <c r="AC21" s="39">
        <v>2</v>
      </c>
      <c r="AD21" s="39">
        <v>1</v>
      </c>
      <c r="AE21" s="39">
        <v>1</v>
      </c>
      <c r="AF21" s="39"/>
      <c r="AG21" s="44">
        <f t="shared" si="5"/>
        <v>6</v>
      </c>
      <c r="AH21" s="4"/>
      <c r="AI21" s="39"/>
      <c r="AJ21" s="42">
        <f t="shared" si="6"/>
        <v>6</v>
      </c>
      <c r="AK21" s="43" t="s">
        <v>41</v>
      </c>
      <c r="AL21" s="39">
        <v>55</v>
      </c>
      <c r="AM21" s="39">
        <v>54</v>
      </c>
      <c r="AN21" s="39">
        <v>27</v>
      </c>
      <c r="AO21" s="39">
        <v>30</v>
      </c>
      <c r="AP21" s="40">
        <v>48</v>
      </c>
      <c r="AQ21" s="45">
        <f t="shared" si="7"/>
        <v>214</v>
      </c>
      <c r="AR21" s="4"/>
      <c r="AS21" s="39">
        <v>0</v>
      </c>
      <c r="AT21" s="42">
        <f t="shared" si="8"/>
        <v>214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77700</v>
      </c>
      <c r="D22" s="47">
        <v>202100</v>
      </c>
      <c r="E22" s="47">
        <v>112500</v>
      </c>
      <c r="F22" s="47">
        <v>106000</v>
      </c>
      <c r="G22" s="47">
        <v>211200</v>
      </c>
      <c r="H22" s="48">
        <f t="shared" si="0"/>
        <v>709500</v>
      </c>
      <c r="I22" s="49" t="s">
        <v>43</v>
      </c>
      <c r="J22" s="54">
        <v>306600</v>
      </c>
      <c r="K22" s="54">
        <v>402900</v>
      </c>
      <c r="L22" s="54"/>
      <c r="M22" s="148">
        <f t="shared" si="1"/>
        <v>709500</v>
      </c>
      <c r="N22" s="37">
        <f t="shared" si="2"/>
        <v>0</v>
      </c>
      <c r="O22" s="142"/>
      <c r="P22" s="38"/>
      <c r="Q22" s="52">
        <v>1</v>
      </c>
      <c r="R22" s="52">
        <v>1</v>
      </c>
      <c r="S22" s="52"/>
      <c r="T22" s="52"/>
      <c r="U22" s="53"/>
      <c r="V22" s="41">
        <f t="shared" si="3"/>
        <v>2</v>
      </c>
      <c r="W22" s="4"/>
      <c r="X22" s="39">
        <v>0</v>
      </c>
      <c r="Y22" s="42">
        <f t="shared" si="4"/>
        <v>2</v>
      </c>
      <c r="Z22" s="43" t="s">
        <v>43</v>
      </c>
      <c r="AA22" s="52">
        <v>6</v>
      </c>
      <c r="AB22" s="52">
        <v>1</v>
      </c>
      <c r="AC22" s="52">
        <v>8</v>
      </c>
      <c r="AD22" s="52">
        <v>2</v>
      </c>
      <c r="AE22" s="52">
        <v>4</v>
      </c>
      <c r="AF22" s="52"/>
      <c r="AG22" s="44">
        <f t="shared" si="5"/>
        <v>21</v>
      </c>
      <c r="AH22" s="4"/>
      <c r="AI22" s="39"/>
      <c r="AJ22" s="42">
        <f t="shared" si="6"/>
        <v>21</v>
      </c>
      <c r="AK22" s="43" t="s">
        <v>43</v>
      </c>
      <c r="AL22" s="52">
        <v>55</v>
      </c>
      <c r="AM22" s="52">
        <v>120</v>
      </c>
      <c r="AN22" s="52">
        <v>57</v>
      </c>
      <c r="AO22" s="52">
        <v>68</v>
      </c>
      <c r="AP22" s="53">
        <v>118</v>
      </c>
      <c r="AQ22" s="45">
        <f t="shared" si="7"/>
        <v>418</v>
      </c>
      <c r="AR22" s="4"/>
      <c r="AS22" s="39">
        <v>0</v>
      </c>
      <c r="AT22" s="42">
        <f t="shared" si="8"/>
        <v>418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211150</v>
      </c>
      <c r="D23" s="32">
        <v>139250</v>
      </c>
      <c r="E23" s="32">
        <v>84400</v>
      </c>
      <c r="F23" s="32">
        <v>135900</v>
      </c>
      <c r="G23" s="32">
        <v>141850</v>
      </c>
      <c r="H23" s="33">
        <f t="shared" si="0"/>
        <v>712550</v>
      </c>
      <c r="I23" s="34" t="s">
        <v>45</v>
      </c>
      <c r="J23" s="35">
        <v>262500</v>
      </c>
      <c r="K23" s="35">
        <v>450050</v>
      </c>
      <c r="L23" s="35"/>
      <c r="M23" s="147">
        <f t="shared" si="1"/>
        <v>712550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159" t="s">
        <v>45</v>
      </c>
      <c r="AA23" s="39">
        <v>2</v>
      </c>
      <c r="AB23" s="39">
        <v>2</v>
      </c>
      <c r="AC23" s="39">
        <v>5</v>
      </c>
      <c r="AD23" s="39">
        <v>3</v>
      </c>
      <c r="AE23" s="39">
        <v>2</v>
      </c>
      <c r="AF23" s="39"/>
      <c r="AG23" s="44">
        <f t="shared" si="5"/>
        <v>14</v>
      </c>
      <c r="AH23" s="4"/>
      <c r="AI23" s="39"/>
      <c r="AJ23" s="42">
        <f t="shared" si="6"/>
        <v>14</v>
      </c>
      <c r="AK23" s="43" t="s">
        <v>45</v>
      </c>
      <c r="AL23" s="39">
        <v>121</v>
      </c>
      <c r="AM23" s="39">
        <v>103</v>
      </c>
      <c r="AN23" s="39">
        <v>54</v>
      </c>
      <c r="AO23" s="39">
        <v>82</v>
      </c>
      <c r="AP23" s="40">
        <v>103</v>
      </c>
      <c r="AQ23" s="45">
        <f t="shared" si="7"/>
        <v>463</v>
      </c>
      <c r="AR23" s="4"/>
      <c r="AS23" s="39">
        <v>0</v>
      </c>
      <c r="AT23" s="42">
        <f t="shared" si="8"/>
        <v>463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>
        <v>33600</v>
      </c>
      <c r="D24" s="47">
        <v>63950</v>
      </c>
      <c r="E24" s="47">
        <v>8750</v>
      </c>
      <c r="F24" s="47">
        <v>25000</v>
      </c>
      <c r="G24" s="47">
        <v>60000</v>
      </c>
      <c r="H24" s="48">
        <f t="shared" si="0"/>
        <v>191300</v>
      </c>
      <c r="I24" s="49" t="s">
        <v>47</v>
      </c>
      <c r="J24" s="54">
        <v>35000</v>
      </c>
      <c r="K24" s="54">
        <v>156300</v>
      </c>
      <c r="L24" s="54"/>
      <c r="M24" s="148">
        <f t="shared" si="1"/>
        <v>191300</v>
      </c>
      <c r="N24" s="37">
        <f t="shared" si="2"/>
        <v>0</v>
      </c>
      <c r="O24" s="142"/>
      <c r="P24" s="38"/>
      <c r="Q24" s="52">
        <v>1</v>
      </c>
      <c r="R24" s="52"/>
      <c r="S24" s="52"/>
      <c r="T24" s="52"/>
      <c r="U24" s="53"/>
      <c r="V24" s="41">
        <f t="shared" si="3"/>
        <v>1</v>
      </c>
      <c r="W24" s="4"/>
      <c r="X24" s="39">
        <v>0</v>
      </c>
      <c r="Y24" s="42">
        <f t="shared" si="4"/>
        <v>1</v>
      </c>
      <c r="Z24" s="43" t="s">
        <v>47</v>
      </c>
      <c r="AA24" s="52"/>
      <c r="AB24" s="52"/>
      <c r="AC24" s="52">
        <v>1</v>
      </c>
      <c r="AD24" s="52"/>
      <c r="AE24" s="52"/>
      <c r="AF24" s="52"/>
      <c r="AG24" s="44">
        <f t="shared" si="5"/>
        <v>1</v>
      </c>
      <c r="AH24" s="4"/>
      <c r="AI24" s="39"/>
      <c r="AJ24" s="42">
        <f t="shared" si="6"/>
        <v>1</v>
      </c>
      <c r="AK24" s="43" t="s">
        <v>47</v>
      </c>
      <c r="AL24" s="52">
        <v>34</v>
      </c>
      <c r="AM24" s="52">
        <v>45</v>
      </c>
      <c r="AN24" s="52">
        <v>3</v>
      </c>
      <c r="AO24" s="52">
        <v>21</v>
      </c>
      <c r="AP24" s="53">
        <v>29</v>
      </c>
      <c r="AQ24" s="45">
        <f t="shared" si="7"/>
        <v>132</v>
      </c>
      <c r="AR24" s="4"/>
      <c r="AS24" s="39">
        <v>0</v>
      </c>
      <c r="AT24" s="42">
        <f t="shared" si="8"/>
        <v>132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90800</v>
      </c>
      <c r="D25" s="32">
        <v>129300</v>
      </c>
      <c r="E25" s="32">
        <v>71200</v>
      </c>
      <c r="F25" s="32">
        <v>43400</v>
      </c>
      <c r="G25" s="32">
        <v>148300</v>
      </c>
      <c r="H25" s="33">
        <f t="shared" si="0"/>
        <v>483000</v>
      </c>
      <c r="I25" s="34" t="s">
        <v>49</v>
      </c>
      <c r="J25" s="35">
        <v>171500</v>
      </c>
      <c r="K25" s="35">
        <v>311500</v>
      </c>
      <c r="L25" s="35"/>
      <c r="M25" s="147">
        <f t="shared" si="1"/>
        <v>483000</v>
      </c>
      <c r="N25" s="37">
        <f t="shared" si="2"/>
        <v>0</v>
      </c>
      <c r="O25" s="142"/>
      <c r="P25" s="38"/>
      <c r="Q25" s="39">
        <v>1</v>
      </c>
      <c r="R25" s="39">
        <v>1</v>
      </c>
      <c r="S25" s="39">
        <v>3</v>
      </c>
      <c r="T25" s="39"/>
      <c r="U25" s="40"/>
      <c r="V25" s="41">
        <f t="shared" si="3"/>
        <v>5</v>
      </c>
      <c r="W25" s="4"/>
      <c r="X25" s="39">
        <v>0</v>
      </c>
      <c r="Y25" s="42">
        <f t="shared" si="4"/>
        <v>5</v>
      </c>
      <c r="Z25" s="43" t="s">
        <v>49</v>
      </c>
      <c r="AA25" s="39"/>
      <c r="AB25" s="39">
        <v>1</v>
      </c>
      <c r="AC25" s="39">
        <v>4</v>
      </c>
      <c r="AD25" s="39">
        <v>1</v>
      </c>
      <c r="AE25" s="39"/>
      <c r="AF25" s="39"/>
      <c r="AG25" s="44">
        <f t="shared" si="5"/>
        <v>6</v>
      </c>
      <c r="AH25" s="4"/>
      <c r="AI25" s="39"/>
      <c r="AJ25" s="42">
        <f t="shared" si="6"/>
        <v>6</v>
      </c>
      <c r="AK25" s="43" t="s">
        <v>49</v>
      </c>
      <c r="AL25" s="39">
        <v>65</v>
      </c>
      <c r="AM25" s="39">
        <v>76</v>
      </c>
      <c r="AN25" s="39">
        <v>38</v>
      </c>
      <c r="AO25" s="39">
        <v>38</v>
      </c>
      <c r="AP25" s="40">
        <v>96</v>
      </c>
      <c r="AQ25" s="45">
        <f t="shared" si="7"/>
        <v>313</v>
      </c>
      <c r="AR25" s="4"/>
      <c r="AS25" s="39">
        <v>0</v>
      </c>
      <c r="AT25" s="42">
        <f t="shared" si="8"/>
        <v>313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72400</v>
      </c>
      <c r="D27" s="32">
        <v>65200</v>
      </c>
      <c r="E27" s="32">
        <v>24800</v>
      </c>
      <c r="F27" s="32">
        <v>39000</v>
      </c>
      <c r="G27" s="32">
        <v>43200</v>
      </c>
      <c r="H27" s="33">
        <f t="shared" si="0"/>
        <v>244600</v>
      </c>
      <c r="I27" s="34" t="s">
        <v>53</v>
      </c>
      <c r="J27" s="35">
        <v>427855</v>
      </c>
      <c r="K27" s="35"/>
      <c r="L27" s="35">
        <v>-183255</v>
      </c>
      <c r="M27" s="147">
        <f t="shared" si="1"/>
        <v>244600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>
        <v>3</v>
      </c>
      <c r="AB27" s="39"/>
      <c r="AC27" s="39">
        <v>3</v>
      </c>
      <c r="AD27" s="39">
        <v>1</v>
      </c>
      <c r="AE27" s="39"/>
      <c r="AF27" s="39"/>
      <c r="AG27" s="44">
        <f t="shared" si="5"/>
        <v>7</v>
      </c>
      <c r="AH27" s="4"/>
      <c r="AI27" s="39"/>
      <c r="AJ27" s="42">
        <f t="shared" si="6"/>
        <v>7</v>
      </c>
      <c r="AK27" s="43" t="s">
        <v>53</v>
      </c>
      <c r="AL27" s="39">
        <v>53</v>
      </c>
      <c r="AM27" s="39">
        <v>52</v>
      </c>
      <c r="AN27" s="39">
        <v>23</v>
      </c>
      <c r="AO27" s="39">
        <v>35</v>
      </c>
      <c r="AP27" s="40">
        <v>43</v>
      </c>
      <c r="AQ27" s="45">
        <f t="shared" si="7"/>
        <v>206</v>
      </c>
      <c r="AR27" s="4"/>
      <c r="AS27" s="39">
        <v>0</v>
      </c>
      <c r="AT27" s="42">
        <f t="shared" si="8"/>
        <v>206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93700</v>
      </c>
      <c r="D28" s="47">
        <v>134850</v>
      </c>
      <c r="E28" s="47">
        <v>91350</v>
      </c>
      <c r="F28" s="47">
        <v>56550</v>
      </c>
      <c r="G28" s="47">
        <v>75400</v>
      </c>
      <c r="H28" s="48">
        <f t="shared" si="0"/>
        <v>451850</v>
      </c>
      <c r="I28" s="49" t="s">
        <v>55</v>
      </c>
      <c r="J28" s="54">
        <v>127400</v>
      </c>
      <c r="K28" s="54">
        <v>324500</v>
      </c>
      <c r="L28" s="54">
        <v>-50</v>
      </c>
      <c r="M28" s="148">
        <f t="shared" si="1"/>
        <v>451850</v>
      </c>
      <c r="N28" s="37">
        <f t="shared" si="2"/>
        <v>0</v>
      </c>
      <c r="O28" s="142"/>
      <c r="P28" s="38"/>
      <c r="Q28" s="52">
        <v>1</v>
      </c>
      <c r="R28" s="52">
        <v>2</v>
      </c>
      <c r="S28" s="52">
        <v>2</v>
      </c>
      <c r="T28" s="52"/>
      <c r="U28" s="53"/>
      <c r="V28" s="41">
        <f t="shared" si="3"/>
        <v>5</v>
      </c>
      <c r="W28" s="4"/>
      <c r="X28" s="39">
        <v>0</v>
      </c>
      <c r="Y28" s="42">
        <f t="shared" si="4"/>
        <v>5</v>
      </c>
      <c r="Z28" s="43" t="s">
        <v>55</v>
      </c>
      <c r="AA28" s="52">
        <v>2</v>
      </c>
      <c r="AB28" s="52"/>
      <c r="AC28" s="52">
        <v>5</v>
      </c>
      <c r="AD28" s="52">
        <v>1</v>
      </c>
      <c r="AE28" s="52">
        <v>2</v>
      </c>
      <c r="AF28" s="52"/>
      <c r="AG28" s="44">
        <f t="shared" si="5"/>
        <v>10</v>
      </c>
      <c r="AH28" s="4"/>
      <c r="AI28" s="39"/>
      <c r="AJ28" s="42">
        <f t="shared" si="6"/>
        <v>10</v>
      </c>
      <c r="AK28" s="43" t="s">
        <v>55</v>
      </c>
      <c r="AL28" s="52">
        <v>75</v>
      </c>
      <c r="AM28" s="52">
        <v>98</v>
      </c>
      <c r="AN28" s="52">
        <v>68</v>
      </c>
      <c r="AO28" s="52">
        <v>55</v>
      </c>
      <c r="AP28" s="53">
        <v>74</v>
      </c>
      <c r="AQ28" s="45">
        <f t="shared" si="7"/>
        <v>370</v>
      </c>
      <c r="AR28" s="4"/>
      <c r="AS28" s="39">
        <v>0</v>
      </c>
      <c r="AT28" s="42">
        <f t="shared" si="8"/>
        <v>370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207500</v>
      </c>
      <c r="D29" s="32">
        <v>169900</v>
      </c>
      <c r="E29" s="32">
        <v>124600</v>
      </c>
      <c r="F29" s="32">
        <v>61700</v>
      </c>
      <c r="G29" s="32">
        <v>154600</v>
      </c>
      <c r="H29" s="33">
        <f t="shared" si="0"/>
        <v>718300</v>
      </c>
      <c r="I29" s="34" t="s">
        <v>57</v>
      </c>
      <c r="J29" s="35">
        <v>231000</v>
      </c>
      <c r="K29" s="35">
        <v>388800</v>
      </c>
      <c r="L29" s="35">
        <v>98500</v>
      </c>
      <c r="M29" s="147">
        <f t="shared" si="1"/>
        <v>718300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>
        <v>2</v>
      </c>
      <c r="AB29" s="39">
        <v>1</v>
      </c>
      <c r="AC29" s="39">
        <v>2</v>
      </c>
      <c r="AD29" s="39"/>
      <c r="AE29" s="39"/>
      <c r="AF29" s="39"/>
      <c r="AG29" s="44">
        <f t="shared" si="5"/>
        <v>5</v>
      </c>
      <c r="AH29" s="4"/>
      <c r="AI29" s="39"/>
      <c r="AJ29" s="42">
        <f t="shared" si="6"/>
        <v>5</v>
      </c>
      <c r="AK29" s="43" t="s">
        <v>57</v>
      </c>
      <c r="AL29" s="39">
        <v>81</v>
      </c>
      <c r="AM29" s="39">
        <v>85</v>
      </c>
      <c r="AN29" s="39">
        <v>58</v>
      </c>
      <c r="AO29" s="39">
        <v>33</v>
      </c>
      <c r="AP29" s="40">
        <v>71</v>
      </c>
      <c r="AQ29" s="45">
        <f t="shared" si="7"/>
        <v>328</v>
      </c>
      <c r="AR29" s="4"/>
      <c r="AS29" s="39">
        <v>0</v>
      </c>
      <c r="AT29" s="42">
        <f t="shared" si="8"/>
        <v>328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62700</v>
      </c>
      <c r="D30" s="47">
        <v>34800</v>
      </c>
      <c r="E30" s="47">
        <v>35600</v>
      </c>
      <c r="F30" s="47">
        <v>62800</v>
      </c>
      <c r="G30" s="47">
        <v>45100</v>
      </c>
      <c r="H30" s="48">
        <f t="shared" si="0"/>
        <v>241000</v>
      </c>
      <c r="I30" s="49" t="s">
        <v>59</v>
      </c>
      <c r="J30" s="54">
        <v>112000</v>
      </c>
      <c r="K30" s="54">
        <v>118400</v>
      </c>
      <c r="L30" s="54">
        <v>10600</v>
      </c>
      <c r="M30" s="148">
        <f t="shared" si="1"/>
        <v>241000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1</v>
      </c>
      <c r="AB30" s="52"/>
      <c r="AC30" s="52">
        <v>1</v>
      </c>
      <c r="AD30" s="52"/>
      <c r="AE30" s="52">
        <v>2</v>
      </c>
      <c r="AF30" s="52"/>
      <c r="AG30" s="44">
        <f t="shared" si="5"/>
        <v>4</v>
      </c>
      <c r="AH30" s="4"/>
      <c r="AI30" s="39"/>
      <c r="AJ30" s="42">
        <f t="shared" si="6"/>
        <v>4</v>
      </c>
      <c r="AK30" s="43" t="s">
        <v>59</v>
      </c>
      <c r="AL30" s="52">
        <v>48</v>
      </c>
      <c r="AM30" s="52">
        <v>28</v>
      </c>
      <c r="AN30" s="52">
        <v>20</v>
      </c>
      <c r="AO30" s="52">
        <v>44</v>
      </c>
      <c r="AP30" s="53">
        <v>30</v>
      </c>
      <c r="AQ30" s="45">
        <f t="shared" si="7"/>
        <v>170</v>
      </c>
      <c r="AR30" s="4"/>
      <c r="AS30" s="39">
        <v>0</v>
      </c>
      <c r="AT30" s="42">
        <f t="shared" si="8"/>
        <v>170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199800</v>
      </c>
      <c r="D32" s="47">
        <v>159900</v>
      </c>
      <c r="E32" s="47">
        <v>66800</v>
      </c>
      <c r="F32" s="47">
        <v>70800</v>
      </c>
      <c r="G32" s="47">
        <v>160700</v>
      </c>
      <c r="H32" s="48">
        <f t="shared" si="0"/>
        <v>658000</v>
      </c>
      <c r="I32" s="49" t="s">
        <v>63</v>
      </c>
      <c r="J32" s="54">
        <v>117600</v>
      </c>
      <c r="K32" s="54">
        <v>540400</v>
      </c>
      <c r="L32" s="54"/>
      <c r="M32" s="148">
        <f t="shared" si="1"/>
        <v>658000</v>
      </c>
      <c r="N32" s="37">
        <f t="shared" si="2"/>
        <v>0</v>
      </c>
      <c r="O32" s="142"/>
      <c r="P32" s="38"/>
      <c r="Q32" s="52"/>
      <c r="R32" s="52"/>
      <c r="S32" s="52"/>
      <c r="T32" s="52">
        <v>1</v>
      </c>
      <c r="U32" s="53"/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1</v>
      </c>
      <c r="AB32" s="52">
        <v>1</v>
      </c>
      <c r="AC32" s="52">
        <v>2</v>
      </c>
      <c r="AD32" s="52">
        <v>1</v>
      </c>
      <c r="AE32" s="52"/>
      <c r="AF32" s="52"/>
      <c r="AG32" s="44">
        <f t="shared" si="5"/>
        <v>5</v>
      </c>
      <c r="AH32" s="4"/>
      <c r="AI32" s="39"/>
      <c r="AJ32" s="42">
        <f t="shared" si="6"/>
        <v>5</v>
      </c>
      <c r="AK32" s="43" t="s">
        <v>63</v>
      </c>
      <c r="AL32" s="52">
        <v>126</v>
      </c>
      <c r="AM32" s="52">
        <v>111</v>
      </c>
      <c r="AN32" s="52">
        <v>49</v>
      </c>
      <c r="AO32" s="52">
        <v>55</v>
      </c>
      <c r="AP32" s="53">
        <v>106</v>
      </c>
      <c r="AQ32" s="45">
        <f t="shared" si="7"/>
        <v>447</v>
      </c>
      <c r="AR32" s="4"/>
      <c r="AS32" s="39">
        <v>0</v>
      </c>
      <c r="AT32" s="42">
        <f t="shared" si="8"/>
        <v>447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27600</v>
      </c>
      <c r="D33" s="32">
        <v>32700</v>
      </c>
      <c r="E33" s="32">
        <v>15900</v>
      </c>
      <c r="F33" s="32">
        <v>14000</v>
      </c>
      <c r="G33" s="32">
        <v>27100</v>
      </c>
      <c r="H33" s="33">
        <f t="shared" si="0"/>
        <v>117300</v>
      </c>
      <c r="I33" s="34" t="s">
        <v>65</v>
      </c>
      <c r="J33" s="35">
        <v>35000</v>
      </c>
      <c r="K33" s="35">
        <v>72300</v>
      </c>
      <c r="L33" s="35">
        <v>9870</v>
      </c>
      <c r="M33" s="147">
        <f t="shared" si="1"/>
        <v>117170</v>
      </c>
      <c r="N33" s="37">
        <f t="shared" si="2"/>
        <v>130</v>
      </c>
      <c r="O33" s="142"/>
      <c r="P33" s="38"/>
      <c r="Q33" s="39"/>
      <c r="R33" s="39">
        <v>1</v>
      </c>
      <c r="S33" s="39"/>
      <c r="T33" s="39"/>
      <c r="U33" s="40"/>
      <c r="V33" s="41">
        <f t="shared" si="3"/>
        <v>1</v>
      </c>
      <c r="W33" s="4"/>
      <c r="X33" s="39">
        <v>0</v>
      </c>
      <c r="Y33" s="42">
        <f t="shared" si="4"/>
        <v>1</v>
      </c>
      <c r="Z33" s="43" t="s">
        <v>65</v>
      </c>
      <c r="AA33" s="39">
        <v>2</v>
      </c>
      <c r="AB33" s="39"/>
      <c r="AC33" s="39">
        <v>1</v>
      </c>
      <c r="AD33" s="39"/>
      <c r="AE33" s="39"/>
      <c r="AF33" s="39"/>
      <c r="AG33" s="44">
        <f t="shared" si="5"/>
        <v>3</v>
      </c>
      <c r="AH33" s="4"/>
      <c r="AI33" s="39"/>
      <c r="AJ33" s="42">
        <f t="shared" si="6"/>
        <v>3</v>
      </c>
      <c r="AK33" s="43" t="s">
        <v>65</v>
      </c>
      <c r="AL33" s="39">
        <v>26</v>
      </c>
      <c r="AM33" s="39">
        <v>23</v>
      </c>
      <c r="AN33" s="39">
        <v>14</v>
      </c>
      <c r="AO33" s="39">
        <v>12</v>
      </c>
      <c r="AP33" s="40">
        <v>30</v>
      </c>
      <c r="AQ33" s="45">
        <f t="shared" si="7"/>
        <v>105</v>
      </c>
      <c r="AR33" s="4"/>
      <c r="AS33" s="39">
        <v>0</v>
      </c>
      <c r="AT33" s="42">
        <f t="shared" si="8"/>
        <v>105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2408200</v>
      </c>
      <c r="D37" s="149">
        <f t="shared" si="9"/>
        <v>1990300</v>
      </c>
      <c r="E37" s="149">
        <f t="shared" si="9"/>
        <v>1143770</v>
      </c>
      <c r="F37" s="149">
        <f t="shared" si="9"/>
        <v>1274900</v>
      </c>
      <c r="G37" s="149">
        <f t="shared" si="9"/>
        <v>2185400</v>
      </c>
      <c r="H37" s="150">
        <f t="shared" si="9"/>
        <v>9002570</v>
      </c>
      <c r="I37" s="61"/>
      <c r="J37" s="149">
        <f>SUM(J13:J35)</f>
        <v>3903355</v>
      </c>
      <c r="K37" s="149">
        <f>SUM(K13:K36)</f>
        <v>4981800</v>
      </c>
      <c r="L37" s="149">
        <f>SUM(L14:L35)</f>
        <v>110865</v>
      </c>
      <c r="M37" s="149">
        <f>SUM(M13:M35)</f>
        <v>8996020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27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135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5638</v>
      </c>
      <c r="AQ37" s="365"/>
      <c r="AS37" s="64">
        <f>SUM(AS13:AS35)</f>
        <v>5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9332269.4400000013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3903355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6550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3909905</v>
      </c>
      <c r="G48" s="76" t="s">
        <v>7</v>
      </c>
      <c r="H48" s="77">
        <f>D48+H41</f>
        <v>13242174.440000001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66</v>
      </c>
      <c r="E52" s="437">
        <f>20000*D52</f>
        <v>1320000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38</v>
      </c>
      <c r="N52" s="90">
        <f>20000*M52</f>
        <v>760000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195</v>
      </c>
      <c r="E53" s="359">
        <f>10000*D53</f>
        <v>1950000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173</v>
      </c>
      <c r="N53" s="96">
        <f>10000*M53</f>
        <v>1730000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321</v>
      </c>
      <c r="E54" s="361">
        <f>2000*D54</f>
        <v>642000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567</v>
      </c>
      <c r="N54" s="96">
        <f>2000*M54</f>
        <v>1134000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1131</v>
      </c>
      <c r="E55" s="359">
        <f>1000*D55</f>
        <v>1131000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1230</v>
      </c>
      <c r="N55" s="96">
        <f>1000*M55</f>
        <v>1230000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55</v>
      </c>
      <c r="E56" s="361">
        <f>500*D56</f>
        <v>27500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164</v>
      </c>
      <c r="N56" s="96">
        <f>500*M56</f>
        <v>82000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69</v>
      </c>
      <c r="E57" s="359">
        <f>200*D57</f>
        <v>13800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315</v>
      </c>
      <c r="N57" s="96">
        <f>200*M57</f>
        <v>63000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153</v>
      </c>
      <c r="E58" s="361">
        <f>100*D58</f>
        <v>15300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238</v>
      </c>
      <c r="N58" s="96">
        <f>100*M58</f>
        <v>23800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1798</v>
      </c>
      <c r="N59" s="96">
        <f>50*M59</f>
        <v>89900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1</v>
      </c>
      <c r="E60" s="361">
        <f>20*D60</f>
        <v>20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1512</v>
      </c>
      <c r="N60" s="96">
        <f>20*M60</f>
        <v>30240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360</v>
      </c>
      <c r="N61" s="96">
        <f>10*M61</f>
        <v>3600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5099720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5146540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9009625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840000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7055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3955613.42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5428914.4400000004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9102153.4199999999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18440983.420000002</v>
      </c>
      <c r="I77" s="380"/>
      <c r="J77" s="381"/>
      <c r="L77" s="370" t="s">
        <v>5</v>
      </c>
      <c r="M77" s="369"/>
      <c r="N77" s="115">
        <f>N71</f>
        <v>3955613.42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5146540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9338819.4400000013</v>
      </c>
      <c r="I79" s="380"/>
      <c r="J79" s="381"/>
      <c r="L79" s="372" t="s">
        <v>125</v>
      </c>
      <c r="M79" s="369"/>
      <c r="N79" s="117">
        <f>N71+N65</f>
        <v>9102153.4199999999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9102163.9800000004</v>
      </c>
      <c r="I81" s="380"/>
      <c r="J81" s="381"/>
      <c r="L81" s="386" t="s">
        <v>127</v>
      </c>
      <c r="M81" s="369"/>
      <c r="N81" s="387">
        <f>N79-H81</f>
        <v>-10.560000000521541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43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42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'1001'!N77</f>
        <v>3955613.42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'1001'!N78</f>
        <v>5146540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9102153.4199999999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1387050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189150</v>
      </c>
      <c r="D13" s="32">
        <v>76600</v>
      </c>
      <c r="E13" s="32">
        <v>12700</v>
      </c>
      <c r="F13" s="32">
        <v>38350</v>
      </c>
      <c r="G13" s="32">
        <v>45900</v>
      </c>
      <c r="H13" s="33">
        <f t="shared" ref="H13:H35" si="0">SUM(C13:G13)</f>
        <v>362700</v>
      </c>
      <c r="I13" s="34" t="s">
        <v>27</v>
      </c>
      <c r="J13" s="35">
        <v>147000</v>
      </c>
      <c r="K13" s="35">
        <v>215700</v>
      </c>
      <c r="L13" s="35"/>
      <c r="M13" s="147">
        <f t="shared" ref="M13:M35" si="1">SUM(J13:L13)</f>
        <v>362700</v>
      </c>
      <c r="N13" s="37">
        <f t="shared" ref="N13:N35" si="2">H13-M13</f>
        <v>0</v>
      </c>
      <c r="O13" s="142"/>
      <c r="P13" s="38"/>
      <c r="Q13" s="39">
        <v>1</v>
      </c>
      <c r="R13" s="39">
        <v>1</v>
      </c>
      <c r="S13" s="39"/>
      <c r="T13" s="39"/>
      <c r="U13" s="40">
        <v>3</v>
      </c>
      <c r="V13" s="41">
        <f t="shared" ref="V13:V35" si="3">U13+T13+S13+R13+Q13</f>
        <v>5</v>
      </c>
      <c r="W13" s="4"/>
      <c r="X13" s="39">
        <v>0</v>
      </c>
      <c r="Y13" s="42">
        <f t="shared" ref="Y13:Y35" si="4">V13-X13</f>
        <v>5</v>
      </c>
      <c r="Z13" s="43" t="s">
        <v>20</v>
      </c>
      <c r="AA13" s="39">
        <v>3</v>
      </c>
      <c r="AB13" s="39">
        <v>5</v>
      </c>
      <c r="AC13" s="39"/>
      <c r="AD13" s="39"/>
      <c r="AE13" s="39"/>
      <c r="AF13" s="39">
        <v>0</v>
      </c>
      <c r="AG13" s="44">
        <f t="shared" ref="AG13:AG35" si="5">AF13+AE13+AD13+AC13+AB13+AA13</f>
        <v>8</v>
      </c>
      <c r="AH13" s="4"/>
      <c r="AI13" s="39">
        <v>0</v>
      </c>
      <c r="AJ13" s="42">
        <f t="shared" ref="AJ13:AJ35" si="6">AG13-AI13</f>
        <v>8</v>
      </c>
      <c r="AL13" s="39">
        <v>92</v>
      </c>
      <c r="AM13" s="39">
        <v>47</v>
      </c>
      <c r="AN13" s="39">
        <v>12</v>
      </c>
      <c r="AO13" s="39">
        <v>23</v>
      </c>
      <c r="AP13" s="40">
        <v>28</v>
      </c>
      <c r="AQ13" s="45">
        <f t="shared" ref="AQ13:AQ35" si="7">AP13+AO13+AN13+AM13+AL13</f>
        <v>202</v>
      </c>
      <c r="AR13" s="4"/>
      <c r="AS13" s="39">
        <v>0</v>
      </c>
      <c r="AT13" s="42">
        <f t="shared" ref="AT13:AT35" si="8">AQ13-AS13</f>
        <v>202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257500</v>
      </c>
      <c r="D15" s="32">
        <v>210500</v>
      </c>
      <c r="E15" s="32">
        <v>120350</v>
      </c>
      <c r="F15" s="32">
        <v>163300</v>
      </c>
      <c r="G15" s="32">
        <v>272700</v>
      </c>
      <c r="H15" s="33">
        <f t="shared" si="0"/>
        <v>1024350</v>
      </c>
      <c r="I15" s="34" t="s">
        <v>30</v>
      </c>
      <c r="J15" s="35">
        <v>648200</v>
      </c>
      <c r="K15" s="35">
        <v>376200</v>
      </c>
      <c r="L15" s="35">
        <v>-50</v>
      </c>
      <c r="M15" s="147">
        <f t="shared" si="1"/>
        <v>1024350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5</v>
      </c>
      <c r="AB15" s="39">
        <v>5</v>
      </c>
      <c r="AC15" s="39">
        <v>1</v>
      </c>
      <c r="AD15" s="39"/>
      <c r="AE15" s="39">
        <v>6</v>
      </c>
      <c r="AF15" s="39"/>
      <c r="AG15" s="44">
        <f t="shared" si="5"/>
        <v>17</v>
      </c>
      <c r="AH15" s="4"/>
      <c r="AI15" s="39"/>
      <c r="AJ15" s="42">
        <f t="shared" si="6"/>
        <v>17</v>
      </c>
      <c r="AL15" s="39">
        <v>112</v>
      </c>
      <c r="AM15" s="39">
        <v>103</v>
      </c>
      <c r="AN15" s="39">
        <v>39</v>
      </c>
      <c r="AO15" s="39">
        <v>48</v>
      </c>
      <c r="AP15" s="40">
        <v>89</v>
      </c>
      <c r="AQ15" s="45">
        <f t="shared" si="7"/>
        <v>391</v>
      </c>
      <c r="AR15" s="4"/>
      <c r="AS15" s="39">
        <v>0</v>
      </c>
      <c r="AT15" s="42">
        <f t="shared" si="8"/>
        <v>391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840000</v>
      </c>
      <c r="K16" s="54"/>
      <c r="L16" s="54">
        <v>-840000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114900</v>
      </c>
      <c r="D17" s="32">
        <v>109600</v>
      </c>
      <c r="E17" s="32">
        <v>38850</v>
      </c>
      <c r="F17" s="32">
        <v>65050</v>
      </c>
      <c r="G17" s="32">
        <v>108200</v>
      </c>
      <c r="H17" s="33">
        <f t="shared" si="0"/>
        <v>436600</v>
      </c>
      <c r="I17" s="34" t="s">
        <v>33</v>
      </c>
      <c r="J17" s="35">
        <v>192850</v>
      </c>
      <c r="K17" s="35">
        <v>243750</v>
      </c>
      <c r="L17" s="35"/>
      <c r="M17" s="147">
        <f t="shared" si="1"/>
        <v>436600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>
        <v>2</v>
      </c>
      <c r="V17" s="41">
        <f t="shared" si="3"/>
        <v>2</v>
      </c>
      <c r="W17" s="4"/>
      <c r="X17" s="39">
        <v>0</v>
      </c>
      <c r="Y17" s="42">
        <f t="shared" si="4"/>
        <v>2</v>
      </c>
      <c r="Z17" s="43" t="s">
        <v>33</v>
      </c>
      <c r="AA17" s="39">
        <v>2</v>
      </c>
      <c r="AB17" s="39"/>
      <c r="AC17" s="39">
        <v>1</v>
      </c>
      <c r="AD17" s="39"/>
      <c r="AE17" s="39">
        <v>4</v>
      </c>
      <c r="AF17" s="39"/>
      <c r="AG17" s="44">
        <f t="shared" si="5"/>
        <v>7</v>
      </c>
      <c r="AH17" s="4"/>
      <c r="AI17" s="39"/>
      <c r="AJ17" s="42">
        <f t="shared" si="6"/>
        <v>7</v>
      </c>
      <c r="AK17" s="43" t="s">
        <v>33</v>
      </c>
      <c r="AL17" s="39">
        <v>88</v>
      </c>
      <c r="AM17" s="39">
        <v>85</v>
      </c>
      <c r="AN17" s="39">
        <v>51</v>
      </c>
      <c r="AO17" s="39">
        <v>61</v>
      </c>
      <c r="AP17" s="40">
        <v>91</v>
      </c>
      <c r="AQ17" s="45">
        <f t="shared" si="7"/>
        <v>376</v>
      </c>
      <c r="AR17" s="4"/>
      <c r="AS17" s="39">
        <v>0</v>
      </c>
      <c r="AT17" s="42">
        <f t="shared" si="8"/>
        <v>376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302800</v>
      </c>
      <c r="D18" s="47">
        <v>299650</v>
      </c>
      <c r="E18" s="47">
        <v>130750</v>
      </c>
      <c r="F18" s="47">
        <v>110750</v>
      </c>
      <c r="G18" s="47">
        <v>294910</v>
      </c>
      <c r="H18" s="48">
        <f t="shared" si="0"/>
        <v>1138860</v>
      </c>
      <c r="I18" s="49" t="s">
        <v>35</v>
      </c>
      <c r="J18" s="54">
        <v>391724.94</v>
      </c>
      <c r="K18" s="54">
        <v>747150</v>
      </c>
      <c r="L18" s="54">
        <v>-14.94</v>
      </c>
      <c r="M18" s="148">
        <f t="shared" si="1"/>
        <v>1138860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/>
      <c r="U18" s="53">
        <v>2</v>
      </c>
      <c r="V18" s="41">
        <f t="shared" si="3"/>
        <v>3</v>
      </c>
      <c r="W18" s="4"/>
      <c r="X18" s="39">
        <v>0</v>
      </c>
      <c r="Y18" s="42">
        <f t="shared" si="4"/>
        <v>3</v>
      </c>
      <c r="Z18" s="43" t="s">
        <v>35</v>
      </c>
      <c r="AA18" s="52">
        <v>3</v>
      </c>
      <c r="AB18" s="52">
        <v>6</v>
      </c>
      <c r="AC18" s="52">
        <v>6</v>
      </c>
      <c r="AD18" s="52">
        <v>3</v>
      </c>
      <c r="AE18" s="52">
        <v>3</v>
      </c>
      <c r="AF18" s="52"/>
      <c r="AG18" s="44">
        <f t="shared" si="5"/>
        <v>21</v>
      </c>
      <c r="AH18" s="4"/>
      <c r="AI18" s="39"/>
      <c r="AJ18" s="42">
        <f t="shared" si="6"/>
        <v>21</v>
      </c>
      <c r="AK18" s="43" t="s">
        <v>35</v>
      </c>
      <c r="AL18" s="52">
        <v>178</v>
      </c>
      <c r="AM18" s="52">
        <v>206</v>
      </c>
      <c r="AN18" s="52">
        <v>134</v>
      </c>
      <c r="AO18" s="52">
        <v>110</v>
      </c>
      <c r="AP18" s="53">
        <v>192</v>
      </c>
      <c r="AQ18" s="45">
        <f t="shared" si="7"/>
        <v>820</v>
      </c>
      <c r="AR18" s="4"/>
      <c r="AS18" s="39">
        <v>0</v>
      </c>
      <c r="AT18" s="42">
        <f t="shared" si="8"/>
        <v>820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183500</v>
      </c>
      <c r="D19" s="32">
        <v>191300</v>
      </c>
      <c r="E19" s="32">
        <v>110800</v>
      </c>
      <c r="F19" s="32">
        <v>133300</v>
      </c>
      <c r="G19" s="32">
        <v>182500</v>
      </c>
      <c r="H19" s="33">
        <f t="shared" si="0"/>
        <v>801400</v>
      </c>
      <c r="I19" s="34" t="s">
        <v>37</v>
      </c>
      <c r="J19" s="35">
        <v>441000</v>
      </c>
      <c r="K19" s="35">
        <v>360400</v>
      </c>
      <c r="L19" s="35"/>
      <c r="M19" s="147">
        <f t="shared" si="1"/>
        <v>801400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1</v>
      </c>
      <c r="AB19" s="39">
        <v>5</v>
      </c>
      <c r="AC19" s="39">
        <v>4</v>
      </c>
      <c r="AD19" s="39">
        <v>2</v>
      </c>
      <c r="AE19" s="39">
        <v>5</v>
      </c>
      <c r="AF19" s="39"/>
      <c r="AG19" s="44">
        <f t="shared" si="5"/>
        <v>17</v>
      </c>
      <c r="AH19" s="4"/>
      <c r="AI19" s="39"/>
      <c r="AJ19" s="42">
        <f t="shared" si="6"/>
        <v>17</v>
      </c>
      <c r="AK19" s="43" t="s">
        <v>37</v>
      </c>
      <c r="AL19" s="39">
        <v>95</v>
      </c>
      <c r="AM19" s="39">
        <v>97</v>
      </c>
      <c r="AN19" s="39">
        <v>63</v>
      </c>
      <c r="AO19" s="39">
        <v>64</v>
      </c>
      <c r="AP19" s="40">
        <v>92</v>
      </c>
      <c r="AQ19" s="45">
        <f t="shared" si="7"/>
        <v>411</v>
      </c>
      <c r="AR19" s="4"/>
      <c r="AS19" s="39">
        <v>0</v>
      </c>
      <c r="AT19" s="42">
        <f t="shared" si="8"/>
        <v>411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104500</v>
      </c>
      <c r="D20" s="47">
        <v>92200</v>
      </c>
      <c r="E20" s="47">
        <v>65400</v>
      </c>
      <c r="F20" s="47">
        <v>76300</v>
      </c>
      <c r="G20" s="47">
        <v>149000</v>
      </c>
      <c r="H20" s="48">
        <f t="shared" si="0"/>
        <v>487400</v>
      </c>
      <c r="I20" s="49" t="s">
        <v>39</v>
      </c>
      <c r="J20" s="54">
        <v>452900</v>
      </c>
      <c r="K20" s="54">
        <v>30500</v>
      </c>
      <c r="L20" s="54"/>
      <c r="M20" s="148">
        <f t="shared" si="1"/>
        <v>483400</v>
      </c>
      <c r="N20" s="37">
        <f t="shared" si="2"/>
        <v>4000</v>
      </c>
      <c r="O20" s="142"/>
      <c r="P20" s="38"/>
      <c r="Q20" s="52">
        <v>1</v>
      </c>
      <c r="R20" s="52"/>
      <c r="S20" s="52"/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3</v>
      </c>
      <c r="AB20" s="52">
        <v>2</v>
      </c>
      <c r="AC20" s="52">
        <v>3</v>
      </c>
      <c r="AD20" s="52">
        <v>1</v>
      </c>
      <c r="AE20" s="52">
        <v>3</v>
      </c>
      <c r="AF20" s="52"/>
      <c r="AG20" s="44">
        <f t="shared" si="5"/>
        <v>12</v>
      </c>
      <c r="AH20" s="4"/>
      <c r="AI20" s="39"/>
      <c r="AJ20" s="42">
        <f t="shared" si="6"/>
        <v>12</v>
      </c>
      <c r="AK20" s="43" t="s">
        <v>39</v>
      </c>
      <c r="AL20" s="52">
        <v>69</v>
      </c>
      <c r="AM20" s="52">
        <v>60</v>
      </c>
      <c r="AN20" s="52">
        <v>40</v>
      </c>
      <c r="AO20" s="52">
        <v>47</v>
      </c>
      <c r="AP20" s="53">
        <v>86</v>
      </c>
      <c r="AQ20" s="45">
        <f t="shared" si="7"/>
        <v>302</v>
      </c>
      <c r="AR20" s="4"/>
      <c r="AS20" s="39">
        <v>0</v>
      </c>
      <c r="AT20" s="42">
        <f t="shared" si="8"/>
        <v>302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83400</v>
      </c>
      <c r="D21" s="32">
        <v>95000</v>
      </c>
      <c r="E21" s="32">
        <v>56600</v>
      </c>
      <c r="F21" s="32">
        <v>63900</v>
      </c>
      <c r="G21" s="32">
        <v>81800</v>
      </c>
      <c r="H21" s="33">
        <f t="shared" si="0"/>
        <v>380700</v>
      </c>
      <c r="I21" s="34" t="s">
        <v>41</v>
      </c>
      <c r="J21" s="35">
        <v>263347.37</v>
      </c>
      <c r="K21" s="35">
        <v>117350</v>
      </c>
      <c r="L21" s="35"/>
      <c r="M21" s="147">
        <f t="shared" si="1"/>
        <v>380697.37</v>
      </c>
      <c r="N21" s="37">
        <f t="shared" si="2"/>
        <v>2.6300000000046566</v>
      </c>
      <c r="O21" s="142"/>
      <c r="P21" s="38"/>
      <c r="Q21" s="39"/>
      <c r="R21" s="39">
        <v>2</v>
      </c>
      <c r="S21" s="39"/>
      <c r="T21" s="39"/>
      <c r="U21" s="40">
        <v>1</v>
      </c>
      <c r="V21" s="41">
        <f t="shared" si="3"/>
        <v>3</v>
      </c>
      <c r="W21" s="4"/>
      <c r="X21" s="39">
        <v>0</v>
      </c>
      <c r="Y21" s="42">
        <f t="shared" si="4"/>
        <v>3</v>
      </c>
      <c r="Z21" s="43" t="s">
        <v>41</v>
      </c>
      <c r="AA21" s="39"/>
      <c r="AB21" s="39">
        <v>1</v>
      </c>
      <c r="AC21" s="39">
        <v>1</v>
      </c>
      <c r="AD21" s="39"/>
      <c r="AE21" s="39">
        <v>4</v>
      </c>
      <c r="AF21" s="39"/>
      <c r="AG21" s="44">
        <f t="shared" si="5"/>
        <v>6</v>
      </c>
      <c r="AH21" s="4"/>
      <c r="AI21" s="39"/>
      <c r="AJ21" s="42">
        <f t="shared" si="6"/>
        <v>6</v>
      </c>
      <c r="AK21" s="43" t="s">
        <v>41</v>
      </c>
      <c r="AL21" s="39">
        <v>42</v>
      </c>
      <c r="AM21" s="39">
        <v>54</v>
      </c>
      <c r="AN21" s="39">
        <v>27</v>
      </c>
      <c r="AO21" s="39">
        <v>37</v>
      </c>
      <c r="AP21" s="40">
        <v>47</v>
      </c>
      <c r="AQ21" s="45">
        <f t="shared" si="7"/>
        <v>207</v>
      </c>
      <c r="AR21" s="4"/>
      <c r="AS21" s="39">
        <v>0</v>
      </c>
      <c r="AT21" s="42">
        <f t="shared" si="8"/>
        <v>207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176700</v>
      </c>
      <c r="D22" s="47">
        <v>167400</v>
      </c>
      <c r="E22" s="47">
        <v>53050</v>
      </c>
      <c r="F22" s="47">
        <v>79650</v>
      </c>
      <c r="G22" s="47">
        <v>163500</v>
      </c>
      <c r="H22" s="48">
        <f t="shared" si="0"/>
        <v>640300</v>
      </c>
      <c r="I22" s="49" t="s">
        <v>43</v>
      </c>
      <c r="J22" s="54">
        <v>432950</v>
      </c>
      <c r="K22" s="54">
        <v>207400</v>
      </c>
      <c r="L22" s="54">
        <v>-50</v>
      </c>
      <c r="M22" s="148">
        <f t="shared" si="1"/>
        <v>640300</v>
      </c>
      <c r="N22" s="37">
        <f t="shared" si="2"/>
        <v>0</v>
      </c>
      <c r="O22" s="142"/>
      <c r="P22" s="38"/>
      <c r="Q22" s="52">
        <v>2</v>
      </c>
      <c r="R22" s="52">
        <v>1</v>
      </c>
      <c r="S22" s="52">
        <v>1</v>
      </c>
      <c r="T22" s="52">
        <v>1</v>
      </c>
      <c r="U22" s="53">
        <v>3</v>
      </c>
      <c r="V22" s="41">
        <f t="shared" si="3"/>
        <v>8</v>
      </c>
      <c r="W22" s="4"/>
      <c r="X22" s="39">
        <v>0</v>
      </c>
      <c r="Y22" s="42">
        <f t="shared" si="4"/>
        <v>8</v>
      </c>
      <c r="Z22" s="43" t="s">
        <v>43</v>
      </c>
      <c r="AA22" s="52">
        <v>5</v>
      </c>
      <c r="AB22" s="52">
        <v>4</v>
      </c>
      <c r="AC22" s="52">
        <v>1</v>
      </c>
      <c r="AD22" s="52">
        <v>2</v>
      </c>
      <c r="AE22" s="52">
        <v>7</v>
      </c>
      <c r="AF22" s="52"/>
      <c r="AG22" s="44">
        <f t="shared" si="5"/>
        <v>19</v>
      </c>
      <c r="AH22" s="4"/>
      <c r="AI22" s="39"/>
      <c r="AJ22" s="42">
        <f t="shared" si="6"/>
        <v>19</v>
      </c>
      <c r="AK22" s="43" t="s">
        <v>43</v>
      </c>
      <c r="AL22" s="52">
        <v>99</v>
      </c>
      <c r="AM22" s="52">
        <v>112</v>
      </c>
      <c r="AN22" s="52">
        <v>39</v>
      </c>
      <c r="AO22" s="52">
        <v>61</v>
      </c>
      <c r="AP22" s="53">
        <v>99</v>
      </c>
      <c r="AQ22" s="45">
        <f t="shared" si="7"/>
        <v>410</v>
      </c>
      <c r="AR22" s="4"/>
      <c r="AS22" s="39">
        <v>0</v>
      </c>
      <c r="AT22" s="42">
        <f t="shared" si="8"/>
        <v>410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157450</v>
      </c>
      <c r="D23" s="32">
        <v>170550</v>
      </c>
      <c r="E23" s="32">
        <v>84000</v>
      </c>
      <c r="F23" s="32">
        <v>72900</v>
      </c>
      <c r="G23" s="32">
        <v>223500</v>
      </c>
      <c r="H23" s="33">
        <f t="shared" si="0"/>
        <v>708400</v>
      </c>
      <c r="I23" s="34" t="s">
        <v>45</v>
      </c>
      <c r="J23" s="35">
        <v>130900</v>
      </c>
      <c r="K23" s="35">
        <v>577500</v>
      </c>
      <c r="L23" s="35"/>
      <c r="M23" s="147">
        <f t="shared" si="1"/>
        <v>708400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1</v>
      </c>
      <c r="AB23" s="39">
        <v>3</v>
      </c>
      <c r="AC23" s="39">
        <v>1</v>
      </c>
      <c r="AD23" s="39">
        <v>1</v>
      </c>
      <c r="AE23" s="39">
        <v>4</v>
      </c>
      <c r="AF23" s="39"/>
      <c r="AG23" s="44">
        <f t="shared" si="5"/>
        <v>10</v>
      </c>
      <c r="AH23" s="4"/>
      <c r="AI23" s="39"/>
      <c r="AJ23" s="42">
        <f t="shared" si="6"/>
        <v>10</v>
      </c>
      <c r="AK23" s="43" t="s">
        <v>45</v>
      </c>
      <c r="AL23" s="39">
        <v>95</v>
      </c>
      <c r="AM23" s="39">
        <v>106</v>
      </c>
      <c r="AN23" s="39">
        <v>59</v>
      </c>
      <c r="AO23" s="39">
        <v>59</v>
      </c>
      <c r="AP23" s="40">
        <v>137</v>
      </c>
      <c r="AQ23" s="45">
        <f t="shared" si="7"/>
        <v>456</v>
      </c>
      <c r="AR23" s="4"/>
      <c r="AS23" s="39">
        <v>0</v>
      </c>
      <c r="AT23" s="42">
        <f t="shared" si="8"/>
        <v>456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119400</v>
      </c>
      <c r="D25" s="32">
        <v>79100</v>
      </c>
      <c r="E25" s="32">
        <v>12450</v>
      </c>
      <c r="F25" s="32">
        <v>60100</v>
      </c>
      <c r="G25" s="32">
        <v>154200</v>
      </c>
      <c r="H25" s="33">
        <f t="shared" si="0"/>
        <v>425250</v>
      </c>
      <c r="I25" s="34" t="s">
        <v>49</v>
      </c>
      <c r="J25" s="35">
        <v>21000</v>
      </c>
      <c r="K25" s="35">
        <v>404300</v>
      </c>
      <c r="L25" s="35">
        <v>-50</v>
      </c>
      <c r="M25" s="147">
        <f t="shared" si="1"/>
        <v>425250</v>
      </c>
      <c r="N25" s="37">
        <f t="shared" si="2"/>
        <v>0</v>
      </c>
      <c r="O25" s="142"/>
      <c r="P25" s="38"/>
      <c r="Q25" s="39"/>
      <c r="R25" s="39"/>
      <c r="S25" s="39">
        <v>1</v>
      </c>
      <c r="T25" s="39"/>
      <c r="U25" s="40"/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1</v>
      </c>
      <c r="AB25" s="39">
        <v>1</v>
      </c>
      <c r="AC25" s="39"/>
      <c r="AD25" s="39"/>
      <c r="AE25" s="39">
        <v>1</v>
      </c>
      <c r="AF25" s="39"/>
      <c r="AG25" s="44">
        <f t="shared" si="5"/>
        <v>3</v>
      </c>
      <c r="AH25" s="4"/>
      <c r="AI25" s="39"/>
      <c r="AJ25" s="42">
        <f t="shared" si="6"/>
        <v>3</v>
      </c>
      <c r="AK25" s="43" t="s">
        <v>49</v>
      </c>
      <c r="AL25" s="39">
        <v>62</v>
      </c>
      <c r="AM25" s="39">
        <v>56</v>
      </c>
      <c r="AN25" s="39">
        <v>12</v>
      </c>
      <c r="AO25" s="39">
        <v>35</v>
      </c>
      <c r="AP25" s="40">
        <v>95</v>
      </c>
      <c r="AQ25" s="45">
        <f t="shared" si="7"/>
        <v>260</v>
      </c>
      <c r="AR25" s="4"/>
      <c r="AS25" s="39">
        <v>0</v>
      </c>
      <c r="AT25" s="42">
        <f t="shared" si="8"/>
        <v>260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58500</v>
      </c>
      <c r="D27" s="32">
        <v>54400</v>
      </c>
      <c r="E27" s="32">
        <v>43300</v>
      </c>
      <c r="F27" s="32">
        <v>24300</v>
      </c>
      <c r="G27" s="32">
        <v>26800</v>
      </c>
      <c r="H27" s="33">
        <f t="shared" si="0"/>
        <v>207300</v>
      </c>
      <c r="I27" s="34" t="s">
        <v>53</v>
      </c>
      <c r="J27" s="35">
        <v>35000</v>
      </c>
      <c r="K27" s="35">
        <v>183250</v>
      </c>
      <c r="L27" s="35">
        <v>-10950</v>
      </c>
      <c r="M27" s="147">
        <f t="shared" si="1"/>
        <v>207300</v>
      </c>
      <c r="N27" s="37">
        <f t="shared" si="2"/>
        <v>0</v>
      </c>
      <c r="O27" s="142"/>
      <c r="P27" s="38"/>
      <c r="Q27" s="39"/>
      <c r="R27" s="39">
        <v>1</v>
      </c>
      <c r="S27" s="39">
        <v>2</v>
      </c>
      <c r="T27" s="39">
        <v>1</v>
      </c>
      <c r="U27" s="40"/>
      <c r="V27" s="41">
        <f t="shared" si="3"/>
        <v>4</v>
      </c>
      <c r="W27" s="4"/>
      <c r="X27" s="39">
        <v>0</v>
      </c>
      <c r="Y27" s="42">
        <f t="shared" si="4"/>
        <v>4</v>
      </c>
      <c r="Z27" s="43" t="s">
        <v>53</v>
      </c>
      <c r="AA27" s="39"/>
      <c r="AB27" s="39">
        <v>1</v>
      </c>
      <c r="AC27" s="39"/>
      <c r="AD27" s="39"/>
      <c r="AE27" s="39"/>
      <c r="AF27" s="39"/>
      <c r="AG27" s="44">
        <f t="shared" si="5"/>
        <v>1</v>
      </c>
      <c r="AH27" s="4"/>
      <c r="AI27" s="39"/>
      <c r="AJ27" s="42">
        <f t="shared" si="6"/>
        <v>1</v>
      </c>
      <c r="AK27" s="43" t="s">
        <v>53</v>
      </c>
      <c r="AL27" s="39">
        <v>46</v>
      </c>
      <c r="AM27" s="39">
        <v>48</v>
      </c>
      <c r="AN27" s="39">
        <v>50</v>
      </c>
      <c r="AO27" s="39">
        <v>25</v>
      </c>
      <c r="AP27" s="40">
        <v>22</v>
      </c>
      <c r="AQ27" s="45">
        <f t="shared" si="7"/>
        <v>191</v>
      </c>
      <c r="AR27" s="4"/>
      <c r="AS27" s="39">
        <v>0</v>
      </c>
      <c r="AT27" s="42">
        <f t="shared" si="8"/>
        <v>191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76300</v>
      </c>
      <c r="D28" s="47">
        <v>116800</v>
      </c>
      <c r="E28" s="47">
        <v>77250</v>
      </c>
      <c r="F28" s="47">
        <v>101100</v>
      </c>
      <c r="G28" s="47">
        <v>151000</v>
      </c>
      <c r="H28" s="48">
        <f t="shared" si="0"/>
        <v>522450</v>
      </c>
      <c r="I28" s="49" t="s">
        <v>55</v>
      </c>
      <c r="J28" s="54">
        <v>212818.42</v>
      </c>
      <c r="K28" s="54">
        <v>309600</v>
      </c>
      <c r="L28" s="54"/>
      <c r="M28" s="148">
        <f t="shared" si="1"/>
        <v>522418.42000000004</v>
      </c>
      <c r="N28" s="37">
        <f t="shared" si="2"/>
        <v>31.57999999995809</v>
      </c>
      <c r="O28" s="142"/>
      <c r="P28" s="38"/>
      <c r="Q28" s="52">
        <v>1</v>
      </c>
      <c r="R28" s="52"/>
      <c r="S28" s="52"/>
      <c r="T28" s="52">
        <v>2</v>
      </c>
      <c r="U28" s="53"/>
      <c r="V28" s="41">
        <f t="shared" si="3"/>
        <v>3</v>
      </c>
      <c r="W28" s="4"/>
      <c r="X28" s="39">
        <v>0</v>
      </c>
      <c r="Y28" s="42">
        <f t="shared" si="4"/>
        <v>3</v>
      </c>
      <c r="Z28" s="43" t="s">
        <v>55</v>
      </c>
      <c r="AA28" s="52">
        <v>5</v>
      </c>
      <c r="AB28" s="52">
        <v>1</v>
      </c>
      <c r="AC28" s="52"/>
      <c r="AD28" s="52">
        <v>2</v>
      </c>
      <c r="AE28" s="52">
        <v>2</v>
      </c>
      <c r="AF28" s="52"/>
      <c r="AG28" s="44">
        <f t="shared" si="5"/>
        <v>10</v>
      </c>
      <c r="AH28" s="4"/>
      <c r="AI28" s="39"/>
      <c r="AJ28" s="42">
        <f t="shared" si="6"/>
        <v>10</v>
      </c>
      <c r="AK28" s="43" t="s">
        <v>55</v>
      </c>
      <c r="AL28" s="52">
        <v>67</v>
      </c>
      <c r="AM28" s="52">
        <v>94</v>
      </c>
      <c r="AN28" s="52">
        <v>56</v>
      </c>
      <c r="AO28" s="52">
        <v>54</v>
      </c>
      <c r="AP28" s="53">
        <v>87</v>
      </c>
      <c r="AQ28" s="45">
        <f t="shared" si="7"/>
        <v>358</v>
      </c>
      <c r="AR28" s="4"/>
      <c r="AS28" s="39">
        <v>0</v>
      </c>
      <c r="AT28" s="42">
        <f t="shared" si="8"/>
        <v>358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151500</v>
      </c>
      <c r="D29" s="32">
        <v>123200</v>
      </c>
      <c r="E29" s="32">
        <v>100000</v>
      </c>
      <c r="F29" s="32">
        <v>75600</v>
      </c>
      <c r="G29" s="32">
        <v>86400</v>
      </c>
      <c r="H29" s="33">
        <f t="shared" si="0"/>
        <v>536700</v>
      </c>
      <c r="I29" s="34" t="s">
        <v>57</v>
      </c>
      <c r="J29" s="35">
        <v>224700</v>
      </c>
      <c r="K29" s="35">
        <v>312000</v>
      </c>
      <c r="L29" s="35"/>
      <c r="M29" s="147">
        <f t="shared" si="1"/>
        <v>536700</v>
      </c>
      <c r="N29" s="37">
        <f t="shared" si="2"/>
        <v>0</v>
      </c>
      <c r="O29" s="142"/>
      <c r="P29" s="38"/>
      <c r="Q29" s="39"/>
      <c r="R29" s="39">
        <v>1</v>
      </c>
      <c r="S29" s="39"/>
      <c r="T29" s="39">
        <v>1</v>
      </c>
      <c r="U29" s="40"/>
      <c r="V29" s="41">
        <f t="shared" si="3"/>
        <v>2</v>
      </c>
      <c r="W29" s="4"/>
      <c r="X29" s="39">
        <v>0</v>
      </c>
      <c r="Y29" s="42">
        <f t="shared" si="4"/>
        <v>2</v>
      </c>
      <c r="Z29" s="43" t="s">
        <v>57</v>
      </c>
      <c r="AA29" s="39">
        <v>1</v>
      </c>
      <c r="AB29" s="39">
        <v>4</v>
      </c>
      <c r="AC29" s="39">
        <v>1</v>
      </c>
      <c r="AD29" s="39"/>
      <c r="AE29" s="39"/>
      <c r="AF29" s="39"/>
      <c r="AG29" s="44">
        <f t="shared" si="5"/>
        <v>6</v>
      </c>
      <c r="AH29" s="4"/>
      <c r="AI29" s="39"/>
      <c r="AJ29" s="42">
        <f t="shared" si="6"/>
        <v>6</v>
      </c>
      <c r="AK29" s="43" t="s">
        <v>57</v>
      </c>
      <c r="AL29" s="39">
        <v>72</v>
      </c>
      <c r="AM29" s="39">
        <v>62</v>
      </c>
      <c r="AN29" s="39">
        <v>54</v>
      </c>
      <c r="AO29" s="39">
        <v>31</v>
      </c>
      <c r="AP29" s="40">
        <v>37</v>
      </c>
      <c r="AQ29" s="45">
        <f t="shared" si="7"/>
        <v>256</v>
      </c>
      <c r="AR29" s="4"/>
      <c r="AS29" s="39">
        <v>0</v>
      </c>
      <c r="AT29" s="42">
        <f t="shared" si="8"/>
        <v>256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144050</v>
      </c>
      <c r="D30" s="47">
        <v>117550</v>
      </c>
      <c r="E30" s="47">
        <v>53000</v>
      </c>
      <c r="F30" s="47">
        <v>57500</v>
      </c>
      <c r="G30" s="47">
        <v>37900</v>
      </c>
      <c r="H30" s="48">
        <f t="shared" si="0"/>
        <v>410000</v>
      </c>
      <c r="I30" s="49" t="s">
        <v>59</v>
      </c>
      <c r="J30" s="54">
        <v>126000</v>
      </c>
      <c r="K30" s="54">
        <v>284000</v>
      </c>
      <c r="L30" s="54"/>
      <c r="M30" s="148">
        <f t="shared" si="1"/>
        <v>410000</v>
      </c>
      <c r="N30" s="37">
        <f t="shared" si="2"/>
        <v>0</v>
      </c>
      <c r="O30" s="142"/>
      <c r="P30" s="38"/>
      <c r="Q30" s="52">
        <v>1</v>
      </c>
      <c r="R30" s="52"/>
      <c r="S30" s="52">
        <v>1</v>
      </c>
      <c r="T30" s="52"/>
      <c r="U30" s="53"/>
      <c r="V30" s="41">
        <f t="shared" si="3"/>
        <v>2</v>
      </c>
      <c r="W30" s="4"/>
      <c r="X30" s="39">
        <v>0</v>
      </c>
      <c r="Y30" s="42">
        <f t="shared" si="4"/>
        <v>2</v>
      </c>
      <c r="Z30" s="43" t="s">
        <v>59</v>
      </c>
      <c r="AA30" s="52">
        <v>1</v>
      </c>
      <c r="AB30" s="52"/>
      <c r="AC30" s="52">
        <v>2</v>
      </c>
      <c r="AD30" s="52"/>
      <c r="AE30" s="52">
        <v>1</v>
      </c>
      <c r="AF30" s="52"/>
      <c r="AG30" s="44">
        <f t="shared" si="5"/>
        <v>4</v>
      </c>
      <c r="AH30" s="4"/>
      <c r="AI30" s="39"/>
      <c r="AJ30" s="42">
        <f t="shared" si="6"/>
        <v>4</v>
      </c>
      <c r="AK30" s="43" t="s">
        <v>59</v>
      </c>
      <c r="AL30" s="52">
        <v>92</v>
      </c>
      <c r="AM30" s="52">
        <v>86</v>
      </c>
      <c r="AN30" s="52">
        <v>29</v>
      </c>
      <c r="AO30" s="52">
        <v>31</v>
      </c>
      <c r="AP30" s="53">
        <v>29</v>
      </c>
      <c r="AQ30" s="45">
        <f t="shared" si="7"/>
        <v>267</v>
      </c>
      <c r="AR30" s="4"/>
      <c r="AS30" s="39">
        <v>0</v>
      </c>
      <c r="AT30" s="42">
        <f t="shared" si="8"/>
        <v>267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121550</v>
      </c>
      <c r="D32" s="47">
        <v>165700</v>
      </c>
      <c r="E32" s="47">
        <v>130100</v>
      </c>
      <c r="F32" s="47">
        <v>78500</v>
      </c>
      <c r="G32" s="47">
        <v>155500</v>
      </c>
      <c r="H32" s="48">
        <f t="shared" si="0"/>
        <v>651350</v>
      </c>
      <c r="I32" s="49" t="s">
        <v>63</v>
      </c>
      <c r="J32" s="54">
        <v>521500</v>
      </c>
      <c r="K32" s="54">
        <v>129850</v>
      </c>
      <c r="L32" s="54"/>
      <c r="M32" s="148">
        <f t="shared" si="1"/>
        <v>651350</v>
      </c>
      <c r="N32" s="37">
        <f t="shared" si="2"/>
        <v>0</v>
      </c>
      <c r="O32" s="142"/>
      <c r="P32" s="38"/>
      <c r="Q32" s="52">
        <v>1</v>
      </c>
      <c r="R32" s="52">
        <v>1</v>
      </c>
      <c r="S32" s="52">
        <v>1</v>
      </c>
      <c r="T32" s="52">
        <v>1</v>
      </c>
      <c r="U32" s="53"/>
      <c r="V32" s="41">
        <f t="shared" si="3"/>
        <v>4</v>
      </c>
      <c r="W32" s="4"/>
      <c r="X32" s="39">
        <v>0</v>
      </c>
      <c r="Y32" s="42">
        <f t="shared" si="4"/>
        <v>4</v>
      </c>
      <c r="Z32" s="43" t="s">
        <v>63</v>
      </c>
      <c r="AA32" s="52">
        <v>4</v>
      </c>
      <c r="AB32" s="52">
        <v>4</v>
      </c>
      <c r="AC32" s="52">
        <v>3</v>
      </c>
      <c r="AD32" s="52">
        <v>2</v>
      </c>
      <c r="AE32" s="52">
        <v>2</v>
      </c>
      <c r="AF32" s="52"/>
      <c r="AG32" s="44">
        <f t="shared" si="5"/>
        <v>15</v>
      </c>
      <c r="AH32" s="4"/>
      <c r="AI32" s="39"/>
      <c r="AJ32" s="42">
        <f t="shared" si="6"/>
        <v>15</v>
      </c>
      <c r="AK32" s="43" t="s">
        <v>63</v>
      </c>
      <c r="AL32" s="52">
        <v>77</v>
      </c>
      <c r="AM32" s="52">
        <v>115</v>
      </c>
      <c r="AN32" s="52">
        <v>66</v>
      </c>
      <c r="AO32" s="52">
        <v>40</v>
      </c>
      <c r="AP32" s="53">
        <v>91</v>
      </c>
      <c r="AQ32" s="45">
        <f t="shared" si="7"/>
        <v>389</v>
      </c>
      <c r="AR32" s="4"/>
      <c r="AS32" s="39">
        <v>0</v>
      </c>
      <c r="AT32" s="42">
        <f t="shared" si="8"/>
        <v>389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47800</v>
      </c>
      <c r="D33" s="32">
        <v>25800</v>
      </c>
      <c r="E33" s="32">
        <v>22400</v>
      </c>
      <c r="F33" s="32">
        <v>53600</v>
      </c>
      <c r="G33" s="32">
        <v>30700</v>
      </c>
      <c r="H33" s="33">
        <f t="shared" si="0"/>
        <v>180300</v>
      </c>
      <c r="I33" s="34" t="s">
        <v>65</v>
      </c>
      <c r="J33" s="35">
        <v>21000</v>
      </c>
      <c r="K33" s="35">
        <v>159400</v>
      </c>
      <c r="L33" s="35">
        <v>-100</v>
      </c>
      <c r="M33" s="147">
        <f t="shared" si="1"/>
        <v>180300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>
        <v>2</v>
      </c>
      <c r="AD33" s="39">
        <v>1</v>
      </c>
      <c r="AE33" s="39"/>
      <c r="AF33" s="39"/>
      <c r="AG33" s="44">
        <f t="shared" si="5"/>
        <v>3</v>
      </c>
      <c r="AH33" s="4"/>
      <c r="AI33" s="39"/>
      <c r="AJ33" s="42">
        <f t="shared" si="6"/>
        <v>3</v>
      </c>
      <c r="AK33" s="43" t="s">
        <v>65</v>
      </c>
      <c r="AL33" s="39">
        <v>47</v>
      </c>
      <c r="AM33" s="39">
        <v>37</v>
      </c>
      <c r="AN33" s="39">
        <v>29</v>
      </c>
      <c r="AO33" s="39">
        <v>38</v>
      </c>
      <c r="AP33" s="40">
        <v>28</v>
      </c>
      <c r="AQ33" s="45">
        <f t="shared" si="7"/>
        <v>179</v>
      </c>
      <c r="AR33" s="4"/>
      <c r="AS33" s="39">
        <v>0</v>
      </c>
      <c r="AT33" s="42">
        <f t="shared" si="8"/>
        <v>179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2289000</v>
      </c>
      <c r="D37" s="149">
        <f t="shared" si="9"/>
        <v>2095350</v>
      </c>
      <c r="E37" s="149">
        <f t="shared" si="9"/>
        <v>1111000</v>
      </c>
      <c r="F37" s="149">
        <f t="shared" si="9"/>
        <v>1254200</v>
      </c>
      <c r="G37" s="149">
        <f t="shared" si="9"/>
        <v>2164510</v>
      </c>
      <c r="H37" s="150">
        <f t="shared" si="9"/>
        <v>8914060</v>
      </c>
      <c r="I37" s="61"/>
      <c r="J37" s="149">
        <f>SUM(J13:J35)</f>
        <v>5102890.7300000004</v>
      </c>
      <c r="K37" s="149">
        <f>SUM(K13:K36)</f>
        <v>4658350</v>
      </c>
      <c r="L37" s="149">
        <f>SUM(L14:L35)</f>
        <v>-851214.94</v>
      </c>
      <c r="M37" s="149">
        <f>SUM(M13:M35)</f>
        <v>8910025.7899999991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38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159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5475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9002570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5102890.7300000004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4034.2099999999627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5106924.9400000004</v>
      </c>
      <c r="G48" s="76" t="s">
        <v>7</v>
      </c>
      <c r="H48" s="77">
        <f>D48+H41</f>
        <v>14109494.940000001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48</v>
      </c>
      <c r="E52" s="437">
        <f>20000*D52</f>
        <v>960000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93</v>
      </c>
      <c r="N52" s="90">
        <f>20000*M52</f>
        <v>1860000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217</v>
      </c>
      <c r="E53" s="359">
        <f>10000*D53</f>
        <v>2170000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249</v>
      </c>
      <c r="N53" s="96">
        <f>10000*M53</f>
        <v>2490000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473</v>
      </c>
      <c r="E54" s="361">
        <f>2000*D54</f>
        <v>946000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40</v>
      </c>
      <c r="N54" s="96">
        <f>2000*M54</f>
        <v>80000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543</v>
      </c>
      <c r="E55" s="359">
        <f>1000*D55</f>
        <v>543000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722</v>
      </c>
      <c r="N55" s="96">
        <f>1000*M55</f>
        <v>722000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34</v>
      </c>
      <c r="E56" s="361">
        <f>500*D56</f>
        <v>17000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198</v>
      </c>
      <c r="N56" s="96">
        <f>500*M56</f>
        <v>99000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27</v>
      </c>
      <c r="E57" s="359">
        <f>200*D57</f>
        <v>5400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239</v>
      </c>
      <c r="N57" s="96">
        <f>200*M57</f>
        <v>47800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57</v>
      </c>
      <c r="E58" s="361">
        <f>100*D58</f>
        <v>5700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92</v>
      </c>
      <c r="N58" s="96">
        <f>100*M58</f>
        <v>9200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5</v>
      </c>
      <c r="E59" s="359">
        <f>50*D59</f>
        <v>250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1804</v>
      </c>
      <c r="N59" s="96">
        <f>50*M59</f>
        <v>90200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1520</v>
      </c>
      <c r="N60" s="96">
        <f>20*M60</f>
        <v>30400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340</v>
      </c>
      <c r="N61" s="96">
        <f>10*M61</f>
        <v>3400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4647350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5432000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9754274.9400000013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462000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840214.94000000134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3577613.42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3899679.27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9009613.4199999999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18016213.420000002</v>
      </c>
      <c r="I77" s="380"/>
      <c r="J77" s="381"/>
      <c r="L77" s="370" t="s">
        <v>5</v>
      </c>
      <c r="M77" s="369"/>
      <c r="N77" s="115">
        <f>N71</f>
        <v>3577613.42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5432000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9006604.2100000009</v>
      </c>
      <c r="I79" s="380"/>
      <c r="J79" s="381"/>
      <c r="L79" s="372" t="s">
        <v>125</v>
      </c>
      <c r="M79" s="369"/>
      <c r="N79" s="117">
        <f>N71+N65</f>
        <v>9009613.4199999999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9009609.2100000009</v>
      </c>
      <c r="I81" s="380"/>
      <c r="J81" s="381"/>
      <c r="L81" s="386" t="s">
        <v>127</v>
      </c>
      <c r="M81" s="369"/>
      <c r="N81" s="387">
        <f>N79-H81</f>
        <v>4.2099999990314245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41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40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'1101'!N77</f>
        <v>3577613.42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'1101'!N78</f>
        <v>5432000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9009613.4199999999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1439100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235450</v>
      </c>
      <c r="D13" s="32">
        <v>170150</v>
      </c>
      <c r="E13" s="32">
        <v>45400</v>
      </c>
      <c r="F13" s="32">
        <v>80100</v>
      </c>
      <c r="G13" s="32">
        <v>140800</v>
      </c>
      <c r="H13" s="33">
        <f t="shared" ref="H13:H35" si="0">SUM(C13:G13)</f>
        <v>671900</v>
      </c>
      <c r="I13" s="34" t="s">
        <v>27</v>
      </c>
      <c r="J13" s="35">
        <v>590100</v>
      </c>
      <c r="K13" s="35">
        <v>85200</v>
      </c>
      <c r="L13" s="35">
        <v>-3400</v>
      </c>
      <c r="M13" s="147">
        <f t="shared" ref="M13:M35" si="1">SUM(J13:L13)</f>
        <v>671900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>
        <v>4</v>
      </c>
      <c r="AB13" s="39">
        <v>9</v>
      </c>
      <c r="AC13" s="39">
        <v>3</v>
      </c>
      <c r="AD13" s="39"/>
      <c r="AE13" s="39">
        <v>2</v>
      </c>
      <c r="AF13" s="39"/>
      <c r="AG13" s="44">
        <f t="shared" ref="AG13:AG35" si="5">AF13+AE13+AD13+AC13+AB13+AA13</f>
        <v>18</v>
      </c>
      <c r="AH13" s="4"/>
      <c r="AI13" s="39">
        <v>0</v>
      </c>
      <c r="AJ13" s="42">
        <f t="shared" ref="AJ13:AJ35" si="6">AG13-AI13</f>
        <v>18</v>
      </c>
      <c r="AL13" s="39">
        <v>133</v>
      </c>
      <c r="AM13" s="39">
        <v>102</v>
      </c>
      <c r="AN13" s="39">
        <v>25</v>
      </c>
      <c r="AO13" s="39">
        <v>43</v>
      </c>
      <c r="AP13" s="40">
        <v>69</v>
      </c>
      <c r="AQ13" s="45">
        <f t="shared" ref="AQ13:AQ35" si="7">AP13+AO13+AN13+AM13+AL13</f>
        <v>372</v>
      </c>
      <c r="AR13" s="4"/>
      <c r="AS13" s="39">
        <v>0</v>
      </c>
      <c r="AT13" s="42">
        <f t="shared" ref="AT13:AT35" si="8">AQ13-AS13</f>
        <v>372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57900</v>
      </c>
      <c r="F14" s="47">
        <v>46250</v>
      </c>
      <c r="G14" s="47">
        <v>126450</v>
      </c>
      <c r="H14" s="48">
        <f t="shared" si="0"/>
        <v>230600</v>
      </c>
      <c r="I14" s="49" t="s">
        <v>28</v>
      </c>
      <c r="J14" s="54">
        <v>196000</v>
      </c>
      <c r="K14" s="54">
        <v>34600</v>
      </c>
      <c r="L14" s="54"/>
      <c r="M14" s="148">
        <f t="shared" si="1"/>
        <v>230600</v>
      </c>
      <c r="N14" s="37">
        <f t="shared" si="2"/>
        <v>0</v>
      </c>
      <c r="O14" s="142"/>
      <c r="P14" s="38"/>
      <c r="Q14" s="52"/>
      <c r="R14" s="52"/>
      <c r="S14" s="52">
        <v>1</v>
      </c>
      <c r="T14" s="52">
        <v>1</v>
      </c>
      <c r="U14" s="53">
        <v>2</v>
      </c>
      <c r="V14" s="41">
        <f t="shared" si="3"/>
        <v>4</v>
      </c>
      <c r="W14" s="4"/>
      <c r="X14" s="39">
        <v>0</v>
      </c>
      <c r="Y14" s="42">
        <f t="shared" si="4"/>
        <v>4</v>
      </c>
      <c r="Z14" s="43" t="s">
        <v>29</v>
      </c>
      <c r="AA14" s="52">
        <v>2</v>
      </c>
      <c r="AB14" s="52">
        <v>1</v>
      </c>
      <c r="AC14" s="52">
        <v>4</v>
      </c>
      <c r="AD14" s="52"/>
      <c r="AE14" s="52"/>
      <c r="AF14" s="52"/>
      <c r="AG14" s="44">
        <f t="shared" si="5"/>
        <v>7</v>
      </c>
      <c r="AH14" s="4"/>
      <c r="AI14" s="39"/>
      <c r="AJ14" s="42">
        <f t="shared" si="6"/>
        <v>7</v>
      </c>
      <c r="AL14" s="52"/>
      <c r="AM14" s="52"/>
      <c r="AN14" s="52">
        <v>21</v>
      </c>
      <c r="AO14" s="52">
        <v>26</v>
      </c>
      <c r="AP14" s="53">
        <v>68</v>
      </c>
      <c r="AQ14" s="45">
        <f t="shared" si="7"/>
        <v>115</v>
      </c>
      <c r="AR14" s="4"/>
      <c r="AS14" s="39">
        <v>0</v>
      </c>
      <c r="AT14" s="42">
        <f t="shared" si="8"/>
        <v>115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297100</v>
      </c>
      <c r="D15" s="32">
        <v>174800</v>
      </c>
      <c r="E15" s="32">
        <v>27650</v>
      </c>
      <c r="F15" s="32">
        <v>13600</v>
      </c>
      <c r="G15" s="32">
        <v>23450</v>
      </c>
      <c r="H15" s="33">
        <f t="shared" si="0"/>
        <v>536600</v>
      </c>
      <c r="I15" s="34" t="s">
        <v>30</v>
      </c>
      <c r="J15" s="35">
        <v>459900</v>
      </c>
      <c r="K15" s="35">
        <v>76700</v>
      </c>
      <c r="L15" s="35">
        <v>0</v>
      </c>
      <c r="M15" s="147">
        <f t="shared" si="1"/>
        <v>536600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4</v>
      </c>
      <c r="AB15" s="39">
        <v>6</v>
      </c>
      <c r="AC15" s="39"/>
      <c r="AD15" s="39"/>
      <c r="AE15" s="39"/>
      <c r="AF15" s="39"/>
      <c r="AG15" s="44">
        <f t="shared" si="5"/>
        <v>10</v>
      </c>
      <c r="AH15" s="4"/>
      <c r="AI15" s="39"/>
      <c r="AJ15" s="42">
        <f t="shared" si="6"/>
        <v>10</v>
      </c>
      <c r="AL15" s="39">
        <v>133</v>
      </c>
      <c r="AM15" s="39">
        <v>100</v>
      </c>
      <c r="AN15" s="39">
        <v>22</v>
      </c>
      <c r="AO15" s="39">
        <v>9</v>
      </c>
      <c r="AP15" s="40">
        <v>15</v>
      </c>
      <c r="AQ15" s="45">
        <f t="shared" si="7"/>
        <v>279</v>
      </c>
      <c r="AR15" s="4"/>
      <c r="AS15" s="39">
        <v>0</v>
      </c>
      <c r="AT15" s="42">
        <f t="shared" si="8"/>
        <v>279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462000</v>
      </c>
      <c r="K16" s="54"/>
      <c r="L16" s="54">
        <v>-462000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136400</v>
      </c>
      <c r="D17" s="32">
        <v>127700</v>
      </c>
      <c r="E17" s="32">
        <v>71700</v>
      </c>
      <c r="F17" s="32">
        <v>89150</v>
      </c>
      <c r="G17" s="32">
        <v>118250</v>
      </c>
      <c r="H17" s="33">
        <f t="shared" si="0"/>
        <v>543200</v>
      </c>
      <c r="I17" s="34" t="s">
        <v>33</v>
      </c>
      <c r="J17" s="35">
        <v>712500</v>
      </c>
      <c r="K17" s="35"/>
      <c r="L17" s="35">
        <v>-169300</v>
      </c>
      <c r="M17" s="147">
        <f t="shared" si="1"/>
        <v>543200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>
        <v>1</v>
      </c>
      <c r="AB17" s="39">
        <v>9</v>
      </c>
      <c r="AC17" s="39">
        <v>8</v>
      </c>
      <c r="AD17" s="39"/>
      <c r="AE17" s="39"/>
      <c r="AF17" s="39"/>
      <c r="AG17" s="44">
        <f t="shared" si="5"/>
        <v>18</v>
      </c>
      <c r="AH17" s="4"/>
      <c r="AI17" s="39"/>
      <c r="AJ17" s="42">
        <f t="shared" si="6"/>
        <v>18</v>
      </c>
      <c r="AK17" s="43" t="s">
        <v>33</v>
      </c>
      <c r="AL17" s="39">
        <v>85</v>
      </c>
      <c r="AM17" s="39">
        <v>92</v>
      </c>
      <c r="AN17" s="39">
        <v>56</v>
      </c>
      <c r="AO17" s="39">
        <v>63</v>
      </c>
      <c r="AP17" s="40">
        <v>93</v>
      </c>
      <c r="AQ17" s="45">
        <f t="shared" si="7"/>
        <v>389</v>
      </c>
      <c r="AR17" s="4"/>
      <c r="AS17" s="39">
        <v>0</v>
      </c>
      <c r="AT17" s="42">
        <f t="shared" si="8"/>
        <v>389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348600</v>
      </c>
      <c r="D18" s="47">
        <v>400600</v>
      </c>
      <c r="E18" s="47">
        <v>186350</v>
      </c>
      <c r="F18" s="47">
        <v>182150</v>
      </c>
      <c r="G18" s="47">
        <v>263405</v>
      </c>
      <c r="H18" s="48">
        <f t="shared" si="0"/>
        <v>1381105</v>
      </c>
      <c r="I18" s="49" t="s">
        <v>35</v>
      </c>
      <c r="J18" s="54">
        <v>807100</v>
      </c>
      <c r="K18" s="54">
        <v>574000</v>
      </c>
      <c r="L18" s="54"/>
      <c r="M18" s="148">
        <f t="shared" si="1"/>
        <v>1381100</v>
      </c>
      <c r="N18" s="37">
        <f t="shared" si="2"/>
        <v>5</v>
      </c>
      <c r="O18" s="142"/>
      <c r="P18" s="38"/>
      <c r="Q18" s="52">
        <v>1</v>
      </c>
      <c r="R18" s="52">
        <v>1</v>
      </c>
      <c r="S18" s="52">
        <v>1</v>
      </c>
      <c r="T18" s="52"/>
      <c r="U18" s="53"/>
      <c r="V18" s="41">
        <f t="shared" si="3"/>
        <v>3</v>
      </c>
      <c r="W18" s="4"/>
      <c r="X18" s="39">
        <v>0</v>
      </c>
      <c r="Y18" s="42">
        <f t="shared" si="4"/>
        <v>3</v>
      </c>
      <c r="Z18" s="43" t="s">
        <v>35</v>
      </c>
      <c r="AA18" s="52">
        <v>3</v>
      </c>
      <c r="AB18" s="52">
        <v>9</v>
      </c>
      <c r="AC18" s="52">
        <v>8</v>
      </c>
      <c r="AD18" s="52">
        <v>1</v>
      </c>
      <c r="AE18" s="52">
        <v>1</v>
      </c>
      <c r="AF18" s="52"/>
      <c r="AG18" s="44">
        <f t="shared" si="5"/>
        <v>22</v>
      </c>
      <c r="AH18" s="4"/>
      <c r="AI18" s="39"/>
      <c r="AJ18" s="42">
        <f t="shared" si="6"/>
        <v>22</v>
      </c>
      <c r="AK18" s="43" t="s">
        <v>35</v>
      </c>
      <c r="AL18" s="52">
        <v>216</v>
      </c>
      <c r="AM18" s="52">
        <v>214</v>
      </c>
      <c r="AN18" s="52">
        <v>123</v>
      </c>
      <c r="AO18" s="52">
        <v>138</v>
      </c>
      <c r="AP18" s="53">
        <v>212</v>
      </c>
      <c r="AQ18" s="45">
        <f t="shared" si="7"/>
        <v>903</v>
      </c>
      <c r="AR18" s="4"/>
      <c r="AS18" s="39">
        <v>0</v>
      </c>
      <c r="AT18" s="42">
        <f t="shared" si="8"/>
        <v>903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179400</v>
      </c>
      <c r="D19" s="32">
        <v>215650</v>
      </c>
      <c r="E19" s="32">
        <v>84400</v>
      </c>
      <c r="F19" s="32">
        <v>121900</v>
      </c>
      <c r="G19" s="32">
        <v>227900</v>
      </c>
      <c r="H19" s="33">
        <f t="shared" si="0"/>
        <v>829250</v>
      </c>
      <c r="I19" s="34" t="s">
        <v>37</v>
      </c>
      <c r="J19" s="35">
        <v>637758.32999999996</v>
      </c>
      <c r="K19" s="35">
        <v>191500</v>
      </c>
      <c r="L19" s="35">
        <v>-8.33</v>
      </c>
      <c r="M19" s="147">
        <f t="shared" si="1"/>
        <v>829250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1</v>
      </c>
      <c r="AB19" s="39">
        <v>10</v>
      </c>
      <c r="AC19" s="39">
        <v>7</v>
      </c>
      <c r="AD19" s="39"/>
      <c r="AE19" s="39">
        <v>4</v>
      </c>
      <c r="AF19" s="39"/>
      <c r="AG19" s="44">
        <f t="shared" si="5"/>
        <v>22</v>
      </c>
      <c r="AH19" s="4"/>
      <c r="AI19" s="39"/>
      <c r="AJ19" s="42">
        <f t="shared" si="6"/>
        <v>22</v>
      </c>
      <c r="AK19" s="43" t="s">
        <v>37</v>
      </c>
      <c r="AL19" s="39">
        <v>99</v>
      </c>
      <c r="AM19" s="39">
        <v>127</v>
      </c>
      <c r="AN19" s="39">
        <v>63</v>
      </c>
      <c r="AO19" s="39">
        <v>73</v>
      </c>
      <c r="AP19" s="40">
        <v>112</v>
      </c>
      <c r="AQ19" s="45">
        <f t="shared" si="7"/>
        <v>474</v>
      </c>
      <c r="AR19" s="4"/>
      <c r="AS19" s="39">
        <v>0</v>
      </c>
      <c r="AT19" s="42">
        <f t="shared" si="8"/>
        <v>474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108050</v>
      </c>
      <c r="D20" s="47">
        <v>205250</v>
      </c>
      <c r="E20" s="47">
        <v>111400</v>
      </c>
      <c r="F20" s="47">
        <v>164500</v>
      </c>
      <c r="G20" s="47">
        <v>267300</v>
      </c>
      <c r="H20" s="48">
        <f t="shared" si="0"/>
        <v>856500</v>
      </c>
      <c r="I20" s="49" t="s">
        <v>39</v>
      </c>
      <c r="J20" s="54">
        <v>972900</v>
      </c>
      <c r="K20" s="54"/>
      <c r="L20" s="54">
        <v>-120400</v>
      </c>
      <c r="M20" s="148">
        <f t="shared" si="1"/>
        <v>852500</v>
      </c>
      <c r="N20" s="37">
        <f t="shared" si="2"/>
        <v>4000</v>
      </c>
      <c r="O20" s="142"/>
      <c r="P20" s="38"/>
      <c r="Q20" s="52"/>
      <c r="R20" s="52">
        <v>2</v>
      </c>
      <c r="S20" s="52"/>
      <c r="T20" s="52"/>
      <c r="U20" s="53">
        <v>1</v>
      </c>
      <c r="V20" s="41">
        <f t="shared" si="3"/>
        <v>3</v>
      </c>
      <c r="W20" s="4"/>
      <c r="X20" s="39">
        <v>0</v>
      </c>
      <c r="Y20" s="42">
        <f t="shared" si="4"/>
        <v>3</v>
      </c>
      <c r="Z20" s="43" t="s">
        <v>39</v>
      </c>
      <c r="AA20" s="52">
        <v>1</v>
      </c>
      <c r="AB20" s="52">
        <v>10</v>
      </c>
      <c r="AC20" s="52">
        <v>13</v>
      </c>
      <c r="AD20" s="52">
        <v>2</v>
      </c>
      <c r="AE20" s="52">
        <v>4</v>
      </c>
      <c r="AF20" s="52"/>
      <c r="AG20" s="44">
        <f t="shared" si="5"/>
        <v>30</v>
      </c>
      <c r="AH20" s="4"/>
      <c r="AI20" s="39"/>
      <c r="AJ20" s="42">
        <f t="shared" si="6"/>
        <v>30</v>
      </c>
      <c r="AK20" s="43" t="s">
        <v>39</v>
      </c>
      <c r="AL20" s="52">
        <v>73</v>
      </c>
      <c r="AM20" s="52">
        <v>112</v>
      </c>
      <c r="AN20" s="52">
        <v>68</v>
      </c>
      <c r="AO20" s="52">
        <v>104</v>
      </c>
      <c r="AP20" s="53">
        <v>138</v>
      </c>
      <c r="AQ20" s="45">
        <f t="shared" si="7"/>
        <v>495</v>
      </c>
      <c r="AR20" s="4"/>
      <c r="AS20" s="39">
        <v>0</v>
      </c>
      <c r="AT20" s="42">
        <f t="shared" si="8"/>
        <v>495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157500</v>
      </c>
      <c r="D21" s="32">
        <v>166500</v>
      </c>
      <c r="E21" s="32">
        <v>135000</v>
      </c>
      <c r="F21" s="32">
        <v>137600</v>
      </c>
      <c r="G21" s="32">
        <v>83900</v>
      </c>
      <c r="H21" s="33">
        <f t="shared" si="0"/>
        <v>680500</v>
      </c>
      <c r="I21" s="34" t="s">
        <v>41</v>
      </c>
      <c r="J21" s="35">
        <v>428400</v>
      </c>
      <c r="K21" s="35">
        <v>252100</v>
      </c>
      <c r="L21" s="35"/>
      <c r="M21" s="147">
        <f t="shared" si="1"/>
        <v>680500</v>
      </c>
      <c r="N21" s="37">
        <f t="shared" si="2"/>
        <v>0</v>
      </c>
      <c r="O21" s="142"/>
      <c r="P21" s="38"/>
      <c r="Q21" s="39">
        <v>1</v>
      </c>
      <c r="R21" s="39"/>
      <c r="S21" s="39"/>
      <c r="T21" s="39">
        <v>1</v>
      </c>
      <c r="U21" s="40"/>
      <c r="V21" s="41">
        <f t="shared" si="3"/>
        <v>2</v>
      </c>
      <c r="W21" s="4"/>
      <c r="X21" s="39">
        <v>0</v>
      </c>
      <c r="Y21" s="42">
        <f t="shared" si="4"/>
        <v>2</v>
      </c>
      <c r="Z21" s="43" t="s">
        <v>41</v>
      </c>
      <c r="AA21" s="39">
        <v>3</v>
      </c>
      <c r="AB21" s="39">
        <v>2</v>
      </c>
      <c r="AC21" s="39">
        <v>3</v>
      </c>
      <c r="AD21" s="39">
        <v>2</v>
      </c>
      <c r="AE21" s="39"/>
      <c r="AF21" s="39"/>
      <c r="AG21" s="44">
        <f t="shared" si="5"/>
        <v>10</v>
      </c>
      <c r="AH21" s="4"/>
      <c r="AI21" s="39"/>
      <c r="AJ21" s="42">
        <f t="shared" si="6"/>
        <v>10</v>
      </c>
      <c r="AK21" s="43" t="s">
        <v>41</v>
      </c>
      <c r="AL21" s="39">
        <v>75</v>
      </c>
      <c r="AM21" s="39">
        <v>75</v>
      </c>
      <c r="AN21" s="39">
        <v>47</v>
      </c>
      <c r="AO21" s="39">
        <v>51</v>
      </c>
      <c r="AP21" s="40">
        <v>48</v>
      </c>
      <c r="AQ21" s="45">
        <f t="shared" si="7"/>
        <v>296</v>
      </c>
      <c r="AR21" s="4"/>
      <c r="AS21" s="39">
        <v>0</v>
      </c>
      <c r="AT21" s="42">
        <f t="shared" si="8"/>
        <v>296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184800</v>
      </c>
      <c r="D22" s="47">
        <v>172750</v>
      </c>
      <c r="E22" s="47">
        <v>66897</v>
      </c>
      <c r="F22" s="47">
        <v>164000</v>
      </c>
      <c r="G22" s="47">
        <v>225379</v>
      </c>
      <c r="H22" s="48">
        <f t="shared" si="0"/>
        <v>813826</v>
      </c>
      <c r="I22" s="49" t="s">
        <v>43</v>
      </c>
      <c r="J22" s="54">
        <v>467250</v>
      </c>
      <c r="K22" s="54">
        <v>346600</v>
      </c>
      <c r="L22" s="54">
        <v>-24</v>
      </c>
      <c r="M22" s="148">
        <f t="shared" si="1"/>
        <v>813826</v>
      </c>
      <c r="N22" s="37">
        <f t="shared" si="2"/>
        <v>0</v>
      </c>
      <c r="O22" s="142"/>
      <c r="P22" s="38"/>
      <c r="Q22" s="52"/>
      <c r="R22" s="52">
        <v>1</v>
      </c>
      <c r="S22" s="52"/>
      <c r="T22" s="52"/>
      <c r="U22" s="53">
        <v>1</v>
      </c>
      <c r="V22" s="41">
        <f t="shared" si="3"/>
        <v>2</v>
      </c>
      <c r="W22" s="4"/>
      <c r="X22" s="39">
        <v>0</v>
      </c>
      <c r="Y22" s="42">
        <f t="shared" si="4"/>
        <v>2</v>
      </c>
      <c r="Z22" s="43" t="s">
        <v>43</v>
      </c>
      <c r="AA22" s="52">
        <v>9</v>
      </c>
      <c r="AB22" s="52">
        <v>9</v>
      </c>
      <c r="AC22" s="52">
        <v>8</v>
      </c>
      <c r="AD22" s="52">
        <v>2</v>
      </c>
      <c r="AE22" s="52">
        <v>4</v>
      </c>
      <c r="AF22" s="52"/>
      <c r="AG22" s="44">
        <f t="shared" si="5"/>
        <v>32</v>
      </c>
      <c r="AH22" s="4"/>
      <c r="AI22" s="39"/>
      <c r="AJ22" s="42">
        <f t="shared" si="6"/>
        <v>32</v>
      </c>
      <c r="AK22" s="43" t="s">
        <v>43</v>
      </c>
      <c r="AL22" s="52">
        <v>110</v>
      </c>
      <c r="AM22" s="52">
        <v>126</v>
      </c>
      <c r="AN22" s="52">
        <v>41</v>
      </c>
      <c r="AO22" s="52">
        <v>91</v>
      </c>
      <c r="AP22" s="53">
        <v>147</v>
      </c>
      <c r="AQ22" s="45">
        <f t="shared" si="7"/>
        <v>515</v>
      </c>
      <c r="AR22" s="4"/>
      <c r="AS22" s="39">
        <v>0</v>
      </c>
      <c r="AT22" s="42">
        <f t="shared" si="8"/>
        <v>515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248050</v>
      </c>
      <c r="D23" s="32">
        <v>175550</v>
      </c>
      <c r="E23" s="32">
        <v>110700</v>
      </c>
      <c r="F23" s="32">
        <v>115700</v>
      </c>
      <c r="G23" s="32">
        <v>243750</v>
      </c>
      <c r="H23" s="33">
        <f t="shared" si="0"/>
        <v>893750</v>
      </c>
      <c r="I23" s="34" t="s">
        <v>45</v>
      </c>
      <c r="J23" s="35">
        <v>700000</v>
      </c>
      <c r="K23" s="35">
        <v>193800</v>
      </c>
      <c r="L23" s="35">
        <v>-50</v>
      </c>
      <c r="M23" s="147">
        <f t="shared" si="1"/>
        <v>893750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2</v>
      </c>
      <c r="AB23" s="39">
        <v>2</v>
      </c>
      <c r="AC23" s="39">
        <v>3</v>
      </c>
      <c r="AD23" s="39">
        <v>1</v>
      </c>
      <c r="AE23" s="39">
        <v>2</v>
      </c>
      <c r="AF23" s="39"/>
      <c r="AG23" s="44">
        <f t="shared" si="5"/>
        <v>10</v>
      </c>
      <c r="AH23" s="4"/>
      <c r="AI23" s="39"/>
      <c r="AJ23" s="42">
        <f t="shared" si="6"/>
        <v>10</v>
      </c>
      <c r="AK23" s="43" t="s">
        <v>45</v>
      </c>
      <c r="AL23" s="39">
        <v>121</v>
      </c>
      <c r="AM23" s="39">
        <v>102</v>
      </c>
      <c r="AN23" s="39">
        <v>58</v>
      </c>
      <c r="AO23" s="39">
        <v>73</v>
      </c>
      <c r="AP23" s="40">
        <v>153</v>
      </c>
      <c r="AQ23" s="45">
        <f t="shared" si="7"/>
        <v>507</v>
      </c>
      <c r="AR23" s="4"/>
      <c r="AS23" s="39">
        <v>0</v>
      </c>
      <c r="AT23" s="42">
        <f t="shared" si="8"/>
        <v>507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133900</v>
      </c>
      <c r="D25" s="32">
        <v>138100</v>
      </c>
      <c r="E25" s="32">
        <v>63900</v>
      </c>
      <c r="F25" s="32">
        <v>77900</v>
      </c>
      <c r="G25" s="32">
        <v>193400</v>
      </c>
      <c r="H25" s="33">
        <f t="shared" si="0"/>
        <v>607200</v>
      </c>
      <c r="I25" s="34" t="s">
        <v>49</v>
      </c>
      <c r="J25" s="35">
        <v>584500</v>
      </c>
      <c r="K25" s="35">
        <v>22700</v>
      </c>
      <c r="L25" s="35"/>
      <c r="M25" s="147">
        <f t="shared" si="1"/>
        <v>607200</v>
      </c>
      <c r="N25" s="37">
        <f t="shared" si="2"/>
        <v>0</v>
      </c>
      <c r="O25" s="142"/>
      <c r="P25" s="38"/>
      <c r="Q25" s="39">
        <v>1</v>
      </c>
      <c r="R25" s="39"/>
      <c r="S25" s="39"/>
      <c r="T25" s="39"/>
      <c r="U25" s="40">
        <v>1</v>
      </c>
      <c r="V25" s="41">
        <f t="shared" si="3"/>
        <v>2</v>
      </c>
      <c r="W25" s="4"/>
      <c r="X25" s="39">
        <v>0</v>
      </c>
      <c r="Y25" s="42">
        <f t="shared" si="4"/>
        <v>2</v>
      </c>
      <c r="Z25" s="43" t="s">
        <v>49</v>
      </c>
      <c r="AA25" s="39">
        <v>1</v>
      </c>
      <c r="AB25" s="39">
        <v>3</v>
      </c>
      <c r="AC25" s="39">
        <v>8</v>
      </c>
      <c r="AD25" s="39"/>
      <c r="AE25" s="39">
        <v>2</v>
      </c>
      <c r="AF25" s="39"/>
      <c r="AG25" s="44">
        <f t="shared" si="5"/>
        <v>14</v>
      </c>
      <c r="AH25" s="4"/>
      <c r="AI25" s="39"/>
      <c r="AJ25" s="42">
        <f t="shared" si="6"/>
        <v>14</v>
      </c>
      <c r="AK25" s="43" t="s">
        <v>49</v>
      </c>
      <c r="AL25" s="39">
        <v>61</v>
      </c>
      <c r="AM25" s="39">
        <v>93</v>
      </c>
      <c r="AN25" s="39">
        <v>46</v>
      </c>
      <c r="AO25" s="39">
        <v>63</v>
      </c>
      <c r="AP25" s="40">
        <v>102</v>
      </c>
      <c r="AQ25" s="45">
        <f t="shared" si="7"/>
        <v>365</v>
      </c>
      <c r="AR25" s="4"/>
      <c r="AS25" s="39">
        <v>0</v>
      </c>
      <c r="AT25" s="42">
        <f t="shared" si="8"/>
        <v>365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58900</v>
      </c>
      <c r="D27" s="32">
        <v>60700</v>
      </c>
      <c r="E27" s="32">
        <v>36300</v>
      </c>
      <c r="F27" s="32">
        <v>26400</v>
      </c>
      <c r="G27" s="32">
        <v>82200</v>
      </c>
      <c r="H27" s="33">
        <f t="shared" si="0"/>
        <v>264500</v>
      </c>
      <c r="I27" s="34" t="s">
        <v>53</v>
      </c>
      <c r="J27" s="35">
        <v>307300</v>
      </c>
      <c r="K27" s="35"/>
      <c r="L27" s="35">
        <v>-42800</v>
      </c>
      <c r="M27" s="147">
        <f t="shared" si="1"/>
        <v>264500</v>
      </c>
      <c r="N27" s="37">
        <f t="shared" si="2"/>
        <v>0</v>
      </c>
      <c r="O27" s="142"/>
      <c r="P27" s="38"/>
      <c r="Q27" s="39">
        <v>1</v>
      </c>
      <c r="R27" s="39"/>
      <c r="S27" s="39"/>
      <c r="T27" s="39">
        <v>1</v>
      </c>
      <c r="U27" s="40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4</v>
      </c>
      <c r="AB27" s="39">
        <v>6</v>
      </c>
      <c r="AC27" s="39">
        <v>1</v>
      </c>
      <c r="AD27" s="39">
        <v>2</v>
      </c>
      <c r="AE27" s="39">
        <v>1</v>
      </c>
      <c r="AF27" s="39"/>
      <c r="AG27" s="44">
        <f t="shared" si="5"/>
        <v>14</v>
      </c>
      <c r="AH27" s="4"/>
      <c r="AI27" s="39"/>
      <c r="AJ27" s="42">
        <f t="shared" si="6"/>
        <v>14</v>
      </c>
      <c r="AK27" s="43" t="s">
        <v>53</v>
      </c>
      <c r="AL27" s="39">
        <v>49</v>
      </c>
      <c r="AM27" s="39">
        <v>57</v>
      </c>
      <c r="AN27" s="39">
        <v>32</v>
      </c>
      <c r="AO27" s="39">
        <v>22</v>
      </c>
      <c r="AP27" s="40">
        <v>53</v>
      </c>
      <c r="AQ27" s="45">
        <f t="shared" si="7"/>
        <v>213</v>
      </c>
      <c r="AR27" s="4"/>
      <c r="AS27" s="39">
        <v>0</v>
      </c>
      <c r="AT27" s="42">
        <f t="shared" si="8"/>
        <v>213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122000</v>
      </c>
      <c r="D28" s="47">
        <v>172300</v>
      </c>
      <c r="E28" s="47">
        <v>84400</v>
      </c>
      <c r="F28" s="47">
        <v>120700</v>
      </c>
      <c r="G28" s="47">
        <v>215700</v>
      </c>
      <c r="H28" s="48">
        <f t="shared" si="0"/>
        <v>715100</v>
      </c>
      <c r="I28" s="49" t="s">
        <v>55</v>
      </c>
      <c r="J28" s="54">
        <v>756800</v>
      </c>
      <c r="K28" s="54"/>
      <c r="L28" s="54">
        <v>-41700</v>
      </c>
      <c r="M28" s="148">
        <f t="shared" si="1"/>
        <v>715100</v>
      </c>
      <c r="N28" s="37">
        <f t="shared" si="2"/>
        <v>0</v>
      </c>
      <c r="O28" s="142"/>
      <c r="P28" s="38"/>
      <c r="Q28" s="52">
        <v>2</v>
      </c>
      <c r="R28" s="52"/>
      <c r="S28" s="52"/>
      <c r="T28" s="52"/>
      <c r="U28" s="53"/>
      <c r="V28" s="41">
        <f t="shared" si="3"/>
        <v>2</v>
      </c>
      <c r="W28" s="4"/>
      <c r="X28" s="39">
        <v>0</v>
      </c>
      <c r="Y28" s="42">
        <f t="shared" si="4"/>
        <v>2</v>
      </c>
      <c r="Z28" s="43" t="s">
        <v>55</v>
      </c>
      <c r="AA28" s="52">
        <v>4</v>
      </c>
      <c r="AB28" s="52">
        <v>11</v>
      </c>
      <c r="AC28" s="52">
        <v>12</v>
      </c>
      <c r="AD28" s="52">
        <v>1</v>
      </c>
      <c r="AE28" s="52">
        <v>2</v>
      </c>
      <c r="AF28" s="52"/>
      <c r="AG28" s="44">
        <f t="shared" si="5"/>
        <v>30</v>
      </c>
      <c r="AH28" s="4"/>
      <c r="AI28" s="39"/>
      <c r="AJ28" s="42">
        <f t="shared" si="6"/>
        <v>30</v>
      </c>
      <c r="AK28" s="43" t="s">
        <v>55</v>
      </c>
      <c r="AL28" s="52">
        <v>94</v>
      </c>
      <c r="AM28" s="52">
        <v>121</v>
      </c>
      <c r="AN28" s="52">
        <v>74</v>
      </c>
      <c r="AO28" s="52">
        <v>96</v>
      </c>
      <c r="AP28" s="53">
        <v>134</v>
      </c>
      <c r="AQ28" s="45">
        <f t="shared" si="7"/>
        <v>519</v>
      </c>
      <c r="AR28" s="4"/>
      <c r="AS28" s="39">
        <v>0</v>
      </c>
      <c r="AT28" s="42">
        <f t="shared" si="8"/>
        <v>519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162300</v>
      </c>
      <c r="D29" s="32">
        <v>225100</v>
      </c>
      <c r="E29" s="32">
        <v>135700</v>
      </c>
      <c r="F29" s="32">
        <v>91600</v>
      </c>
      <c r="G29" s="32">
        <v>173900</v>
      </c>
      <c r="H29" s="33">
        <f t="shared" si="0"/>
        <v>788600</v>
      </c>
      <c r="I29" s="34" t="s">
        <v>57</v>
      </c>
      <c r="J29" s="35">
        <v>360500</v>
      </c>
      <c r="K29" s="35">
        <v>428100</v>
      </c>
      <c r="L29" s="35"/>
      <c r="M29" s="147">
        <f t="shared" si="1"/>
        <v>788600</v>
      </c>
      <c r="N29" s="37">
        <f t="shared" si="2"/>
        <v>0</v>
      </c>
      <c r="O29" s="142"/>
      <c r="P29" s="38"/>
      <c r="Q29" s="39">
        <v>1</v>
      </c>
      <c r="R29" s="39">
        <v>2</v>
      </c>
      <c r="S29" s="39"/>
      <c r="T29" s="39">
        <v>4</v>
      </c>
      <c r="U29" s="40">
        <v>1</v>
      </c>
      <c r="V29" s="41">
        <f t="shared" si="3"/>
        <v>8</v>
      </c>
      <c r="W29" s="4"/>
      <c r="X29" s="39">
        <v>0</v>
      </c>
      <c r="Y29" s="42">
        <f t="shared" si="4"/>
        <v>8</v>
      </c>
      <c r="Z29" s="43" t="s">
        <v>57</v>
      </c>
      <c r="AA29" s="39">
        <v>3</v>
      </c>
      <c r="AB29" s="39">
        <v>6</v>
      </c>
      <c r="AC29" s="39">
        <v>3</v>
      </c>
      <c r="AD29" s="39">
        <v>1</v>
      </c>
      <c r="AE29" s="39"/>
      <c r="AF29" s="39"/>
      <c r="AG29" s="44">
        <f t="shared" si="5"/>
        <v>13</v>
      </c>
      <c r="AH29" s="4"/>
      <c r="AI29" s="39"/>
      <c r="AJ29" s="42">
        <f t="shared" si="6"/>
        <v>13</v>
      </c>
      <c r="AK29" s="43" t="s">
        <v>57</v>
      </c>
      <c r="AL29" s="39">
        <v>85</v>
      </c>
      <c r="AM29" s="39">
        <v>94</v>
      </c>
      <c r="AN29" s="39">
        <v>68</v>
      </c>
      <c r="AO29" s="39">
        <v>45</v>
      </c>
      <c r="AP29" s="40">
        <v>89</v>
      </c>
      <c r="AQ29" s="45">
        <f t="shared" si="7"/>
        <v>381</v>
      </c>
      <c r="AR29" s="4"/>
      <c r="AS29" s="39">
        <v>0</v>
      </c>
      <c r="AT29" s="42">
        <f t="shared" si="8"/>
        <v>381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86700</v>
      </c>
      <c r="D30" s="47">
        <v>66600</v>
      </c>
      <c r="E30" s="47">
        <v>56000</v>
      </c>
      <c r="F30" s="47">
        <v>71000</v>
      </c>
      <c r="G30" s="47">
        <v>88600</v>
      </c>
      <c r="H30" s="48">
        <f t="shared" si="0"/>
        <v>368900</v>
      </c>
      <c r="I30" s="49" t="s">
        <v>59</v>
      </c>
      <c r="J30" s="54">
        <v>51800</v>
      </c>
      <c r="K30" s="54">
        <v>275400</v>
      </c>
      <c r="L30" s="54">
        <v>41700</v>
      </c>
      <c r="M30" s="148">
        <f t="shared" si="1"/>
        <v>368900</v>
      </c>
      <c r="N30" s="37">
        <f t="shared" si="2"/>
        <v>0</v>
      </c>
      <c r="O30" s="142"/>
      <c r="P30" s="38"/>
      <c r="Q30" s="52"/>
      <c r="R30" s="52">
        <v>1</v>
      </c>
      <c r="S30" s="52"/>
      <c r="T30" s="52"/>
      <c r="U30" s="53"/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/>
      <c r="AB30" s="52"/>
      <c r="AC30" s="52"/>
      <c r="AD30" s="52">
        <v>2</v>
      </c>
      <c r="AE30" s="52">
        <v>1</v>
      </c>
      <c r="AF30" s="52"/>
      <c r="AG30" s="44">
        <f t="shared" si="5"/>
        <v>3</v>
      </c>
      <c r="AH30" s="4"/>
      <c r="AI30" s="39"/>
      <c r="AJ30" s="42">
        <f t="shared" si="6"/>
        <v>3</v>
      </c>
      <c r="AK30" s="43" t="s">
        <v>59</v>
      </c>
      <c r="AL30" s="52">
        <v>62</v>
      </c>
      <c r="AM30" s="52">
        <v>44</v>
      </c>
      <c r="AN30" s="52">
        <v>46</v>
      </c>
      <c r="AO30" s="52">
        <v>46</v>
      </c>
      <c r="AP30" s="53">
        <v>59</v>
      </c>
      <c r="AQ30" s="45">
        <f t="shared" si="7"/>
        <v>257</v>
      </c>
      <c r="AR30" s="4"/>
      <c r="AS30" s="39">
        <v>0</v>
      </c>
      <c r="AT30" s="42">
        <f t="shared" si="8"/>
        <v>257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>
        <v>1</v>
      </c>
      <c r="R31" s="39"/>
      <c r="S31" s="39"/>
      <c r="T31" s="39"/>
      <c r="U31" s="40"/>
      <c r="V31" s="41">
        <f t="shared" si="3"/>
        <v>1</v>
      </c>
      <c r="W31" s="4"/>
      <c r="X31" s="39">
        <v>0</v>
      </c>
      <c r="Y31" s="42">
        <f t="shared" si="4"/>
        <v>1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154400</v>
      </c>
      <c r="D32" s="47">
        <v>168100</v>
      </c>
      <c r="E32" s="47">
        <v>91600</v>
      </c>
      <c r="F32" s="47">
        <v>106000</v>
      </c>
      <c r="G32" s="47">
        <v>158900</v>
      </c>
      <c r="H32" s="48">
        <f t="shared" si="0"/>
        <v>679000</v>
      </c>
      <c r="I32" s="49" t="s">
        <v>63</v>
      </c>
      <c r="J32" s="54">
        <v>273000</v>
      </c>
      <c r="K32" s="54">
        <v>406000</v>
      </c>
      <c r="L32" s="54"/>
      <c r="M32" s="148">
        <f t="shared" si="1"/>
        <v>679000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>
        <v>2</v>
      </c>
      <c r="AB32" s="52">
        <v>3</v>
      </c>
      <c r="AC32" s="52">
        <v>3</v>
      </c>
      <c r="AD32" s="52"/>
      <c r="AE32" s="52"/>
      <c r="AF32" s="52"/>
      <c r="AG32" s="44">
        <f t="shared" si="5"/>
        <v>8</v>
      </c>
      <c r="AH32" s="4"/>
      <c r="AI32" s="39"/>
      <c r="AJ32" s="42">
        <f t="shared" si="6"/>
        <v>8</v>
      </c>
      <c r="AK32" s="43" t="s">
        <v>63</v>
      </c>
      <c r="AL32" s="52">
        <v>106</v>
      </c>
      <c r="AM32" s="52">
        <v>115</v>
      </c>
      <c r="AN32" s="52">
        <v>65</v>
      </c>
      <c r="AO32" s="52">
        <v>54</v>
      </c>
      <c r="AP32" s="53">
        <v>106</v>
      </c>
      <c r="AQ32" s="45">
        <f t="shared" si="7"/>
        <v>446</v>
      </c>
      <c r="AR32" s="4"/>
      <c r="AS32" s="39">
        <v>0</v>
      </c>
      <c r="AT32" s="42">
        <f t="shared" si="8"/>
        <v>446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54900</v>
      </c>
      <c r="D33" s="32">
        <v>55600</v>
      </c>
      <c r="E33" s="32">
        <v>12600</v>
      </c>
      <c r="F33" s="32">
        <v>33700</v>
      </c>
      <c r="G33" s="32">
        <v>38800</v>
      </c>
      <c r="H33" s="33">
        <f t="shared" si="0"/>
        <v>195600</v>
      </c>
      <c r="I33" s="34" t="s">
        <v>65</v>
      </c>
      <c r="J33" s="35">
        <v>305900</v>
      </c>
      <c r="K33" s="35"/>
      <c r="L33" s="35">
        <v>-110300</v>
      </c>
      <c r="M33" s="147">
        <f t="shared" si="1"/>
        <v>195600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2</v>
      </c>
      <c r="AB33" s="39">
        <v>5</v>
      </c>
      <c r="AC33" s="39"/>
      <c r="AD33" s="39"/>
      <c r="AE33" s="39">
        <v>1</v>
      </c>
      <c r="AF33" s="39"/>
      <c r="AG33" s="44">
        <f t="shared" si="5"/>
        <v>8</v>
      </c>
      <c r="AH33" s="4"/>
      <c r="AI33" s="39"/>
      <c r="AJ33" s="42">
        <f t="shared" si="6"/>
        <v>8</v>
      </c>
      <c r="AK33" s="43" t="s">
        <v>65</v>
      </c>
      <c r="AL33" s="39">
        <v>40</v>
      </c>
      <c r="AM33" s="39">
        <v>43</v>
      </c>
      <c r="AN33" s="39">
        <v>13</v>
      </c>
      <c r="AO33" s="39">
        <v>22</v>
      </c>
      <c r="AP33" s="40">
        <v>32</v>
      </c>
      <c r="AQ33" s="45">
        <f t="shared" si="7"/>
        <v>150</v>
      </c>
      <c r="AR33" s="4"/>
      <c r="AS33" s="39">
        <v>0</v>
      </c>
      <c r="AT33" s="42">
        <f t="shared" si="8"/>
        <v>150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2668450</v>
      </c>
      <c r="D37" s="149">
        <f t="shared" si="9"/>
        <v>2695450</v>
      </c>
      <c r="E37" s="149">
        <f t="shared" si="9"/>
        <v>1377897</v>
      </c>
      <c r="F37" s="149">
        <f t="shared" si="9"/>
        <v>1642250</v>
      </c>
      <c r="G37" s="149">
        <f t="shared" si="9"/>
        <v>2672084</v>
      </c>
      <c r="H37" s="150">
        <f t="shared" si="9"/>
        <v>11056131</v>
      </c>
      <c r="I37" s="61"/>
      <c r="J37" s="149">
        <f>SUM(J13:J35)</f>
        <v>9073708.3300000001</v>
      </c>
      <c r="K37" s="149">
        <f>SUM(K13:K36)</f>
        <v>2886700</v>
      </c>
      <c r="L37" s="149">
        <f>SUM(L14:L35)</f>
        <v>-904882.33</v>
      </c>
      <c r="M37" s="149">
        <f>SUM(M13:M35)</f>
        <v>11052126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269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6676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9073708.3300000001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9073708.3300000001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4005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9077713.3300000001</v>
      </c>
      <c r="G48" s="76" t="s">
        <v>7</v>
      </c>
      <c r="H48" s="77">
        <f>D48+H41</f>
        <v>18151421.66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40</v>
      </c>
      <c r="E52" s="437">
        <f>20000*D52</f>
        <v>800000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133</v>
      </c>
      <c r="N52" s="90">
        <f>20000*M52</f>
        <v>2660000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117</v>
      </c>
      <c r="E53" s="359">
        <f>10000*D53</f>
        <v>1170000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345</v>
      </c>
      <c r="N53" s="96">
        <f>10000*M53</f>
        <v>3450000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253</v>
      </c>
      <c r="E54" s="361">
        <f>2000*D54</f>
        <v>506000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113</v>
      </c>
      <c r="N54" s="96">
        <f>2000*M54</f>
        <v>226000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414</v>
      </c>
      <c r="E55" s="359">
        <f>1000*D55</f>
        <v>414000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1265</v>
      </c>
      <c r="N55" s="96">
        <f>1000*M55</f>
        <v>1265000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65</v>
      </c>
      <c r="E56" s="361">
        <f>500*D56</f>
        <v>32500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141</v>
      </c>
      <c r="N56" s="96">
        <f>500*M56</f>
        <v>70500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13</v>
      </c>
      <c r="E57" s="359">
        <f>200*D57</f>
        <v>2600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35</v>
      </c>
      <c r="N57" s="96">
        <f>200*M57</f>
        <v>7000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33</v>
      </c>
      <c r="E58" s="361">
        <f>100*D58</f>
        <v>3300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1</v>
      </c>
      <c r="N58" s="96">
        <f>100*M58</f>
        <v>100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1808</v>
      </c>
      <c r="N59" s="96">
        <f>50*M59</f>
        <v>90400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1512</v>
      </c>
      <c r="N60" s="96">
        <f>20*M60</f>
        <v>30240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360</v>
      </c>
      <c r="N61" s="96">
        <f>10*M61</f>
        <v>3600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2928400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7802840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D48+F65</f>
        <v>9077713.3300000001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70000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-1978417.67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3185613.42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10988453.42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20065744.420000002</v>
      </c>
      <c r="I77" s="380"/>
      <c r="J77" s="381"/>
      <c r="L77" s="370" t="s">
        <v>5</v>
      </c>
      <c r="M77" s="369"/>
      <c r="N77" s="115">
        <f>N71</f>
        <v>3185613.42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7802840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9077713.3300000001</v>
      </c>
      <c r="I79" s="380"/>
      <c r="J79" s="381"/>
      <c r="L79" s="372" t="s">
        <v>125</v>
      </c>
      <c r="M79" s="369"/>
      <c r="N79" s="117">
        <f>N71+N65</f>
        <v>10988453.42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10988031.090000002</v>
      </c>
      <c r="I81" s="380"/>
      <c r="J81" s="381"/>
      <c r="L81" s="386" t="s">
        <v>127</v>
      </c>
      <c r="M81" s="369"/>
      <c r="N81" s="387">
        <f>N79-H81</f>
        <v>422.32999999821186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9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38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'1201'!N77</f>
        <v>3185613.42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'1201'!N78</f>
        <v>7802840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10988453.42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1166200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227500</v>
      </c>
      <c r="D13" s="32">
        <v>105850</v>
      </c>
      <c r="E13" s="32">
        <v>12250</v>
      </c>
      <c r="F13" s="32">
        <v>9200</v>
      </c>
      <c r="G13" s="32">
        <v>8000</v>
      </c>
      <c r="H13" s="33">
        <f t="shared" ref="H13:H35" si="0">SUM(C13:G13)</f>
        <v>362800</v>
      </c>
      <c r="I13" s="34" t="s">
        <v>27</v>
      </c>
      <c r="J13" s="35">
        <v>140000</v>
      </c>
      <c r="K13" s="35">
        <v>222800</v>
      </c>
      <c r="L13" s="35"/>
      <c r="M13" s="147">
        <f t="shared" ref="M13:M35" si="1">SUM(J13:L13)</f>
        <v>362800</v>
      </c>
      <c r="N13" s="37">
        <f t="shared" ref="N13:N35" si="2">H13-M13</f>
        <v>0</v>
      </c>
      <c r="O13" s="142"/>
      <c r="P13" s="38"/>
      <c r="Q13" s="39">
        <v>1</v>
      </c>
      <c r="R13" s="39"/>
      <c r="S13" s="39"/>
      <c r="T13" s="39"/>
      <c r="U13" s="40"/>
      <c r="V13" s="41">
        <f t="shared" ref="V13:V35" si="3">U13+T13+S13+R13+Q13</f>
        <v>1</v>
      </c>
      <c r="W13" s="4"/>
      <c r="X13" s="39">
        <v>0</v>
      </c>
      <c r="Y13" s="42">
        <f t="shared" ref="Y13:Y35" si="4">V13-X13</f>
        <v>1</v>
      </c>
      <c r="Z13" s="43" t="s">
        <v>20</v>
      </c>
      <c r="AA13" s="39">
        <v>8</v>
      </c>
      <c r="AB13" s="39"/>
      <c r="AC13" s="39"/>
      <c r="AD13" s="39"/>
      <c r="AE13" s="39"/>
      <c r="AF13" s="39"/>
      <c r="AG13" s="44">
        <f t="shared" ref="AG13:AG35" si="5">AF13+AE13+AD13+AC13+AB13+AA13</f>
        <v>8</v>
      </c>
      <c r="AH13" s="4"/>
      <c r="AI13" s="39">
        <v>0</v>
      </c>
      <c r="AJ13" s="42">
        <f t="shared" ref="AJ13:AJ35" si="6">AG13-AI13</f>
        <v>8</v>
      </c>
      <c r="AL13" s="39">
        <v>130</v>
      </c>
      <c r="AM13" s="39">
        <v>58</v>
      </c>
      <c r="AN13" s="39">
        <v>11</v>
      </c>
      <c r="AO13" s="39">
        <v>5</v>
      </c>
      <c r="AP13" s="40">
        <v>3</v>
      </c>
      <c r="AQ13" s="45">
        <f t="shared" ref="AQ13:AQ35" si="7">AP13+AO13+AN13+AM13+AL13</f>
        <v>207</v>
      </c>
      <c r="AR13" s="4"/>
      <c r="AS13" s="39">
        <v>0</v>
      </c>
      <c r="AT13" s="42">
        <f t="shared" ref="AT13:AT35" si="8">AQ13-AS13</f>
        <v>207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16200</v>
      </c>
      <c r="F14" s="47">
        <v>41200</v>
      </c>
      <c r="G14" s="47">
        <v>99600</v>
      </c>
      <c r="H14" s="48">
        <f t="shared" si="0"/>
        <v>157000</v>
      </c>
      <c r="I14" s="49" t="s">
        <v>28</v>
      </c>
      <c r="J14" s="54">
        <v>40000</v>
      </c>
      <c r="K14" s="54">
        <v>117000</v>
      </c>
      <c r="L14" s="54"/>
      <c r="M14" s="148">
        <f t="shared" si="1"/>
        <v>157000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>
        <v>6</v>
      </c>
      <c r="AO14" s="52">
        <v>11</v>
      </c>
      <c r="AP14" s="53">
        <v>42</v>
      </c>
      <c r="AQ14" s="45">
        <f t="shared" si="7"/>
        <v>59</v>
      </c>
      <c r="AR14" s="4"/>
      <c r="AS14" s="39">
        <v>0</v>
      </c>
      <c r="AT14" s="42">
        <f t="shared" si="8"/>
        <v>59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260500</v>
      </c>
      <c r="D15" s="32">
        <v>138300</v>
      </c>
      <c r="E15" s="32">
        <v>32900</v>
      </c>
      <c r="F15" s="32">
        <v>66000</v>
      </c>
      <c r="G15" s="32">
        <v>148700</v>
      </c>
      <c r="H15" s="33">
        <f t="shared" si="0"/>
        <v>646400</v>
      </c>
      <c r="I15" s="34" t="s">
        <v>30</v>
      </c>
      <c r="J15" s="35">
        <v>552200</v>
      </c>
      <c r="K15" s="35">
        <v>94200</v>
      </c>
      <c r="L15" s="35"/>
      <c r="M15" s="147">
        <f t="shared" si="1"/>
        <v>646400</v>
      </c>
      <c r="N15" s="37">
        <f t="shared" si="2"/>
        <v>0</v>
      </c>
      <c r="O15" s="142"/>
      <c r="P15" s="38"/>
      <c r="Q15" s="39">
        <v>2</v>
      </c>
      <c r="R15" s="39"/>
      <c r="S15" s="39"/>
      <c r="T15" s="39"/>
      <c r="U15" s="40">
        <v>1</v>
      </c>
      <c r="V15" s="41">
        <f t="shared" si="3"/>
        <v>3</v>
      </c>
      <c r="W15" s="4"/>
      <c r="X15" s="39">
        <v>0</v>
      </c>
      <c r="Y15" s="42">
        <f t="shared" si="4"/>
        <v>3</v>
      </c>
      <c r="Z15" s="43" t="s">
        <v>19</v>
      </c>
      <c r="AA15" s="39">
        <v>5</v>
      </c>
      <c r="AB15" s="39">
        <v>2</v>
      </c>
      <c r="AC15" s="39">
        <v>3</v>
      </c>
      <c r="AD15" s="39"/>
      <c r="AE15" s="39"/>
      <c r="AF15" s="39"/>
      <c r="AG15" s="44">
        <f t="shared" si="5"/>
        <v>10</v>
      </c>
      <c r="AH15" s="4"/>
      <c r="AI15" s="39"/>
      <c r="AJ15" s="42">
        <f t="shared" si="6"/>
        <v>10</v>
      </c>
      <c r="AL15" s="39">
        <v>119</v>
      </c>
      <c r="AM15" s="39">
        <v>81</v>
      </c>
      <c r="AN15" s="39">
        <v>25</v>
      </c>
      <c r="AO15" s="39">
        <v>40</v>
      </c>
      <c r="AP15" s="40">
        <v>71</v>
      </c>
      <c r="AQ15" s="45">
        <f t="shared" si="7"/>
        <v>336</v>
      </c>
      <c r="AR15" s="4"/>
      <c r="AS15" s="39">
        <v>0</v>
      </c>
      <c r="AT15" s="42">
        <f t="shared" si="8"/>
        <v>336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70000</v>
      </c>
      <c r="K16" s="54"/>
      <c r="L16" s="54">
        <v>-70000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208100</v>
      </c>
      <c r="D17" s="32">
        <v>101900</v>
      </c>
      <c r="E17" s="32">
        <v>33800</v>
      </c>
      <c r="F17" s="32">
        <v>57100</v>
      </c>
      <c r="G17" s="32">
        <v>93400</v>
      </c>
      <c r="H17" s="33">
        <f t="shared" si="0"/>
        <v>494300</v>
      </c>
      <c r="I17" s="34" t="s">
        <v>33</v>
      </c>
      <c r="J17" s="35">
        <v>806400</v>
      </c>
      <c r="K17" s="35"/>
      <c r="L17" s="35">
        <v>-312100</v>
      </c>
      <c r="M17" s="147">
        <f t="shared" si="1"/>
        <v>494300</v>
      </c>
      <c r="N17" s="37">
        <f t="shared" si="2"/>
        <v>0</v>
      </c>
      <c r="O17" s="142"/>
      <c r="P17" s="38"/>
      <c r="Q17" s="39">
        <v>2</v>
      </c>
      <c r="R17" s="39"/>
      <c r="S17" s="39"/>
      <c r="T17" s="39"/>
      <c r="U17" s="40"/>
      <c r="V17" s="41">
        <f t="shared" si="3"/>
        <v>2</v>
      </c>
      <c r="W17" s="4"/>
      <c r="X17" s="39">
        <v>0</v>
      </c>
      <c r="Y17" s="42">
        <f t="shared" si="4"/>
        <v>2</v>
      </c>
      <c r="Z17" s="43" t="s">
        <v>33</v>
      </c>
      <c r="AA17" s="39">
        <v>5</v>
      </c>
      <c r="AB17" s="39">
        <v>2</v>
      </c>
      <c r="AC17" s="39">
        <v>3</v>
      </c>
      <c r="AD17" s="39"/>
      <c r="AE17" s="39"/>
      <c r="AF17" s="39"/>
      <c r="AG17" s="44">
        <f t="shared" si="5"/>
        <v>10</v>
      </c>
      <c r="AH17" s="4"/>
      <c r="AI17" s="39"/>
      <c r="AJ17" s="42">
        <f t="shared" si="6"/>
        <v>10</v>
      </c>
      <c r="AK17" s="43" t="s">
        <v>33</v>
      </c>
      <c r="AL17" s="39">
        <v>97</v>
      </c>
      <c r="AM17" s="39">
        <v>66</v>
      </c>
      <c r="AN17" s="39">
        <v>31</v>
      </c>
      <c r="AO17" s="39">
        <v>46</v>
      </c>
      <c r="AP17" s="40">
        <v>69</v>
      </c>
      <c r="AQ17" s="45">
        <f t="shared" si="7"/>
        <v>309</v>
      </c>
      <c r="AR17" s="4"/>
      <c r="AS17" s="39">
        <v>0</v>
      </c>
      <c r="AT17" s="42">
        <f t="shared" si="8"/>
        <v>309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418550</v>
      </c>
      <c r="D18" s="47">
        <v>379350</v>
      </c>
      <c r="E18" s="47">
        <v>240250</v>
      </c>
      <c r="F18" s="47">
        <v>271750</v>
      </c>
      <c r="G18" s="47">
        <v>369210</v>
      </c>
      <c r="H18" s="48">
        <f t="shared" si="0"/>
        <v>1679110</v>
      </c>
      <c r="I18" s="49" t="s">
        <v>35</v>
      </c>
      <c r="J18" s="54">
        <v>2603300</v>
      </c>
      <c r="K18" s="54"/>
      <c r="L18" s="54">
        <v>-924190</v>
      </c>
      <c r="M18" s="148">
        <f t="shared" si="1"/>
        <v>1679110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>
        <v>1</v>
      </c>
      <c r="V18" s="41">
        <f t="shared" si="3"/>
        <v>1</v>
      </c>
      <c r="W18" s="4"/>
      <c r="X18" s="39">
        <v>0</v>
      </c>
      <c r="Y18" s="42">
        <f t="shared" si="4"/>
        <v>1</v>
      </c>
      <c r="Z18" s="43" t="s">
        <v>35</v>
      </c>
      <c r="AA18" s="52">
        <v>5</v>
      </c>
      <c r="AB18" s="52">
        <v>15</v>
      </c>
      <c r="AC18" s="52">
        <v>6</v>
      </c>
      <c r="AD18" s="52"/>
      <c r="AE18" s="52">
        <v>2</v>
      </c>
      <c r="AF18" s="52"/>
      <c r="AG18" s="44">
        <f t="shared" si="5"/>
        <v>28</v>
      </c>
      <c r="AH18" s="4"/>
      <c r="AI18" s="39"/>
      <c r="AJ18" s="42">
        <f t="shared" si="6"/>
        <v>28</v>
      </c>
      <c r="AK18" s="43" t="s">
        <v>35</v>
      </c>
      <c r="AL18" s="52">
        <v>245</v>
      </c>
      <c r="AM18" s="52">
        <v>247</v>
      </c>
      <c r="AN18" s="52">
        <v>193</v>
      </c>
      <c r="AO18" s="52">
        <v>204</v>
      </c>
      <c r="AP18" s="53">
        <v>266</v>
      </c>
      <c r="AQ18" s="45">
        <f t="shared" si="7"/>
        <v>1155</v>
      </c>
      <c r="AR18" s="4"/>
      <c r="AS18" s="39">
        <v>0</v>
      </c>
      <c r="AT18" s="42">
        <f t="shared" si="8"/>
        <v>1155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265400</v>
      </c>
      <c r="D19" s="32">
        <v>183700</v>
      </c>
      <c r="E19" s="32">
        <v>101000</v>
      </c>
      <c r="F19" s="32">
        <v>99400</v>
      </c>
      <c r="G19" s="32">
        <v>190500</v>
      </c>
      <c r="H19" s="33">
        <f t="shared" si="0"/>
        <v>840000</v>
      </c>
      <c r="I19" s="34" t="s">
        <v>37</v>
      </c>
      <c r="J19" s="35">
        <v>240450</v>
      </c>
      <c r="K19" s="35">
        <v>599550</v>
      </c>
      <c r="L19" s="35"/>
      <c r="M19" s="147">
        <f t="shared" si="1"/>
        <v>840000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2</v>
      </c>
      <c r="AB19" s="39"/>
      <c r="AC19" s="39">
        <v>3</v>
      </c>
      <c r="AD19" s="39">
        <v>2</v>
      </c>
      <c r="AE19" s="39">
        <v>3</v>
      </c>
      <c r="AF19" s="39"/>
      <c r="AG19" s="44">
        <f t="shared" si="5"/>
        <v>10</v>
      </c>
      <c r="AH19" s="4"/>
      <c r="AI19" s="39"/>
      <c r="AJ19" s="42">
        <f t="shared" si="6"/>
        <v>10</v>
      </c>
      <c r="AK19" s="43" t="s">
        <v>37</v>
      </c>
      <c r="AL19" s="39">
        <v>127</v>
      </c>
      <c r="AM19" s="39">
        <v>102</v>
      </c>
      <c r="AN19" s="39">
        <v>60</v>
      </c>
      <c r="AO19" s="39">
        <v>56</v>
      </c>
      <c r="AP19" s="40">
        <v>107</v>
      </c>
      <c r="AQ19" s="45">
        <f t="shared" si="7"/>
        <v>452</v>
      </c>
      <c r="AR19" s="4"/>
      <c r="AS19" s="39">
        <v>0</v>
      </c>
      <c r="AT19" s="42">
        <f t="shared" si="8"/>
        <v>452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190150</v>
      </c>
      <c r="D20" s="47">
        <v>150050</v>
      </c>
      <c r="E20" s="47">
        <v>146350</v>
      </c>
      <c r="F20" s="47">
        <v>148250</v>
      </c>
      <c r="G20" s="47">
        <v>360550</v>
      </c>
      <c r="H20" s="48">
        <f t="shared" si="0"/>
        <v>995350</v>
      </c>
      <c r="I20" s="49" t="s">
        <v>39</v>
      </c>
      <c r="J20" s="54">
        <v>582000</v>
      </c>
      <c r="K20" s="54">
        <v>403350</v>
      </c>
      <c r="L20" s="54"/>
      <c r="M20" s="148">
        <f t="shared" si="1"/>
        <v>985350</v>
      </c>
      <c r="N20" s="37">
        <f t="shared" si="2"/>
        <v>10000</v>
      </c>
      <c r="O20" s="142"/>
      <c r="P20" s="38"/>
      <c r="Q20" s="52"/>
      <c r="R20" s="52"/>
      <c r="S20" s="52"/>
      <c r="T20" s="52">
        <v>2</v>
      </c>
      <c r="U20" s="53">
        <v>2</v>
      </c>
      <c r="V20" s="41">
        <f t="shared" si="3"/>
        <v>4</v>
      </c>
      <c r="W20" s="4"/>
      <c r="X20" s="39">
        <v>0</v>
      </c>
      <c r="Y20" s="42">
        <f t="shared" si="4"/>
        <v>4</v>
      </c>
      <c r="Z20" s="43" t="s">
        <v>39</v>
      </c>
      <c r="AA20" s="52">
        <v>6</v>
      </c>
      <c r="AB20" s="52">
        <v>2</v>
      </c>
      <c r="AC20" s="52">
        <v>10</v>
      </c>
      <c r="AD20" s="52"/>
      <c r="AE20" s="52">
        <v>1</v>
      </c>
      <c r="AF20" s="52"/>
      <c r="AG20" s="44">
        <f t="shared" si="5"/>
        <v>19</v>
      </c>
      <c r="AH20" s="4"/>
      <c r="AI20" s="39"/>
      <c r="AJ20" s="42">
        <f t="shared" si="6"/>
        <v>19</v>
      </c>
      <c r="AK20" s="43" t="s">
        <v>39</v>
      </c>
      <c r="AL20" s="52">
        <v>107</v>
      </c>
      <c r="AM20" s="52">
        <v>93</v>
      </c>
      <c r="AN20" s="52">
        <v>82</v>
      </c>
      <c r="AO20" s="52">
        <v>93</v>
      </c>
      <c r="AP20" s="53">
        <v>182</v>
      </c>
      <c r="AQ20" s="45">
        <f t="shared" si="7"/>
        <v>557</v>
      </c>
      <c r="AR20" s="4"/>
      <c r="AS20" s="39">
        <v>0</v>
      </c>
      <c r="AT20" s="42">
        <f t="shared" si="8"/>
        <v>557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109000</v>
      </c>
      <c r="D21" s="32">
        <v>201100</v>
      </c>
      <c r="E21" s="32">
        <v>151000</v>
      </c>
      <c r="F21" s="32">
        <v>58000</v>
      </c>
      <c r="G21" s="32">
        <v>101700</v>
      </c>
      <c r="H21" s="33">
        <f t="shared" si="0"/>
        <v>620800</v>
      </c>
      <c r="I21" s="34" t="s">
        <v>41</v>
      </c>
      <c r="J21" s="35">
        <v>359300</v>
      </c>
      <c r="K21" s="35">
        <v>261500</v>
      </c>
      <c r="L21" s="35"/>
      <c r="M21" s="147">
        <f t="shared" si="1"/>
        <v>620800</v>
      </c>
      <c r="N21" s="37">
        <f t="shared" si="2"/>
        <v>0</v>
      </c>
      <c r="O21" s="142"/>
      <c r="P21" s="38"/>
      <c r="Q21" s="39"/>
      <c r="R21" s="39"/>
      <c r="S21" s="39"/>
      <c r="T21" s="39">
        <v>1</v>
      </c>
      <c r="U21" s="40"/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>
        <v>4</v>
      </c>
      <c r="AB21" s="39">
        <v>1</v>
      </c>
      <c r="AC21" s="39">
        <v>4</v>
      </c>
      <c r="AD21" s="39"/>
      <c r="AE21" s="39">
        <v>1</v>
      </c>
      <c r="AF21" s="39"/>
      <c r="AG21" s="44">
        <f t="shared" si="5"/>
        <v>10</v>
      </c>
      <c r="AH21" s="4"/>
      <c r="AI21" s="39"/>
      <c r="AJ21" s="42">
        <f t="shared" si="6"/>
        <v>10</v>
      </c>
      <c r="AK21" s="43" t="s">
        <v>41</v>
      </c>
      <c r="AL21" s="39">
        <v>55</v>
      </c>
      <c r="AM21" s="39">
        <v>82</v>
      </c>
      <c r="AN21" s="39">
        <v>66</v>
      </c>
      <c r="AO21" s="39">
        <v>44</v>
      </c>
      <c r="AP21" s="40">
        <v>64</v>
      </c>
      <c r="AQ21" s="45">
        <f t="shared" si="7"/>
        <v>311</v>
      </c>
      <c r="AR21" s="4"/>
      <c r="AS21" s="39">
        <v>0</v>
      </c>
      <c r="AT21" s="42">
        <f t="shared" si="8"/>
        <v>311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219250</v>
      </c>
      <c r="D22" s="47">
        <v>249900</v>
      </c>
      <c r="E22" s="47">
        <v>104200</v>
      </c>
      <c r="F22" s="47">
        <v>141550</v>
      </c>
      <c r="G22" s="47">
        <v>263500</v>
      </c>
      <c r="H22" s="48">
        <f t="shared" si="0"/>
        <v>978400</v>
      </c>
      <c r="I22" s="49" t="s">
        <v>43</v>
      </c>
      <c r="J22" s="54">
        <v>638400</v>
      </c>
      <c r="K22" s="54">
        <v>340000</v>
      </c>
      <c r="L22" s="54"/>
      <c r="M22" s="148">
        <f t="shared" si="1"/>
        <v>978400</v>
      </c>
      <c r="N22" s="37">
        <f t="shared" si="2"/>
        <v>0</v>
      </c>
      <c r="O22" s="142"/>
      <c r="P22" s="38"/>
      <c r="Q22" s="52">
        <v>4</v>
      </c>
      <c r="R22" s="52">
        <v>4</v>
      </c>
      <c r="S22" s="52"/>
      <c r="T22" s="52"/>
      <c r="U22" s="53"/>
      <c r="V22" s="41">
        <f t="shared" si="3"/>
        <v>8</v>
      </c>
      <c r="W22" s="4"/>
      <c r="X22" s="39">
        <v>0</v>
      </c>
      <c r="Y22" s="42">
        <f t="shared" si="4"/>
        <v>8</v>
      </c>
      <c r="Z22" s="43" t="s">
        <v>43</v>
      </c>
      <c r="AA22" s="52">
        <v>12</v>
      </c>
      <c r="AB22" s="52">
        <v>6</v>
      </c>
      <c r="AC22" s="52">
        <v>10</v>
      </c>
      <c r="AD22" s="52">
        <v>3</v>
      </c>
      <c r="AE22" s="52">
        <v>3</v>
      </c>
      <c r="AF22" s="52"/>
      <c r="AG22" s="44">
        <f t="shared" si="5"/>
        <v>34</v>
      </c>
      <c r="AH22" s="4"/>
      <c r="AI22" s="39"/>
      <c r="AJ22" s="42">
        <f t="shared" si="6"/>
        <v>34</v>
      </c>
      <c r="AK22" s="43" t="s">
        <v>43</v>
      </c>
      <c r="AL22" s="52">
        <v>135</v>
      </c>
      <c r="AM22" s="52">
        <v>148</v>
      </c>
      <c r="AN22" s="52">
        <v>75</v>
      </c>
      <c r="AO22" s="52">
        <v>95</v>
      </c>
      <c r="AP22" s="53">
        <v>154</v>
      </c>
      <c r="AQ22" s="45">
        <f t="shared" si="7"/>
        <v>607</v>
      </c>
      <c r="AR22" s="4"/>
      <c r="AS22" s="39">
        <v>0</v>
      </c>
      <c r="AT22" s="42">
        <f t="shared" si="8"/>
        <v>607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276450</v>
      </c>
      <c r="D23" s="32">
        <v>283600</v>
      </c>
      <c r="E23" s="32">
        <v>89550</v>
      </c>
      <c r="F23" s="32">
        <v>81200</v>
      </c>
      <c r="G23" s="32">
        <v>245200</v>
      </c>
      <c r="H23" s="33">
        <f t="shared" si="0"/>
        <v>976000</v>
      </c>
      <c r="I23" s="34" t="s">
        <v>45</v>
      </c>
      <c r="J23" s="35">
        <v>330400</v>
      </c>
      <c r="K23" s="35">
        <v>646600</v>
      </c>
      <c r="L23" s="35">
        <v>-1000</v>
      </c>
      <c r="M23" s="147">
        <f t="shared" si="1"/>
        <v>976000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1</v>
      </c>
      <c r="AB23" s="39">
        <v>3</v>
      </c>
      <c r="AC23" s="39">
        <v>4</v>
      </c>
      <c r="AD23" s="39"/>
      <c r="AE23" s="39">
        <v>1</v>
      </c>
      <c r="AF23" s="39"/>
      <c r="AG23" s="44">
        <f t="shared" si="5"/>
        <v>9</v>
      </c>
      <c r="AH23" s="4"/>
      <c r="AI23" s="39"/>
      <c r="AJ23" s="42">
        <f t="shared" si="6"/>
        <v>9</v>
      </c>
      <c r="AK23" s="43" t="s">
        <v>45</v>
      </c>
      <c r="AL23" s="39">
        <v>163</v>
      </c>
      <c r="AM23" s="39">
        <v>158</v>
      </c>
      <c r="AN23" s="39">
        <v>58</v>
      </c>
      <c r="AO23" s="39">
        <v>52</v>
      </c>
      <c r="AP23" s="40">
        <v>135</v>
      </c>
      <c r="AQ23" s="45">
        <f t="shared" si="7"/>
        <v>566</v>
      </c>
      <c r="AR23" s="4"/>
      <c r="AS23" s="39">
        <v>0</v>
      </c>
      <c r="AT23" s="42">
        <f t="shared" si="8"/>
        <v>566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149000</v>
      </c>
      <c r="D25" s="32">
        <v>182200</v>
      </c>
      <c r="E25" s="32">
        <v>68700</v>
      </c>
      <c r="F25" s="32">
        <v>54100</v>
      </c>
      <c r="G25" s="32">
        <v>131100</v>
      </c>
      <c r="H25" s="33">
        <f t="shared" si="0"/>
        <v>585100</v>
      </c>
      <c r="I25" s="34" t="s">
        <v>49</v>
      </c>
      <c r="J25" s="35">
        <v>497700</v>
      </c>
      <c r="K25" s="35">
        <v>87400</v>
      </c>
      <c r="L25" s="35"/>
      <c r="M25" s="147">
        <f t="shared" si="1"/>
        <v>585100</v>
      </c>
      <c r="N25" s="37">
        <f t="shared" si="2"/>
        <v>0</v>
      </c>
      <c r="O25" s="142"/>
      <c r="P25" s="38"/>
      <c r="Q25" s="39"/>
      <c r="R25" s="39"/>
      <c r="S25" s="39"/>
      <c r="T25" s="39">
        <v>1</v>
      </c>
      <c r="U25" s="40"/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6</v>
      </c>
      <c r="AB25" s="39">
        <v>1</v>
      </c>
      <c r="AC25" s="39">
        <v>3</v>
      </c>
      <c r="AD25" s="39"/>
      <c r="AE25" s="39"/>
      <c r="AF25" s="39"/>
      <c r="AG25" s="44">
        <f t="shared" si="5"/>
        <v>10</v>
      </c>
      <c r="AH25" s="4"/>
      <c r="AI25" s="39"/>
      <c r="AJ25" s="42">
        <f t="shared" si="6"/>
        <v>10</v>
      </c>
      <c r="AK25" s="43" t="s">
        <v>49</v>
      </c>
      <c r="AL25" s="39">
        <v>72</v>
      </c>
      <c r="AM25" s="39">
        <v>100</v>
      </c>
      <c r="AN25" s="39">
        <v>36</v>
      </c>
      <c r="AO25" s="39">
        <v>37</v>
      </c>
      <c r="AP25" s="40">
        <v>81</v>
      </c>
      <c r="AQ25" s="45">
        <f t="shared" si="7"/>
        <v>326</v>
      </c>
      <c r="AR25" s="4"/>
      <c r="AS25" s="39">
        <v>0</v>
      </c>
      <c r="AT25" s="42">
        <f t="shared" si="8"/>
        <v>326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89100</v>
      </c>
      <c r="D27" s="32">
        <v>60600</v>
      </c>
      <c r="E27" s="32">
        <v>51500</v>
      </c>
      <c r="F27" s="32">
        <v>34700</v>
      </c>
      <c r="G27" s="32">
        <v>142600</v>
      </c>
      <c r="H27" s="33">
        <f t="shared" si="0"/>
        <v>378500</v>
      </c>
      <c r="I27" s="34" t="s">
        <v>53</v>
      </c>
      <c r="J27" s="35">
        <v>441700</v>
      </c>
      <c r="K27" s="35"/>
      <c r="L27" s="35">
        <v>-63200</v>
      </c>
      <c r="M27" s="147">
        <f t="shared" si="1"/>
        <v>378500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>
        <v>1</v>
      </c>
      <c r="V27" s="41">
        <f t="shared" si="3"/>
        <v>1</v>
      </c>
      <c r="W27" s="4"/>
      <c r="X27" s="39">
        <v>0</v>
      </c>
      <c r="Y27" s="42">
        <f t="shared" si="4"/>
        <v>1</v>
      </c>
      <c r="Z27" s="43" t="s">
        <v>53</v>
      </c>
      <c r="AA27" s="39">
        <v>1</v>
      </c>
      <c r="AB27" s="39">
        <v>3</v>
      </c>
      <c r="AC27" s="39">
        <v>3</v>
      </c>
      <c r="AD27" s="39">
        <v>1</v>
      </c>
      <c r="AE27" s="39"/>
      <c r="AF27" s="39"/>
      <c r="AG27" s="44">
        <f t="shared" si="5"/>
        <v>8</v>
      </c>
      <c r="AH27" s="4"/>
      <c r="AI27" s="39"/>
      <c r="AJ27" s="42">
        <f t="shared" si="6"/>
        <v>8</v>
      </c>
      <c r="AK27" s="43" t="s">
        <v>53</v>
      </c>
      <c r="AL27" s="39">
        <v>65</v>
      </c>
      <c r="AM27" s="39">
        <v>44</v>
      </c>
      <c r="AN27" s="39">
        <v>34</v>
      </c>
      <c r="AO27" s="39">
        <v>37</v>
      </c>
      <c r="AP27" s="40">
        <v>74</v>
      </c>
      <c r="AQ27" s="45">
        <f t="shared" si="7"/>
        <v>254</v>
      </c>
      <c r="AR27" s="4"/>
      <c r="AS27" s="39">
        <v>0</v>
      </c>
      <c r="AT27" s="42">
        <f t="shared" si="8"/>
        <v>254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166430</v>
      </c>
      <c r="D28" s="47">
        <v>178730</v>
      </c>
      <c r="E28" s="47">
        <v>72850</v>
      </c>
      <c r="F28" s="47">
        <v>85450</v>
      </c>
      <c r="G28" s="47">
        <v>188950</v>
      </c>
      <c r="H28" s="48">
        <f t="shared" si="0"/>
        <v>692410</v>
      </c>
      <c r="I28" s="49" t="s">
        <v>55</v>
      </c>
      <c r="J28" s="54">
        <v>110600</v>
      </c>
      <c r="K28" s="54">
        <v>581800</v>
      </c>
      <c r="L28" s="54">
        <v>10</v>
      </c>
      <c r="M28" s="148">
        <f t="shared" si="1"/>
        <v>692410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>
        <v>3</v>
      </c>
      <c r="AB28" s="52">
        <v>1</v>
      </c>
      <c r="AC28" s="52">
        <v>2</v>
      </c>
      <c r="AD28" s="52"/>
      <c r="AE28" s="52">
        <v>2</v>
      </c>
      <c r="AF28" s="52"/>
      <c r="AG28" s="44">
        <f t="shared" si="5"/>
        <v>8</v>
      </c>
      <c r="AH28" s="4"/>
      <c r="AI28" s="39"/>
      <c r="AJ28" s="42">
        <f t="shared" si="6"/>
        <v>8</v>
      </c>
      <c r="AK28" s="43" t="s">
        <v>55</v>
      </c>
      <c r="AL28" s="52">
        <v>135</v>
      </c>
      <c r="AM28" s="52">
        <v>145</v>
      </c>
      <c r="AN28" s="52">
        <v>58</v>
      </c>
      <c r="AO28" s="52">
        <v>63</v>
      </c>
      <c r="AP28" s="53">
        <v>166</v>
      </c>
      <c r="AQ28" s="45">
        <f t="shared" si="7"/>
        <v>567</v>
      </c>
      <c r="AR28" s="4"/>
      <c r="AS28" s="39">
        <v>0</v>
      </c>
      <c r="AT28" s="42">
        <f t="shared" si="8"/>
        <v>567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225000</v>
      </c>
      <c r="D29" s="32">
        <v>208250</v>
      </c>
      <c r="E29" s="32">
        <v>148850</v>
      </c>
      <c r="F29" s="32">
        <v>100400</v>
      </c>
      <c r="G29" s="32">
        <v>275200</v>
      </c>
      <c r="H29" s="33">
        <f t="shared" si="0"/>
        <v>957700</v>
      </c>
      <c r="I29" s="34" t="s">
        <v>57</v>
      </c>
      <c r="J29" s="35">
        <v>85050</v>
      </c>
      <c r="K29" s="35">
        <v>872700</v>
      </c>
      <c r="L29" s="35">
        <v>-50</v>
      </c>
      <c r="M29" s="147">
        <f t="shared" si="1"/>
        <v>957700</v>
      </c>
      <c r="N29" s="37">
        <f t="shared" si="2"/>
        <v>0</v>
      </c>
      <c r="O29" s="142"/>
      <c r="P29" s="38"/>
      <c r="Q29" s="39"/>
      <c r="R29" s="39">
        <v>1</v>
      </c>
      <c r="S29" s="39"/>
      <c r="T29" s="39"/>
      <c r="U29" s="40">
        <v>1</v>
      </c>
      <c r="V29" s="41">
        <f t="shared" si="3"/>
        <v>2</v>
      </c>
      <c r="W29" s="4"/>
      <c r="X29" s="39">
        <v>0</v>
      </c>
      <c r="Y29" s="42">
        <f t="shared" si="4"/>
        <v>2</v>
      </c>
      <c r="Z29" s="43" t="s">
        <v>57</v>
      </c>
      <c r="AA29" s="39">
        <v>1</v>
      </c>
      <c r="AB29" s="39">
        <v>2</v>
      </c>
      <c r="AC29" s="39">
        <v>1</v>
      </c>
      <c r="AD29" s="39"/>
      <c r="AE29" s="39"/>
      <c r="AF29" s="39"/>
      <c r="AG29" s="44">
        <f t="shared" si="5"/>
        <v>4</v>
      </c>
      <c r="AH29" s="4"/>
      <c r="AI29" s="39"/>
      <c r="AJ29" s="42">
        <f t="shared" si="6"/>
        <v>4</v>
      </c>
      <c r="AK29" s="43" t="s">
        <v>57</v>
      </c>
      <c r="AL29" s="39">
        <v>111</v>
      </c>
      <c r="AM29" s="39">
        <v>94</v>
      </c>
      <c r="AN29" s="39">
        <v>63</v>
      </c>
      <c r="AO29" s="39">
        <v>44</v>
      </c>
      <c r="AP29" s="40">
        <v>103</v>
      </c>
      <c r="AQ29" s="45">
        <f t="shared" si="7"/>
        <v>415</v>
      </c>
      <c r="AR29" s="4"/>
      <c r="AS29" s="39">
        <v>0</v>
      </c>
      <c r="AT29" s="42">
        <f t="shared" si="8"/>
        <v>415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80200</v>
      </c>
      <c r="D30" s="47">
        <v>77700</v>
      </c>
      <c r="E30" s="47">
        <v>15900</v>
      </c>
      <c r="F30" s="47">
        <v>23700</v>
      </c>
      <c r="G30" s="47">
        <v>96400</v>
      </c>
      <c r="H30" s="48">
        <f t="shared" si="0"/>
        <v>293900</v>
      </c>
      <c r="I30" s="49" t="s">
        <v>59</v>
      </c>
      <c r="J30" s="54">
        <v>193789.47</v>
      </c>
      <c r="K30" s="54">
        <v>100100</v>
      </c>
      <c r="L30" s="54">
        <v>10.53</v>
      </c>
      <c r="M30" s="148">
        <f t="shared" si="1"/>
        <v>293900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>
        <v>1</v>
      </c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2</v>
      </c>
      <c r="AB30" s="52">
        <v>2</v>
      </c>
      <c r="AC30" s="52">
        <v>1</v>
      </c>
      <c r="AD30" s="52"/>
      <c r="AE30" s="52"/>
      <c r="AF30" s="52"/>
      <c r="AG30" s="44">
        <f t="shared" si="5"/>
        <v>5</v>
      </c>
      <c r="AH30" s="4"/>
      <c r="AI30" s="39"/>
      <c r="AJ30" s="42">
        <f t="shared" si="6"/>
        <v>5</v>
      </c>
      <c r="AK30" s="43" t="s">
        <v>59</v>
      </c>
      <c r="AL30" s="52">
        <v>61</v>
      </c>
      <c r="AM30" s="52">
        <v>53</v>
      </c>
      <c r="AN30" s="52">
        <v>13</v>
      </c>
      <c r="AO30" s="52">
        <v>15</v>
      </c>
      <c r="AP30" s="53">
        <v>62</v>
      </c>
      <c r="AQ30" s="45">
        <f t="shared" si="7"/>
        <v>204</v>
      </c>
      <c r="AR30" s="4"/>
      <c r="AS30" s="39">
        <v>0</v>
      </c>
      <c r="AT30" s="42">
        <f t="shared" si="8"/>
        <v>204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120900</v>
      </c>
      <c r="D32" s="47">
        <v>180500</v>
      </c>
      <c r="E32" s="47">
        <v>61400</v>
      </c>
      <c r="F32" s="47">
        <v>42450</v>
      </c>
      <c r="G32" s="47">
        <v>118950</v>
      </c>
      <c r="H32" s="48">
        <f t="shared" si="0"/>
        <v>524200</v>
      </c>
      <c r="I32" s="49" t="s">
        <v>63</v>
      </c>
      <c r="J32" s="54">
        <v>499333.33</v>
      </c>
      <c r="K32" s="54">
        <v>24900</v>
      </c>
      <c r="L32" s="54">
        <v>-33.33</v>
      </c>
      <c r="M32" s="148">
        <f t="shared" si="1"/>
        <v>524200</v>
      </c>
      <c r="N32" s="37">
        <f t="shared" si="2"/>
        <v>0</v>
      </c>
      <c r="O32" s="142"/>
      <c r="P32" s="38"/>
      <c r="Q32" s="52">
        <v>1</v>
      </c>
      <c r="R32" s="52"/>
      <c r="S32" s="52">
        <v>2</v>
      </c>
      <c r="T32" s="52"/>
      <c r="U32" s="53">
        <v>1</v>
      </c>
      <c r="V32" s="41">
        <f t="shared" si="3"/>
        <v>4</v>
      </c>
      <c r="W32" s="4"/>
      <c r="X32" s="39">
        <v>0</v>
      </c>
      <c r="Y32" s="42">
        <f t="shared" si="4"/>
        <v>4</v>
      </c>
      <c r="Z32" s="43" t="s">
        <v>63</v>
      </c>
      <c r="AA32" s="52">
        <v>3</v>
      </c>
      <c r="AB32" s="52">
        <v>2</v>
      </c>
      <c r="AC32" s="52">
        <v>1</v>
      </c>
      <c r="AD32" s="52"/>
      <c r="AE32" s="52">
        <v>2</v>
      </c>
      <c r="AF32" s="52"/>
      <c r="AG32" s="44">
        <f t="shared" si="5"/>
        <v>8</v>
      </c>
      <c r="AH32" s="4"/>
      <c r="AI32" s="39"/>
      <c r="AJ32" s="42">
        <f t="shared" si="6"/>
        <v>8</v>
      </c>
      <c r="AK32" s="43" t="s">
        <v>63</v>
      </c>
      <c r="AL32" s="52">
        <v>67</v>
      </c>
      <c r="AM32" s="52">
        <v>105</v>
      </c>
      <c r="AN32" s="52">
        <v>43</v>
      </c>
      <c r="AO32" s="52">
        <v>36</v>
      </c>
      <c r="AP32" s="53">
        <v>74</v>
      </c>
      <c r="AQ32" s="45">
        <f t="shared" si="7"/>
        <v>325</v>
      </c>
      <c r="AR32" s="4"/>
      <c r="AS32" s="39">
        <v>0</v>
      </c>
      <c r="AT32" s="42">
        <f t="shared" si="8"/>
        <v>325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75000</v>
      </c>
      <c r="D33" s="32">
        <v>66900</v>
      </c>
      <c r="E33" s="32">
        <v>20500</v>
      </c>
      <c r="F33" s="32">
        <v>21700</v>
      </c>
      <c r="G33" s="32">
        <v>57300</v>
      </c>
      <c r="H33" s="33">
        <f t="shared" si="0"/>
        <v>241400</v>
      </c>
      <c r="I33" s="34" t="s">
        <v>65</v>
      </c>
      <c r="J33" s="35">
        <v>79333.33</v>
      </c>
      <c r="K33" s="35">
        <v>51800</v>
      </c>
      <c r="L33" s="35">
        <v>110266.67</v>
      </c>
      <c r="M33" s="147">
        <f t="shared" si="1"/>
        <v>241400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2</v>
      </c>
      <c r="AB33" s="39">
        <v>3</v>
      </c>
      <c r="AC33" s="39">
        <v>3</v>
      </c>
      <c r="AD33" s="39"/>
      <c r="AE33" s="39">
        <v>2</v>
      </c>
      <c r="AF33" s="39"/>
      <c r="AG33" s="44">
        <f t="shared" si="5"/>
        <v>10</v>
      </c>
      <c r="AH33" s="4"/>
      <c r="AI33" s="39"/>
      <c r="AJ33" s="42">
        <f t="shared" si="6"/>
        <v>10</v>
      </c>
      <c r="AK33" s="43" t="s">
        <v>65</v>
      </c>
      <c r="AL33" s="39">
        <v>57</v>
      </c>
      <c r="AM33" s="39">
        <v>46</v>
      </c>
      <c r="AN33" s="39">
        <v>28</v>
      </c>
      <c r="AO33" s="39">
        <v>32</v>
      </c>
      <c r="AP33" s="40">
        <v>64</v>
      </c>
      <c r="AQ33" s="45">
        <f t="shared" si="7"/>
        <v>227</v>
      </c>
      <c r="AR33" s="4"/>
      <c r="AS33" s="39">
        <v>0</v>
      </c>
      <c r="AT33" s="42">
        <f t="shared" si="8"/>
        <v>227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3080530</v>
      </c>
      <c r="D37" s="149">
        <f t="shared" si="9"/>
        <v>2748630</v>
      </c>
      <c r="E37" s="149">
        <f t="shared" si="9"/>
        <v>1367200</v>
      </c>
      <c r="F37" s="149">
        <f t="shared" si="9"/>
        <v>1336150</v>
      </c>
      <c r="G37" s="149">
        <f t="shared" si="9"/>
        <v>2890860</v>
      </c>
      <c r="H37" s="150">
        <f t="shared" si="9"/>
        <v>11423370</v>
      </c>
      <c r="I37" s="61"/>
      <c r="J37" s="149">
        <f>SUM(J13:J35)</f>
        <v>8269956.1299999999</v>
      </c>
      <c r="K37" s="149">
        <f>SUM(K13:K36)</f>
        <v>4403700</v>
      </c>
      <c r="L37" s="149">
        <f>SUM(L14:L35)</f>
        <v>-1260286.1300000001</v>
      </c>
      <c r="M37" s="149">
        <f>SUM(M13:M35)</f>
        <v>11413370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29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191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6877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10896482.67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8269956.1299999999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10000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8279956.1299999999</v>
      </c>
      <c r="G48" s="76" t="s">
        <v>7</v>
      </c>
      <c r="H48" s="77">
        <f>D48+H41</f>
        <v>19176438.800000001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76</v>
      </c>
      <c r="E52" s="437">
        <f>20000*D52</f>
        <v>1520000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74</v>
      </c>
      <c r="N52" s="90">
        <f>20000*M52</f>
        <v>1480000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44</v>
      </c>
      <c r="E53" s="359">
        <f>10000*D53</f>
        <v>440000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387</v>
      </c>
      <c r="N53" s="96">
        <f>10000*M53</f>
        <v>3870000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287</v>
      </c>
      <c r="E54" s="361">
        <f>2000*D54</f>
        <v>574000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87</v>
      </c>
      <c r="N54" s="96">
        <f>2000*M54</f>
        <v>174000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567</v>
      </c>
      <c r="E55" s="359">
        <f>1000*D55</f>
        <v>567000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81</v>
      </c>
      <c r="N55" s="96">
        <f>1000*M55</f>
        <v>81000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182</v>
      </c>
      <c r="E56" s="361">
        <f>500*D56</f>
        <v>91000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217</v>
      </c>
      <c r="N56" s="96">
        <f>500*M56</f>
        <v>108500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67</v>
      </c>
      <c r="E57" s="359">
        <f>200*D57</f>
        <v>13400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93</v>
      </c>
      <c r="N57" s="96">
        <f>200*M57</f>
        <v>18600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89</v>
      </c>
      <c r="E58" s="361">
        <f>100*D58</f>
        <v>8900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76</v>
      </c>
      <c r="N58" s="96">
        <f>100*M58</f>
        <v>7600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1409</v>
      </c>
      <c r="N59" s="96">
        <f>50*M59</f>
        <v>70450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1512</v>
      </c>
      <c r="N60" s="96">
        <f>20*M60</f>
        <v>30240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3214400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5844010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11494356.129999999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2527000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70986.129999998957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5642613.4199999999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2626526.54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11486623.42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22411823.420000002</v>
      </c>
      <c r="I77" s="380"/>
      <c r="J77" s="381"/>
      <c r="L77" s="370" t="s">
        <v>5</v>
      </c>
      <c r="M77" s="369"/>
      <c r="N77" s="115">
        <f>N71</f>
        <v>5642613.4199999999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5844010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10906482.67</v>
      </c>
      <c r="I79" s="380"/>
      <c r="J79" s="381"/>
      <c r="L79" s="372" t="s">
        <v>125</v>
      </c>
      <c r="M79" s="369"/>
      <c r="N79" s="117">
        <f>N71+N65</f>
        <v>11486623.42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11505340.750000002</v>
      </c>
      <c r="I81" s="380"/>
      <c r="J81" s="381"/>
      <c r="L81" s="386" t="s">
        <v>127</v>
      </c>
      <c r="M81" s="369"/>
      <c r="N81" s="387">
        <f>N79-H81</f>
        <v>-18717.330000001937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7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36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A4335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v>0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v>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0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0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0</v>
      </c>
      <c r="I81" s="380"/>
      <c r="J81" s="381"/>
      <c r="L81" s="386" t="s">
        <v>127</v>
      </c>
      <c r="M81" s="369"/>
      <c r="N81" s="387">
        <f>N79-H81</f>
        <v>0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5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34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B6D7A8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'1301'!N77</f>
        <v>5642613.4199999999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'1301'!N78</f>
        <v>5844010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11486623.42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1187300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246900</v>
      </c>
      <c r="D13" s="32">
        <v>116600</v>
      </c>
      <c r="E13" s="32">
        <v>23000</v>
      </c>
      <c r="F13" s="32">
        <v>80800</v>
      </c>
      <c r="G13" s="32">
        <v>101000</v>
      </c>
      <c r="H13" s="33">
        <f t="shared" ref="H13:H35" si="0">SUM(C13:G13)</f>
        <v>568300</v>
      </c>
      <c r="I13" s="34" t="s">
        <v>27</v>
      </c>
      <c r="J13" s="35">
        <v>319900</v>
      </c>
      <c r="K13" s="35">
        <v>247200</v>
      </c>
      <c r="L13" s="35"/>
      <c r="M13" s="147">
        <f t="shared" ref="M13:M35" si="1">SUM(J13:L13)</f>
        <v>567100</v>
      </c>
      <c r="N13" s="37">
        <f t="shared" ref="N13:N35" si="2">H13-M13</f>
        <v>1200</v>
      </c>
      <c r="O13" s="142"/>
      <c r="P13" s="38"/>
      <c r="Q13" s="39"/>
      <c r="R13" s="39"/>
      <c r="S13" s="39"/>
      <c r="T13" s="39"/>
      <c r="U13" s="40">
        <v>1</v>
      </c>
      <c r="V13" s="41">
        <f t="shared" ref="V13:V35" si="3">U13+T13+S13+R13+Q13</f>
        <v>1</v>
      </c>
      <c r="W13" s="4"/>
      <c r="X13" s="39">
        <v>0</v>
      </c>
      <c r="Y13" s="42">
        <f t="shared" ref="Y13:Y35" si="4">V13-X13</f>
        <v>1</v>
      </c>
      <c r="Z13" s="43" t="s">
        <v>20</v>
      </c>
      <c r="AA13" s="39">
        <v>10</v>
      </c>
      <c r="AB13" s="39"/>
      <c r="AC13" s="39"/>
      <c r="AD13" s="39"/>
      <c r="AE13" s="39">
        <v>1</v>
      </c>
      <c r="AF13" s="39"/>
      <c r="AG13" s="44">
        <f t="shared" ref="AG13:AG35" si="5">AF13+AE13+AD13+AC13+AB13+AA13</f>
        <v>11</v>
      </c>
      <c r="AH13" s="4"/>
      <c r="AI13" s="39">
        <v>0</v>
      </c>
      <c r="AJ13" s="42">
        <f t="shared" ref="AJ13:AJ35" si="6">AG13-AI13</f>
        <v>11</v>
      </c>
      <c r="AL13" s="39">
        <v>148</v>
      </c>
      <c r="AM13" s="39">
        <v>68</v>
      </c>
      <c r="AN13" s="39">
        <v>20</v>
      </c>
      <c r="AO13" s="39">
        <v>55</v>
      </c>
      <c r="AP13" s="40">
        <v>61</v>
      </c>
      <c r="AQ13" s="45">
        <f t="shared" ref="AQ13:AQ35" si="7">AP13+AO13+AN13+AM13+AL13</f>
        <v>352</v>
      </c>
      <c r="AR13" s="4"/>
      <c r="AS13" s="39">
        <v>0</v>
      </c>
      <c r="AT13" s="42">
        <f t="shared" ref="AT13:AT35" si="8">AQ13-AS13</f>
        <v>352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>
        <v>161800</v>
      </c>
      <c r="D14" s="47">
        <v>115900</v>
      </c>
      <c r="E14" s="47">
        <v>2300</v>
      </c>
      <c r="F14" s="47">
        <v>300</v>
      </c>
      <c r="G14" s="47">
        <v>1500</v>
      </c>
      <c r="H14" s="48">
        <f t="shared" si="0"/>
        <v>281800</v>
      </c>
      <c r="I14" s="49" t="s">
        <v>28</v>
      </c>
      <c r="J14" s="54">
        <v>42000</v>
      </c>
      <c r="K14" s="54">
        <v>239800</v>
      </c>
      <c r="L14" s="54"/>
      <c r="M14" s="148">
        <f t="shared" si="1"/>
        <v>281800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4</v>
      </c>
      <c r="AB14" s="52"/>
      <c r="AC14" s="52"/>
      <c r="AD14" s="52"/>
      <c r="AE14" s="52"/>
      <c r="AF14" s="52"/>
      <c r="AG14" s="44">
        <f t="shared" si="5"/>
        <v>4</v>
      </c>
      <c r="AH14" s="4"/>
      <c r="AI14" s="39"/>
      <c r="AJ14" s="42">
        <f t="shared" si="6"/>
        <v>4</v>
      </c>
      <c r="AL14" s="52">
        <v>77</v>
      </c>
      <c r="AM14" s="52">
        <v>66</v>
      </c>
      <c r="AN14" s="52">
        <v>2</v>
      </c>
      <c r="AO14" s="52">
        <v>1</v>
      </c>
      <c r="AP14" s="53">
        <v>3</v>
      </c>
      <c r="AQ14" s="45">
        <f t="shared" si="7"/>
        <v>149</v>
      </c>
      <c r="AR14" s="4"/>
      <c r="AS14" s="39">
        <v>0</v>
      </c>
      <c r="AT14" s="42">
        <f t="shared" si="8"/>
        <v>149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>
        <v>79550</v>
      </c>
      <c r="F15" s="32">
        <v>117250</v>
      </c>
      <c r="G15" s="32">
        <v>140400</v>
      </c>
      <c r="H15" s="33">
        <f t="shared" si="0"/>
        <v>337200</v>
      </c>
      <c r="I15" s="34" t="s">
        <v>30</v>
      </c>
      <c r="J15" s="35">
        <v>199500</v>
      </c>
      <c r="K15" s="35">
        <v>137700</v>
      </c>
      <c r="L15" s="35"/>
      <c r="M15" s="147">
        <f t="shared" si="1"/>
        <v>337200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>
        <v>1</v>
      </c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1</v>
      </c>
      <c r="AB15" s="39">
        <v>1</v>
      </c>
      <c r="AC15" s="39"/>
      <c r="AD15" s="39"/>
      <c r="AE15" s="39">
        <v>2</v>
      </c>
      <c r="AF15" s="39"/>
      <c r="AG15" s="44">
        <f t="shared" si="5"/>
        <v>4</v>
      </c>
      <c r="AH15" s="4"/>
      <c r="AI15" s="39"/>
      <c r="AJ15" s="42">
        <f t="shared" si="6"/>
        <v>4</v>
      </c>
      <c r="AL15" s="39"/>
      <c r="AM15" s="39"/>
      <c r="AN15" s="39">
        <v>33</v>
      </c>
      <c r="AO15" s="39">
        <v>42</v>
      </c>
      <c r="AP15" s="40">
        <v>75</v>
      </c>
      <c r="AQ15" s="45">
        <f t="shared" si="7"/>
        <v>150</v>
      </c>
      <c r="AR15" s="4"/>
      <c r="AS15" s="39">
        <v>0</v>
      </c>
      <c r="AT15" s="42">
        <f t="shared" si="8"/>
        <v>150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2527000</v>
      </c>
      <c r="K16" s="54"/>
      <c r="L16" s="54">
        <v>-2527000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99300</v>
      </c>
      <c r="D17" s="32">
        <v>115500</v>
      </c>
      <c r="E17" s="32">
        <v>27400</v>
      </c>
      <c r="F17" s="32">
        <v>35200</v>
      </c>
      <c r="G17" s="32">
        <v>107300</v>
      </c>
      <c r="H17" s="33">
        <f t="shared" si="0"/>
        <v>384700</v>
      </c>
      <c r="I17" s="34" t="s">
        <v>33</v>
      </c>
      <c r="J17" s="35">
        <v>198100</v>
      </c>
      <c r="K17" s="35">
        <v>186600</v>
      </c>
      <c r="L17" s="35"/>
      <c r="M17" s="147">
        <f t="shared" si="1"/>
        <v>384700</v>
      </c>
      <c r="N17" s="37">
        <f t="shared" si="2"/>
        <v>0</v>
      </c>
      <c r="O17" s="142"/>
      <c r="P17" s="38"/>
      <c r="Q17" s="39">
        <v>1</v>
      </c>
      <c r="R17" s="39">
        <v>2</v>
      </c>
      <c r="S17" s="39">
        <v>1</v>
      </c>
      <c r="T17" s="39">
        <v>1</v>
      </c>
      <c r="U17" s="40">
        <v>1</v>
      </c>
      <c r="V17" s="41">
        <f t="shared" si="3"/>
        <v>6</v>
      </c>
      <c r="W17" s="4"/>
      <c r="X17" s="39">
        <v>0</v>
      </c>
      <c r="Y17" s="42">
        <f t="shared" si="4"/>
        <v>6</v>
      </c>
      <c r="Z17" s="43" t="s">
        <v>33</v>
      </c>
      <c r="AA17" s="39">
        <v>3</v>
      </c>
      <c r="AB17" s="39">
        <v>2</v>
      </c>
      <c r="AC17" s="39">
        <v>1</v>
      </c>
      <c r="AD17" s="39"/>
      <c r="AE17" s="39"/>
      <c r="AF17" s="39"/>
      <c r="AG17" s="44">
        <f t="shared" si="5"/>
        <v>6</v>
      </c>
      <c r="AH17" s="4"/>
      <c r="AI17" s="39"/>
      <c r="AJ17" s="42">
        <f t="shared" si="6"/>
        <v>6</v>
      </c>
      <c r="AK17" s="43" t="s">
        <v>33</v>
      </c>
      <c r="AL17" s="39">
        <v>76</v>
      </c>
      <c r="AM17" s="39">
        <v>71</v>
      </c>
      <c r="AN17" s="39">
        <v>25</v>
      </c>
      <c r="AO17" s="39">
        <v>38</v>
      </c>
      <c r="AP17" s="40">
        <v>68</v>
      </c>
      <c r="AQ17" s="45">
        <f t="shared" si="7"/>
        <v>278</v>
      </c>
      <c r="AR17" s="4"/>
      <c r="AS17" s="39">
        <v>0</v>
      </c>
      <c r="AT17" s="42">
        <f t="shared" si="8"/>
        <v>278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496100</v>
      </c>
      <c r="D18" s="47">
        <v>337050</v>
      </c>
      <c r="E18" s="47">
        <v>167150</v>
      </c>
      <c r="F18" s="47">
        <v>124800</v>
      </c>
      <c r="G18" s="47">
        <v>322890</v>
      </c>
      <c r="H18" s="48">
        <f t="shared" si="0"/>
        <v>1447990</v>
      </c>
      <c r="I18" s="49" t="s">
        <v>35</v>
      </c>
      <c r="J18" s="54">
        <v>641433.32999999996</v>
      </c>
      <c r="K18" s="54">
        <v>806600</v>
      </c>
      <c r="L18" s="54">
        <v>-43.33</v>
      </c>
      <c r="M18" s="148">
        <f t="shared" si="1"/>
        <v>1447990</v>
      </c>
      <c r="N18" s="37">
        <f t="shared" si="2"/>
        <v>0</v>
      </c>
      <c r="O18" s="142"/>
      <c r="P18" s="38"/>
      <c r="Q18" s="52"/>
      <c r="R18" s="52">
        <v>2</v>
      </c>
      <c r="S18" s="52">
        <v>2</v>
      </c>
      <c r="T18" s="52">
        <v>2</v>
      </c>
      <c r="U18" s="53">
        <v>1</v>
      </c>
      <c r="V18" s="41">
        <f t="shared" si="3"/>
        <v>7</v>
      </c>
      <c r="W18" s="4"/>
      <c r="X18" s="39">
        <v>0</v>
      </c>
      <c r="Y18" s="42">
        <f t="shared" si="4"/>
        <v>7</v>
      </c>
      <c r="Z18" s="43" t="s">
        <v>35</v>
      </c>
      <c r="AA18" s="52">
        <v>13</v>
      </c>
      <c r="AB18" s="52">
        <v>3</v>
      </c>
      <c r="AC18" s="52">
        <v>1</v>
      </c>
      <c r="AD18" s="52">
        <v>1</v>
      </c>
      <c r="AE18" s="52">
        <v>5</v>
      </c>
      <c r="AF18" s="52"/>
      <c r="AG18" s="44">
        <f t="shared" si="5"/>
        <v>23</v>
      </c>
      <c r="AH18" s="4"/>
      <c r="AI18" s="39"/>
      <c r="AJ18" s="42">
        <f t="shared" si="6"/>
        <v>23</v>
      </c>
      <c r="AK18" s="43" t="s">
        <v>35</v>
      </c>
      <c r="AL18" s="52">
        <v>245</v>
      </c>
      <c r="AM18" s="52">
        <v>227</v>
      </c>
      <c r="AN18" s="52">
        <v>150</v>
      </c>
      <c r="AO18" s="52">
        <v>99</v>
      </c>
      <c r="AP18" s="53">
        <v>215</v>
      </c>
      <c r="AQ18" s="45">
        <f t="shared" si="7"/>
        <v>936</v>
      </c>
      <c r="AR18" s="4"/>
      <c r="AS18" s="39">
        <v>0</v>
      </c>
      <c r="AT18" s="42">
        <f t="shared" si="8"/>
        <v>936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180500</v>
      </c>
      <c r="D19" s="32">
        <v>193200</v>
      </c>
      <c r="E19" s="32">
        <v>147500</v>
      </c>
      <c r="F19" s="32">
        <v>105200</v>
      </c>
      <c r="G19" s="32">
        <v>169400</v>
      </c>
      <c r="H19" s="33">
        <f t="shared" si="0"/>
        <v>795800</v>
      </c>
      <c r="I19" s="34" t="s">
        <v>37</v>
      </c>
      <c r="J19" s="35">
        <v>317313.89</v>
      </c>
      <c r="K19" s="35">
        <v>478500</v>
      </c>
      <c r="L19" s="35">
        <v>-13.89</v>
      </c>
      <c r="M19" s="147">
        <f t="shared" si="1"/>
        <v>795800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4</v>
      </c>
      <c r="AB19" s="39"/>
      <c r="AC19" s="39">
        <v>2</v>
      </c>
      <c r="AD19" s="39"/>
      <c r="AE19" s="39">
        <v>2</v>
      </c>
      <c r="AF19" s="39"/>
      <c r="AG19" s="44">
        <f t="shared" si="5"/>
        <v>8</v>
      </c>
      <c r="AH19" s="4"/>
      <c r="AI19" s="39"/>
      <c r="AJ19" s="42">
        <f t="shared" si="6"/>
        <v>8</v>
      </c>
      <c r="AK19" s="43" t="s">
        <v>37</v>
      </c>
      <c r="AL19" s="39">
        <v>107</v>
      </c>
      <c r="AM19" s="39">
        <v>112</v>
      </c>
      <c r="AN19" s="39">
        <v>66</v>
      </c>
      <c r="AO19" s="39">
        <v>67</v>
      </c>
      <c r="AP19" s="40">
        <v>92</v>
      </c>
      <c r="AQ19" s="45">
        <f t="shared" si="7"/>
        <v>444</v>
      </c>
      <c r="AR19" s="4"/>
      <c r="AS19" s="39">
        <v>0</v>
      </c>
      <c r="AT19" s="42">
        <f t="shared" si="8"/>
        <v>444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162150</v>
      </c>
      <c r="D20" s="47">
        <v>182150</v>
      </c>
      <c r="E20" s="47">
        <v>80300</v>
      </c>
      <c r="F20" s="47">
        <v>83250</v>
      </c>
      <c r="G20" s="47">
        <v>223750</v>
      </c>
      <c r="H20" s="48">
        <f t="shared" si="0"/>
        <v>731600</v>
      </c>
      <c r="I20" s="49" t="s">
        <v>39</v>
      </c>
      <c r="J20" s="54">
        <v>137900</v>
      </c>
      <c r="K20" s="54">
        <v>589700</v>
      </c>
      <c r="L20" s="54"/>
      <c r="M20" s="148">
        <f t="shared" si="1"/>
        <v>727600</v>
      </c>
      <c r="N20" s="37">
        <f t="shared" si="2"/>
        <v>4000</v>
      </c>
      <c r="O20" s="142"/>
      <c r="P20" s="38"/>
      <c r="Q20" s="52">
        <v>1</v>
      </c>
      <c r="R20" s="52">
        <v>2</v>
      </c>
      <c r="S20" s="52"/>
      <c r="T20" s="52">
        <v>1</v>
      </c>
      <c r="U20" s="53"/>
      <c r="V20" s="41">
        <f t="shared" si="3"/>
        <v>4</v>
      </c>
      <c r="W20" s="4"/>
      <c r="X20" s="39">
        <v>0</v>
      </c>
      <c r="Y20" s="42">
        <f t="shared" si="4"/>
        <v>4</v>
      </c>
      <c r="Z20" s="43" t="s">
        <v>39</v>
      </c>
      <c r="AA20" s="52">
        <v>7</v>
      </c>
      <c r="AB20" s="52">
        <v>1</v>
      </c>
      <c r="AC20" s="52">
        <v>2</v>
      </c>
      <c r="AD20" s="52"/>
      <c r="AE20" s="52"/>
      <c r="AF20" s="52"/>
      <c r="AG20" s="44">
        <f t="shared" si="5"/>
        <v>10</v>
      </c>
      <c r="AH20" s="4"/>
      <c r="AI20" s="39"/>
      <c r="AJ20" s="42">
        <f t="shared" si="6"/>
        <v>10</v>
      </c>
      <c r="AK20" s="43" t="s">
        <v>39</v>
      </c>
      <c r="AL20" s="52">
        <v>93</v>
      </c>
      <c r="AM20" s="52">
        <v>95</v>
      </c>
      <c r="AN20" s="52">
        <v>52</v>
      </c>
      <c r="AO20" s="52">
        <v>57</v>
      </c>
      <c r="AP20" s="53">
        <v>139</v>
      </c>
      <c r="AQ20" s="45">
        <f t="shared" si="7"/>
        <v>436</v>
      </c>
      <c r="AR20" s="4"/>
      <c r="AS20" s="39">
        <v>0</v>
      </c>
      <c r="AT20" s="42">
        <f t="shared" si="8"/>
        <v>436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96600</v>
      </c>
      <c r="D21" s="32">
        <v>93300</v>
      </c>
      <c r="E21" s="32">
        <v>56500</v>
      </c>
      <c r="F21" s="32">
        <v>58800</v>
      </c>
      <c r="G21" s="32">
        <v>99900</v>
      </c>
      <c r="H21" s="33">
        <f t="shared" si="0"/>
        <v>405100</v>
      </c>
      <c r="I21" s="34" t="s">
        <v>41</v>
      </c>
      <c r="J21" s="35">
        <v>91000</v>
      </c>
      <c r="K21" s="35">
        <v>314100</v>
      </c>
      <c r="L21" s="35"/>
      <c r="M21" s="147">
        <f t="shared" si="1"/>
        <v>405100</v>
      </c>
      <c r="N21" s="37">
        <f t="shared" si="2"/>
        <v>0</v>
      </c>
      <c r="O21" s="142"/>
      <c r="P21" s="38"/>
      <c r="Q21" s="39"/>
      <c r="R21" s="39">
        <v>3</v>
      </c>
      <c r="S21" s="39"/>
      <c r="T21" s="39"/>
      <c r="U21" s="40">
        <v>2</v>
      </c>
      <c r="V21" s="41">
        <f t="shared" si="3"/>
        <v>5</v>
      </c>
      <c r="W21" s="4"/>
      <c r="X21" s="39">
        <v>0</v>
      </c>
      <c r="Y21" s="42">
        <f t="shared" si="4"/>
        <v>5</v>
      </c>
      <c r="Z21" s="43" t="s">
        <v>41</v>
      </c>
      <c r="AA21" s="39">
        <v>2</v>
      </c>
      <c r="AB21" s="39"/>
      <c r="AC21" s="39"/>
      <c r="AD21" s="39">
        <v>2</v>
      </c>
      <c r="AE21" s="39">
        <v>1</v>
      </c>
      <c r="AF21" s="39"/>
      <c r="AG21" s="44">
        <f t="shared" si="5"/>
        <v>5</v>
      </c>
      <c r="AH21" s="4"/>
      <c r="AI21" s="39"/>
      <c r="AJ21" s="42">
        <f t="shared" si="6"/>
        <v>5</v>
      </c>
      <c r="AK21" s="43" t="s">
        <v>41</v>
      </c>
      <c r="AL21" s="39">
        <v>60</v>
      </c>
      <c r="AM21" s="39">
        <v>56</v>
      </c>
      <c r="AN21" s="39">
        <v>37</v>
      </c>
      <c r="AO21" s="39">
        <v>39</v>
      </c>
      <c r="AP21" s="40">
        <v>58</v>
      </c>
      <c r="AQ21" s="45">
        <f t="shared" si="7"/>
        <v>250</v>
      </c>
      <c r="AR21" s="4"/>
      <c r="AS21" s="39">
        <v>0</v>
      </c>
      <c r="AT21" s="42">
        <f t="shared" si="8"/>
        <v>250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218700</v>
      </c>
      <c r="D22" s="47">
        <v>259050</v>
      </c>
      <c r="E22" s="47">
        <v>131249</v>
      </c>
      <c r="F22" s="47">
        <v>90400</v>
      </c>
      <c r="G22" s="47">
        <v>194900</v>
      </c>
      <c r="H22" s="48">
        <f t="shared" si="0"/>
        <v>894299</v>
      </c>
      <c r="I22" s="49" t="s">
        <v>43</v>
      </c>
      <c r="J22" s="54">
        <v>304325</v>
      </c>
      <c r="K22" s="54">
        <v>589900</v>
      </c>
      <c r="L22" s="54"/>
      <c r="M22" s="148">
        <f t="shared" si="1"/>
        <v>894225</v>
      </c>
      <c r="N22" s="37">
        <f t="shared" si="2"/>
        <v>74</v>
      </c>
      <c r="O22" s="142"/>
      <c r="P22" s="38"/>
      <c r="Q22" s="52">
        <v>4</v>
      </c>
      <c r="R22" s="52">
        <v>2</v>
      </c>
      <c r="S22" s="52">
        <v>1</v>
      </c>
      <c r="T22" s="52"/>
      <c r="U22" s="53"/>
      <c r="V22" s="41">
        <f t="shared" si="3"/>
        <v>7</v>
      </c>
      <c r="W22" s="4"/>
      <c r="X22" s="39">
        <v>0</v>
      </c>
      <c r="Y22" s="42">
        <f t="shared" si="4"/>
        <v>7</v>
      </c>
      <c r="Z22" s="43" t="s">
        <v>43</v>
      </c>
      <c r="AA22" s="52">
        <v>8</v>
      </c>
      <c r="AB22" s="52">
        <v>5</v>
      </c>
      <c r="AC22" s="52">
        <v>1</v>
      </c>
      <c r="AD22" s="52">
        <v>5</v>
      </c>
      <c r="AE22" s="52">
        <v>5</v>
      </c>
      <c r="AF22" s="52"/>
      <c r="AG22" s="44">
        <f t="shared" si="5"/>
        <v>24</v>
      </c>
      <c r="AH22" s="4"/>
      <c r="AI22" s="39"/>
      <c r="AJ22" s="42">
        <f t="shared" si="6"/>
        <v>24</v>
      </c>
      <c r="AK22" s="43" t="s">
        <v>43</v>
      </c>
      <c r="AL22" s="52">
        <v>124</v>
      </c>
      <c r="AM22" s="52">
        <v>183</v>
      </c>
      <c r="AN22" s="52">
        <v>98</v>
      </c>
      <c r="AO22" s="52">
        <v>67</v>
      </c>
      <c r="AP22" s="53">
        <v>117</v>
      </c>
      <c r="AQ22" s="45">
        <f t="shared" si="7"/>
        <v>589</v>
      </c>
      <c r="AR22" s="4"/>
      <c r="AS22" s="39">
        <v>0</v>
      </c>
      <c r="AT22" s="42">
        <f t="shared" si="8"/>
        <v>589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180600</v>
      </c>
      <c r="D23" s="32">
        <v>117450</v>
      </c>
      <c r="E23" s="32">
        <v>72000</v>
      </c>
      <c r="F23" s="32">
        <v>105500</v>
      </c>
      <c r="G23" s="32">
        <v>179750</v>
      </c>
      <c r="H23" s="33">
        <f t="shared" si="0"/>
        <v>655300</v>
      </c>
      <c r="I23" s="34" t="s">
        <v>45</v>
      </c>
      <c r="J23" s="35">
        <v>341250</v>
      </c>
      <c r="K23" s="35">
        <v>314050</v>
      </c>
      <c r="L23" s="35"/>
      <c r="M23" s="147">
        <f t="shared" si="1"/>
        <v>655300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7</v>
      </c>
      <c r="AB23" s="39"/>
      <c r="AC23" s="39"/>
      <c r="AD23" s="39">
        <v>3</v>
      </c>
      <c r="AE23" s="39">
        <v>3</v>
      </c>
      <c r="AF23" s="39"/>
      <c r="AG23" s="44">
        <f t="shared" si="5"/>
        <v>13</v>
      </c>
      <c r="AH23" s="4"/>
      <c r="AI23" s="39"/>
      <c r="AJ23" s="42">
        <f t="shared" si="6"/>
        <v>13</v>
      </c>
      <c r="AK23" s="43" t="s">
        <v>45</v>
      </c>
      <c r="AL23" s="39">
        <v>105</v>
      </c>
      <c r="AM23" s="39">
        <v>83</v>
      </c>
      <c r="AN23" s="39">
        <v>53</v>
      </c>
      <c r="AO23" s="39">
        <v>68</v>
      </c>
      <c r="AP23" s="40">
        <v>126</v>
      </c>
      <c r="AQ23" s="45">
        <f t="shared" si="7"/>
        <v>435</v>
      </c>
      <c r="AR23" s="4"/>
      <c r="AS23" s="39">
        <v>0</v>
      </c>
      <c r="AT23" s="42">
        <f t="shared" si="8"/>
        <v>435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87900</v>
      </c>
      <c r="D25" s="32">
        <v>112300</v>
      </c>
      <c r="E25" s="32">
        <v>44000</v>
      </c>
      <c r="F25" s="32">
        <v>113950</v>
      </c>
      <c r="G25" s="32">
        <v>151300</v>
      </c>
      <c r="H25" s="33">
        <f t="shared" si="0"/>
        <v>509450</v>
      </c>
      <c r="I25" s="34" t="s">
        <v>49</v>
      </c>
      <c r="J25" s="35">
        <v>193900</v>
      </c>
      <c r="K25" s="35">
        <v>315600</v>
      </c>
      <c r="L25" s="35">
        <v>-50</v>
      </c>
      <c r="M25" s="147">
        <f t="shared" si="1"/>
        <v>509450</v>
      </c>
      <c r="N25" s="37">
        <f t="shared" si="2"/>
        <v>0</v>
      </c>
      <c r="O25" s="142"/>
      <c r="P25" s="38"/>
      <c r="Q25" s="39"/>
      <c r="R25" s="39">
        <v>1</v>
      </c>
      <c r="S25" s="39"/>
      <c r="T25" s="39"/>
      <c r="U25" s="40">
        <v>1</v>
      </c>
      <c r="V25" s="41">
        <f t="shared" si="3"/>
        <v>2</v>
      </c>
      <c r="W25" s="4"/>
      <c r="X25" s="39">
        <v>0</v>
      </c>
      <c r="Y25" s="42">
        <f t="shared" si="4"/>
        <v>2</v>
      </c>
      <c r="Z25" s="43" t="s">
        <v>49</v>
      </c>
      <c r="AA25" s="39">
        <v>4</v>
      </c>
      <c r="AB25" s="39">
        <v>1</v>
      </c>
      <c r="AC25" s="39"/>
      <c r="AD25" s="39">
        <v>1</v>
      </c>
      <c r="AE25" s="39">
        <v>2</v>
      </c>
      <c r="AF25" s="39"/>
      <c r="AG25" s="44">
        <f t="shared" si="5"/>
        <v>8</v>
      </c>
      <c r="AH25" s="4"/>
      <c r="AI25" s="39"/>
      <c r="AJ25" s="42">
        <f t="shared" si="6"/>
        <v>8</v>
      </c>
      <c r="AK25" s="43" t="s">
        <v>49</v>
      </c>
      <c r="AL25" s="39">
        <v>62</v>
      </c>
      <c r="AM25" s="39">
        <v>76</v>
      </c>
      <c r="AN25" s="39">
        <v>25</v>
      </c>
      <c r="AO25" s="39">
        <v>58</v>
      </c>
      <c r="AP25" s="40">
        <v>94</v>
      </c>
      <c r="AQ25" s="45">
        <f t="shared" si="7"/>
        <v>315</v>
      </c>
      <c r="AR25" s="4"/>
      <c r="AS25" s="39">
        <v>0</v>
      </c>
      <c r="AT25" s="42">
        <f t="shared" si="8"/>
        <v>315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92000</v>
      </c>
      <c r="D27" s="32">
        <v>82500</v>
      </c>
      <c r="E27" s="32">
        <v>58500</v>
      </c>
      <c r="F27" s="32">
        <v>49500</v>
      </c>
      <c r="G27" s="32">
        <v>121250</v>
      </c>
      <c r="H27" s="33">
        <f t="shared" si="0"/>
        <v>403750</v>
      </c>
      <c r="I27" s="34" t="s">
        <v>53</v>
      </c>
      <c r="J27" s="35">
        <v>266700</v>
      </c>
      <c r="K27" s="35">
        <v>73850</v>
      </c>
      <c r="L27" s="35">
        <v>63200</v>
      </c>
      <c r="M27" s="147">
        <f t="shared" si="1"/>
        <v>403750</v>
      </c>
      <c r="N27" s="37">
        <f t="shared" si="2"/>
        <v>0</v>
      </c>
      <c r="O27" s="142"/>
      <c r="P27" s="38"/>
      <c r="Q27" s="39">
        <v>1</v>
      </c>
      <c r="R27" s="39"/>
      <c r="S27" s="39"/>
      <c r="T27" s="39"/>
      <c r="U27" s="40">
        <v>1</v>
      </c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5</v>
      </c>
      <c r="AB27" s="39">
        <v>1</v>
      </c>
      <c r="AC27" s="39">
        <v>1</v>
      </c>
      <c r="AD27" s="39"/>
      <c r="AE27" s="39"/>
      <c r="AF27" s="39"/>
      <c r="AG27" s="44">
        <f t="shared" si="5"/>
        <v>7</v>
      </c>
      <c r="AH27" s="4"/>
      <c r="AI27" s="39"/>
      <c r="AJ27" s="42">
        <f t="shared" si="6"/>
        <v>7</v>
      </c>
      <c r="AK27" s="43" t="s">
        <v>53</v>
      </c>
      <c r="AL27" s="39">
        <v>61</v>
      </c>
      <c r="AM27" s="39">
        <v>56</v>
      </c>
      <c r="AN27" s="39">
        <v>38</v>
      </c>
      <c r="AO27" s="39">
        <v>40</v>
      </c>
      <c r="AP27" s="40">
        <v>62</v>
      </c>
      <c r="AQ27" s="45">
        <f t="shared" si="7"/>
        <v>257</v>
      </c>
      <c r="AR27" s="4"/>
      <c r="AS27" s="39">
        <v>0</v>
      </c>
      <c r="AT27" s="42">
        <f t="shared" si="8"/>
        <v>257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143150</v>
      </c>
      <c r="D28" s="47">
        <v>214150</v>
      </c>
      <c r="E28" s="47">
        <v>116100</v>
      </c>
      <c r="F28" s="47">
        <v>87350</v>
      </c>
      <c r="G28" s="47">
        <v>210000</v>
      </c>
      <c r="H28" s="48">
        <f t="shared" si="0"/>
        <v>770750</v>
      </c>
      <c r="I28" s="49" t="s">
        <v>55</v>
      </c>
      <c r="J28" s="54">
        <v>659050</v>
      </c>
      <c r="K28" s="54">
        <v>111700</v>
      </c>
      <c r="L28" s="54"/>
      <c r="M28" s="148">
        <f t="shared" si="1"/>
        <v>770750</v>
      </c>
      <c r="N28" s="37">
        <f t="shared" si="2"/>
        <v>0</v>
      </c>
      <c r="O28" s="142"/>
      <c r="P28" s="38"/>
      <c r="Q28" s="52">
        <v>2</v>
      </c>
      <c r="R28" s="52">
        <v>3</v>
      </c>
      <c r="S28" s="52">
        <v>2</v>
      </c>
      <c r="T28" s="52">
        <v>1</v>
      </c>
      <c r="U28" s="53">
        <v>2</v>
      </c>
      <c r="V28" s="41">
        <f t="shared" si="3"/>
        <v>10</v>
      </c>
      <c r="W28" s="4"/>
      <c r="X28" s="39">
        <v>0</v>
      </c>
      <c r="Y28" s="42">
        <f t="shared" si="4"/>
        <v>10</v>
      </c>
      <c r="Z28" s="43" t="s">
        <v>55</v>
      </c>
      <c r="AA28" s="52">
        <v>14</v>
      </c>
      <c r="AB28" s="52">
        <v>2</v>
      </c>
      <c r="AC28" s="52">
        <v>5</v>
      </c>
      <c r="AD28" s="52">
        <v>5</v>
      </c>
      <c r="AE28" s="52"/>
      <c r="AF28" s="52"/>
      <c r="AG28" s="44">
        <f t="shared" si="5"/>
        <v>26</v>
      </c>
      <c r="AH28" s="4"/>
      <c r="AI28" s="39"/>
      <c r="AJ28" s="42">
        <f t="shared" si="6"/>
        <v>26</v>
      </c>
      <c r="AK28" s="43" t="s">
        <v>55</v>
      </c>
      <c r="AL28" s="52">
        <v>99</v>
      </c>
      <c r="AM28" s="52">
        <v>131</v>
      </c>
      <c r="AN28" s="52">
        <v>69</v>
      </c>
      <c r="AO28" s="52">
        <v>64</v>
      </c>
      <c r="AP28" s="53">
        <v>158</v>
      </c>
      <c r="AQ28" s="45">
        <f t="shared" si="7"/>
        <v>521</v>
      </c>
      <c r="AR28" s="4"/>
      <c r="AS28" s="39">
        <v>0</v>
      </c>
      <c r="AT28" s="42">
        <f t="shared" si="8"/>
        <v>521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181700</v>
      </c>
      <c r="D29" s="32">
        <v>131800</v>
      </c>
      <c r="E29" s="32">
        <v>124100</v>
      </c>
      <c r="F29" s="32">
        <v>65000</v>
      </c>
      <c r="G29" s="32">
        <v>178500</v>
      </c>
      <c r="H29" s="33">
        <f t="shared" si="0"/>
        <v>681100</v>
      </c>
      <c r="I29" s="34" t="s">
        <v>57</v>
      </c>
      <c r="J29" s="35">
        <v>189912.18</v>
      </c>
      <c r="K29" s="35">
        <v>491200</v>
      </c>
      <c r="L29" s="35">
        <v>-12.18</v>
      </c>
      <c r="M29" s="147">
        <f t="shared" si="1"/>
        <v>681099.99999999988</v>
      </c>
      <c r="N29" s="37">
        <f t="shared" si="2"/>
        <v>0</v>
      </c>
      <c r="O29" s="142"/>
      <c r="P29" s="38"/>
      <c r="Q29" s="39">
        <v>2</v>
      </c>
      <c r="R29" s="39">
        <v>1</v>
      </c>
      <c r="S29" s="39">
        <v>5</v>
      </c>
      <c r="T29" s="39"/>
      <c r="U29" s="40"/>
      <c r="V29" s="41">
        <f t="shared" si="3"/>
        <v>8</v>
      </c>
      <c r="W29" s="4"/>
      <c r="X29" s="39">
        <v>0</v>
      </c>
      <c r="Y29" s="42">
        <f t="shared" si="4"/>
        <v>8</v>
      </c>
      <c r="Z29" s="43" t="s">
        <v>57</v>
      </c>
      <c r="AA29" s="39">
        <v>2</v>
      </c>
      <c r="AB29" s="39"/>
      <c r="AC29" s="39">
        <v>1</v>
      </c>
      <c r="AD29" s="39"/>
      <c r="AE29" s="39">
        <v>6</v>
      </c>
      <c r="AF29" s="39"/>
      <c r="AG29" s="44">
        <f t="shared" si="5"/>
        <v>9</v>
      </c>
      <c r="AH29" s="4"/>
      <c r="AI29" s="39"/>
      <c r="AJ29" s="42">
        <f t="shared" si="6"/>
        <v>9</v>
      </c>
      <c r="AK29" s="43" t="s">
        <v>57</v>
      </c>
      <c r="AL29" s="39">
        <v>106</v>
      </c>
      <c r="AM29" s="39">
        <v>72</v>
      </c>
      <c r="AN29" s="39">
        <v>67</v>
      </c>
      <c r="AO29" s="39">
        <v>42</v>
      </c>
      <c r="AP29" s="40">
        <v>90</v>
      </c>
      <c r="AQ29" s="45">
        <f t="shared" si="7"/>
        <v>377</v>
      </c>
      <c r="AR29" s="4"/>
      <c r="AS29" s="39">
        <v>0</v>
      </c>
      <c r="AT29" s="42">
        <f t="shared" si="8"/>
        <v>377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102400</v>
      </c>
      <c r="D30" s="47">
        <v>74600</v>
      </c>
      <c r="E30" s="47">
        <v>33700</v>
      </c>
      <c r="F30" s="47">
        <v>42400</v>
      </c>
      <c r="G30" s="47">
        <v>65600</v>
      </c>
      <c r="H30" s="48">
        <f t="shared" si="0"/>
        <v>318700</v>
      </c>
      <c r="I30" s="49" t="s">
        <v>59</v>
      </c>
      <c r="J30" s="54">
        <v>221900</v>
      </c>
      <c r="K30" s="54">
        <v>73500</v>
      </c>
      <c r="L30" s="54">
        <v>23300</v>
      </c>
      <c r="M30" s="148">
        <f t="shared" si="1"/>
        <v>318700</v>
      </c>
      <c r="N30" s="37">
        <f t="shared" si="2"/>
        <v>0</v>
      </c>
      <c r="O30" s="142"/>
      <c r="P30" s="38"/>
      <c r="Q30" s="52"/>
      <c r="R30" s="52"/>
      <c r="S30" s="52"/>
      <c r="T30" s="52">
        <v>1</v>
      </c>
      <c r="U30" s="53"/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2</v>
      </c>
      <c r="AB30" s="52">
        <v>1</v>
      </c>
      <c r="AC30" s="52"/>
      <c r="AD30" s="52">
        <v>1</v>
      </c>
      <c r="AE30" s="52"/>
      <c r="AF30" s="52"/>
      <c r="AG30" s="44">
        <f t="shared" si="5"/>
        <v>4</v>
      </c>
      <c r="AH30" s="4"/>
      <c r="AI30" s="39"/>
      <c r="AJ30" s="42">
        <f t="shared" si="6"/>
        <v>4</v>
      </c>
      <c r="AK30" s="43" t="s">
        <v>59</v>
      </c>
      <c r="AL30" s="52">
        <v>64</v>
      </c>
      <c r="AM30" s="52">
        <v>50</v>
      </c>
      <c r="AN30" s="52">
        <v>21</v>
      </c>
      <c r="AO30" s="52">
        <v>22</v>
      </c>
      <c r="AP30" s="53">
        <v>36</v>
      </c>
      <c r="AQ30" s="45">
        <f t="shared" si="7"/>
        <v>193</v>
      </c>
      <c r="AR30" s="4"/>
      <c r="AS30" s="39">
        <v>0</v>
      </c>
      <c r="AT30" s="42">
        <f t="shared" si="8"/>
        <v>193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210900</v>
      </c>
      <c r="D32" s="47">
        <v>213100</v>
      </c>
      <c r="E32" s="47">
        <v>86300</v>
      </c>
      <c r="F32" s="47">
        <v>31800</v>
      </c>
      <c r="G32" s="47">
        <v>129100</v>
      </c>
      <c r="H32" s="48">
        <f t="shared" si="0"/>
        <v>671200</v>
      </c>
      <c r="I32" s="49" t="s">
        <v>63</v>
      </c>
      <c r="J32" s="54">
        <v>224000</v>
      </c>
      <c r="K32" s="54">
        <v>447200</v>
      </c>
      <c r="L32" s="54"/>
      <c r="M32" s="148">
        <f t="shared" si="1"/>
        <v>671200</v>
      </c>
      <c r="N32" s="37">
        <f t="shared" si="2"/>
        <v>0</v>
      </c>
      <c r="O32" s="142"/>
      <c r="P32" s="38"/>
      <c r="Q32" s="52">
        <v>1</v>
      </c>
      <c r="R32" s="52"/>
      <c r="S32" s="52">
        <v>2</v>
      </c>
      <c r="T32" s="52"/>
      <c r="U32" s="53"/>
      <c r="V32" s="41">
        <f t="shared" si="3"/>
        <v>3</v>
      </c>
      <c r="W32" s="4"/>
      <c r="X32" s="39">
        <v>0</v>
      </c>
      <c r="Y32" s="42">
        <f t="shared" si="4"/>
        <v>3</v>
      </c>
      <c r="Z32" s="43" t="s">
        <v>63</v>
      </c>
      <c r="AA32" s="52">
        <v>2</v>
      </c>
      <c r="AB32" s="52"/>
      <c r="AC32" s="52">
        <v>1</v>
      </c>
      <c r="AD32" s="52">
        <v>1</v>
      </c>
      <c r="AE32" s="52">
        <v>2</v>
      </c>
      <c r="AF32" s="52"/>
      <c r="AG32" s="44">
        <f t="shared" si="5"/>
        <v>6</v>
      </c>
      <c r="AH32" s="4"/>
      <c r="AI32" s="39"/>
      <c r="AJ32" s="42">
        <f t="shared" si="6"/>
        <v>6</v>
      </c>
      <c r="AK32" s="43" t="s">
        <v>63</v>
      </c>
      <c r="AL32" s="52">
        <v>110</v>
      </c>
      <c r="AM32" s="52">
        <v>119</v>
      </c>
      <c r="AN32" s="52">
        <v>55</v>
      </c>
      <c r="AO32" s="52">
        <v>27</v>
      </c>
      <c r="AP32" s="53">
        <v>84</v>
      </c>
      <c r="AQ32" s="45">
        <f t="shared" si="7"/>
        <v>395</v>
      </c>
      <c r="AR32" s="4"/>
      <c r="AS32" s="39">
        <v>0</v>
      </c>
      <c r="AT32" s="42">
        <f t="shared" si="8"/>
        <v>395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59700</v>
      </c>
      <c r="D33" s="32">
        <v>46900</v>
      </c>
      <c r="E33" s="32">
        <v>12950</v>
      </c>
      <c r="F33" s="32">
        <v>20350</v>
      </c>
      <c r="G33" s="32">
        <v>48700</v>
      </c>
      <c r="H33" s="33">
        <f t="shared" si="0"/>
        <v>188600</v>
      </c>
      <c r="I33" s="34" t="s">
        <v>65</v>
      </c>
      <c r="J33" s="35">
        <v>266000</v>
      </c>
      <c r="K33" s="35"/>
      <c r="L33" s="35">
        <v>-77400</v>
      </c>
      <c r="M33" s="147">
        <f t="shared" si="1"/>
        <v>188600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4</v>
      </c>
      <c r="AB33" s="39"/>
      <c r="AC33" s="39">
        <v>1</v>
      </c>
      <c r="AD33" s="39"/>
      <c r="AE33" s="39"/>
      <c r="AF33" s="39"/>
      <c r="AG33" s="44">
        <f t="shared" si="5"/>
        <v>5</v>
      </c>
      <c r="AH33" s="4"/>
      <c r="AI33" s="39"/>
      <c r="AJ33" s="42">
        <f t="shared" si="6"/>
        <v>5</v>
      </c>
      <c r="AK33" s="43" t="s">
        <v>65</v>
      </c>
      <c r="AL33" s="39">
        <v>66</v>
      </c>
      <c r="AM33" s="39">
        <v>47</v>
      </c>
      <c r="AN33" s="39">
        <v>16</v>
      </c>
      <c r="AO33" s="39">
        <v>12</v>
      </c>
      <c r="AP33" s="40">
        <v>39</v>
      </c>
      <c r="AQ33" s="45">
        <f t="shared" si="7"/>
        <v>180</v>
      </c>
      <c r="AR33" s="4"/>
      <c r="AS33" s="39">
        <v>0</v>
      </c>
      <c r="AT33" s="42">
        <f t="shared" si="8"/>
        <v>180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2720400</v>
      </c>
      <c r="D37" s="149">
        <f t="shared" si="9"/>
        <v>2405550</v>
      </c>
      <c r="E37" s="149">
        <f t="shared" si="9"/>
        <v>1262599</v>
      </c>
      <c r="F37" s="149">
        <f t="shared" si="9"/>
        <v>1211850</v>
      </c>
      <c r="G37" s="149">
        <f t="shared" si="9"/>
        <v>2445240</v>
      </c>
      <c r="H37" s="150">
        <f t="shared" si="9"/>
        <v>10045639</v>
      </c>
      <c r="I37" s="61"/>
      <c r="J37" s="149">
        <f>SUM(J13:J35)</f>
        <v>7141184.3999999994</v>
      </c>
      <c r="K37" s="149">
        <f>SUM(K13:K36)</f>
        <v>5417200</v>
      </c>
      <c r="L37" s="149">
        <f>SUM(L14:L35)</f>
        <v>-2518019.4000000004</v>
      </c>
      <c r="M37" s="149">
        <f>SUM(M13:M35)</f>
        <v>10040365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57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173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6257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11423369.899999999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7141184.3999999994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5274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7146458.3999999994</v>
      </c>
      <c r="G48" s="76" t="s">
        <v>7</v>
      </c>
      <c r="H48" s="77">
        <f>D48+H41</f>
        <v>18569828.299999997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74</v>
      </c>
      <c r="E52" s="437">
        <f>20000*D52</f>
        <v>1480000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154</v>
      </c>
      <c r="N52" s="90">
        <f>20000*M52</f>
        <v>3080000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194</v>
      </c>
      <c r="E53" s="359">
        <f>10000*D53</f>
        <v>1940000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175</v>
      </c>
      <c r="N53" s="96">
        <f>10000*M53</f>
        <v>1750000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285</v>
      </c>
      <c r="E54" s="361">
        <f>2000*D54</f>
        <v>570000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420</v>
      </c>
      <c r="N54" s="96">
        <f>2000*M54</f>
        <v>840000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827</v>
      </c>
      <c r="E55" s="359">
        <f>1000*D55</f>
        <v>827000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682</v>
      </c>
      <c r="N55" s="96">
        <f>1000*M55</f>
        <v>682000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164</v>
      </c>
      <c r="E56" s="361">
        <f>500*D56</f>
        <v>82000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282</v>
      </c>
      <c r="N56" s="96">
        <f>500*M56</f>
        <v>141000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35</v>
      </c>
      <c r="E57" s="359">
        <f>200*D57</f>
        <v>7000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125</v>
      </c>
      <c r="N57" s="96">
        <f>200*M57</f>
        <v>25000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80</v>
      </c>
      <c r="E58" s="361">
        <f>100*D58</f>
        <v>8000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158</v>
      </c>
      <c r="N58" s="96">
        <f>100*M58</f>
        <v>15800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1411</v>
      </c>
      <c r="N59" s="96">
        <f>50*M59</f>
        <v>70550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1510</v>
      </c>
      <c r="N60" s="96">
        <f>20*M60</f>
        <v>30200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4914100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6638170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12060558.399999999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350000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2014919.3999999985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3465613.42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4282185.5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10103783.42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21532262.420000002</v>
      </c>
      <c r="I77" s="380"/>
      <c r="J77" s="381"/>
      <c r="L77" s="370" t="s">
        <v>5</v>
      </c>
      <c r="M77" s="369"/>
      <c r="N77" s="115">
        <f>N71</f>
        <v>3465613.42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6638170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11428643.899999999</v>
      </c>
      <c r="I79" s="380"/>
      <c r="J79" s="381"/>
      <c r="L79" s="372" t="s">
        <v>125</v>
      </c>
      <c r="M79" s="369"/>
      <c r="N79" s="117">
        <f>N71+N65</f>
        <v>10103783.42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10103618.520000003</v>
      </c>
      <c r="I81" s="380"/>
      <c r="J81" s="381"/>
      <c r="L81" s="386" t="s">
        <v>127</v>
      </c>
      <c r="M81" s="369"/>
      <c r="N81" s="387">
        <f>N79-H81</f>
        <v>164.89999999664724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3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32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'1501'!N77</f>
        <v>3465613.42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'1501'!N78</f>
        <v>6638170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10103783.42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1227200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238800</v>
      </c>
      <c r="D13" s="32">
        <v>100600</v>
      </c>
      <c r="E13" s="32">
        <v>11800</v>
      </c>
      <c r="F13" s="32">
        <v>38100</v>
      </c>
      <c r="G13" s="32">
        <v>92000</v>
      </c>
      <c r="H13" s="33">
        <f t="shared" ref="H13:H35" si="0">SUM(C13:G13)</f>
        <v>481300</v>
      </c>
      <c r="I13" s="34" t="s">
        <v>27</v>
      </c>
      <c r="J13" s="35">
        <v>70000</v>
      </c>
      <c r="K13" s="35">
        <v>411200</v>
      </c>
      <c r="L13" s="35"/>
      <c r="M13" s="147">
        <f t="shared" ref="M13:M35" si="1">SUM(J13:L13)</f>
        <v>481200</v>
      </c>
      <c r="N13" s="37">
        <f t="shared" ref="N13:N35" si="2">H13-M13</f>
        <v>100</v>
      </c>
      <c r="O13" s="142"/>
      <c r="P13" s="38"/>
      <c r="Q13" s="39">
        <v>1</v>
      </c>
      <c r="R13" s="39">
        <v>1</v>
      </c>
      <c r="S13" s="39"/>
      <c r="T13" s="39">
        <v>1</v>
      </c>
      <c r="U13" s="40"/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3</v>
      </c>
      <c r="AB13" s="39"/>
      <c r="AC13" s="39">
        <v>2</v>
      </c>
      <c r="AD13" s="39"/>
      <c r="AE13" s="39"/>
      <c r="AF13" s="39"/>
      <c r="AG13" s="44">
        <f t="shared" ref="AG13:AG35" si="5">AF13+AE13+AD13+AC13+AB13+AA13</f>
        <v>5</v>
      </c>
      <c r="AH13" s="4"/>
      <c r="AI13" s="39">
        <v>0</v>
      </c>
      <c r="AJ13" s="42">
        <f t="shared" ref="AJ13:AJ35" si="6">AG13-AI13</f>
        <v>5</v>
      </c>
      <c r="AL13" s="39">
        <v>125</v>
      </c>
      <c r="AM13" s="39">
        <v>61</v>
      </c>
      <c r="AN13" s="39">
        <v>10</v>
      </c>
      <c r="AO13" s="39">
        <v>19</v>
      </c>
      <c r="AP13" s="40">
        <v>59</v>
      </c>
      <c r="AQ13" s="45">
        <f t="shared" ref="AQ13:AQ35" si="7">AP13+AO13+AN13+AM13+AL13</f>
        <v>274</v>
      </c>
      <c r="AR13" s="4"/>
      <c r="AS13" s="39">
        <v>0</v>
      </c>
      <c r="AT13" s="42">
        <f t="shared" ref="AT13:AT35" si="8">AQ13-AS13</f>
        <v>274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261100</v>
      </c>
      <c r="D15" s="32">
        <v>177900</v>
      </c>
      <c r="E15" s="32">
        <v>60200</v>
      </c>
      <c r="F15" s="32">
        <v>56200</v>
      </c>
      <c r="G15" s="32">
        <v>190500</v>
      </c>
      <c r="H15" s="33">
        <f t="shared" si="0"/>
        <v>745900</v>
      </c>
      <c r="I15" s="34" t="s">
        <v>30</v>
      </c>
      <c r="J15" s="35">
        <v>187600</v>
      </c>
      <c r="K15" s="35">
        <v>558300</v>
      </c>
      <c r="L15" s="35"/>
      <c r="M15" s="147">
        <f t="shared" si="1"/>
        <v>745900</v>
      </c>
      <c r="N15" s="37">
        <f t="shared" si="2"/>
        <v>0</v>
      </c>
      <c r="O15" s="142"/>
      <c r="P15" s="38"/>
      <c r="Q15" s="39">
        <v>1</v>
      </c>
      <c r="R15" s="39">
        <v>2</v>
      </c>
      <c r="S15" s="39"/>
      <c r="T15" s="39"/>
      <c r="U15" s="40"/>
      <c r="V15" s="41">
        <f t="shared" si="3"/>
        <v>3</v>
      </c>
      <c r="W15" s="4"/>
      <c r="X15" s="39">
        <v>0</v>
      </c>
      <c r="Y15" s="42">
        <f t="shared" si="4"/>
        <v>3</v>
      </c>
      <c r="Z15" s="43" t="s">
        <v>19</v>
      </c>
      <c r="AA15" s="39">
        <v>3</v>
      </c>
      <c r="AB15" s="39"/>
      <c r="AC15" s="39">
        <v>2</v>
      </c>
      <c r="AD15" s="39"/>
      <c r="AE15" s="39">
        <v>1</v>
      </c>
      <c r="AF15" s="39"/>
      <c r="AG15" s="44">
        <f t="shared" si="5"/>
        <v>6</v>
      </c>
      <c r="AH15" s="4"/>
      <c r="AI15" s="39"/>
      <c r="AJ15" s="42">
        <f t="shared" si="6"/>
        <v>6</v>
      </c>
      <c r="AL15" s="39">
        <v>136</v>
      </c>
      <c r="AM15" s="39">
        <v>104</v>
      </c>
      <c r="AN15" s="39">
        <v>39</v>
      </c>
      <c r="AO15" s="39">
        <v>24</v>
      </c>
      <c r="AP15" s="40">
        <v>87</v>
      </c>
      <c r="AQ15" s="45">
        <f t="shared" si="7"/>
        <v>390</v>
      </c>
      <c r="AR15" s="4"/>
      <c r="AS15" s="39">
        <v>0</v>
      </c>
      <c r="AT15" s="42">
        <f t="shared" si="8"/>
        <v>390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350000</v>
      </c>
      <c r="K16" s="54"/>
      <c r="L16" s="54">
        <v>-350000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142500</v>
      </c>
      <c r="D17" s="32">
        <v>76600</v>
      </c>
      <c r="E17" s="32">
        <v>54300</v>
      </c>
      <c r="F17" s="32">
        <v>47200</v>
      </c>
      <c r="G17" s="32">
        <v>200500</v>
      </c>
      <c r="H17" s="33">
        <f t="shared" si="0"/>
        <v>521100</v>
      </c>
      <c r="I17" s="34" t="s">
        <v>33</v>
      </c>
      <c r="J17" s="35">
        <v>216300</v>
      </c>
      <c r="K17" s="35">
        <v>304800</v>
      </c>
      <c r="L17" s="35"/>
      <c r="M17" s="147">
        <f t="shared" si="1"/>
        <v>521100</v>
      </c>
      <c r="N17" s="37">
        <f t="shared" si="2"/>
        <v>0</v>
      </c>
      <c r="O17" s="142"/>
      <c r="P17" s="38"/>
      <c r="Q17" s="39">
        <v>1</v>
      </c>
      <c r="R17" s="39"/>
      <c r="S17" s="39"/>
      <c r="T17" s="39"/>
      <c r="U17" s="40">
        <v>2</v>
      </c>
      <c r="V17" s="41">
        <f t="shared" si="3"/>
        <v>3</v>
      </c>
      <c r="W17" s="4"/>
      <c r="X17" s="39">
        <v>0</v>
      </c>
      <c r="Y17" s="42">
        <f t="shared" si="4"/>
        <v>3</v>
      </c>
      <c r="Z17" s="43" t="s">
        <v>33</v>
      </c>
      <c r="AA17" s="39">
        <v>1</v>
      </c>
      <c r="AB17" s="39">
        <v>1</v>
      </c>
      <c r="AC17" s="39">
        <v>4</v>
      </c>
      <c r="AD17" s="39"/>
      <c r="AE17" s="39">
        <v>1</v>
      </c>
      <c r="AF17" s="39"/>
      <c r="AG17" s="44">
        <f t="shared" si="5"/>
        <v>7</v>
      </c>
      <c r="AH17" s="4"/>
      <c r="AI17" s="39"/>
      <c r="AJ17" s="42">
        <f t="shared" si="6"/>
        <v>7</v>
      </c>
      <c r="AK17" s="43" t="s">
        <v>33</v>
      </c>
      <c r="AL17" s="39">
        <v>99</v>
      </c>
      <c r="AM17" s="39">
        <v>73</v>
      </c>
      <c r="AN17" s="39">
        <v>40</v>
      </c>
      <c r="AO17" s="39">
        <v>42</v>
      </c>
      <c r="AP17" s="40">
        <v>111</v>
      </c>
      <c r="AQ17" s="45">
        <f t="shared" si="7"/>
        <v>365</v>
      </c>
      <c r="AR17" s="4"/>
      <c r="AS17" s="39">
        <v>0</v>
      </c>
      <c r="AT17" s="42">
        <f t="shared" si="8"/>
        <v>365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406420</v>
      </c>
      <c r="D18" s="47">
        <v>379550</v>
      </c>
      <c r="E18" s="47">
        <v>218450</v>
      </c>
      <c r="F18" s="47">
        <v>275650</v>
      </c>
      <c r="G18" s="47">
        <v>325050</v>
      </c>
      <c r="H18" s="48">
        <f t="shared" si="0"/>
        <v>1605120</v>
      </c>
      <c r="I18" s="49" t="s">
        <v>35</v>
      </c>
      <c r="J18" s="54">
        <v>621350</v>
      </c>
      <c r="K18" s="54">
        <v>983800</v>
      </c>
      <c r="L18" s="54">
        <v>-30</v>
      </c>
      <c r="M18" s="148">
        <f t="shared" si="1"/>
        <v>1605120</v>
      </c>
      <c r="N18" s="37">
        <f t="shared" si="2"/>
        <v>0</v>
      </c>
      <c r="O18" s="142"/>
      <c r="P18" s="38"/>
      <c r="Q18" s="52"/>
      <c r="R18" s="52">
        <v>1</v>
      </c>
      <c r="S18" s="52"/>
      <c r="T18" s="52"/>
      <c r="U18" s="53">
        <v>2</v>
      </c>
      <c r="V18" s="41">
        <f t="shared" si="3"/>
        <v>3</v>
      </c>
      <c r="W18" s="4"/>
      <c r="X18" s="39">
        <v>0</v>
      </c>
      <c r="Y18" s="42">
        <f t="shared" si="4"/>
        <v>3</v>
      </c>
      <c r="Z18" s="43" t="s">
        <v>35</v>
      </c>
      <c r="AA18" s="52">
        <v>3</v>
      </c>
      <c r="AB18" s="52">
        <v>1</v>
      </c>
      <c r="AC18" s="52">
        <v>8</v>
      </c>
      <c r="AD18" s="52">
        <v>2</v>
      </c>
      <c r="AE18" s="52">
        <v>3</v>
      </c>
      <c r="AF18" s="52"/>
      <c r="AG18" s="44">
        <f t="shared" si="5"/>
        <v>17</v>
      </c>
      <c r="AH18" s="4"/>
      <c r="AI18" s="39"/>
      <c r="AJ18" s="42">
        <f t="shared" si="6"/>
        <v>17</v>
      </c>
      <c r="AK18" s="43" t="s">
        <v>35</v>
      </c>
      <c r="AL18" s="52">
        <v>242</v>
      </c>
      <c r="AM18" s="52">
        <v>227</v>
      </c>
      <c r="AN18" s="52">
        <v>152</v>
      </c>
      <c r="AO18" s="52">
        <v>167</v>
      </c>
      <c r="AP18" s="53">
        <v>194</v>
      </c>
      <c r="AQ18" s="45">
        <f t="shared" si="7"/>
        <v>982</v>
      </c>
      <c r="AR18" s="4"/>
      <c r="AS18" s="39">
        <v>0</v>
      </c>
      <c r="AT18" s="42">
        <f t="shared" si="8"/>
        <v>982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193000</v>
      </c>
      <c r="D19" s="32">
        <v>169000</v>
      </c>
      <c r="E19" s="32">
        <v>82500</v>
      </c>
      <c r="F19" s="32">
        <v>105000</v>
      </c>
      <c r="G19" s="32">
        <v>144800</v>
      </c>
      <c r="H19" s="33">
        <f t="shared" si="0"/>
        <v>694300</v>
      </c>
      <c r="I19" s="34" t="s">
        <v>37</v>
      </c>
      <c r="J19" s="35">
        <v>368789.47</v>
      </c>
      <c r="K19" s="35">
        <v>325500</v>
      </c>
      <c r="L19" s="35"/>
      <c r="M19" s="147">
        <f t="shared" si="1"/>
        <v>694289.47</v>
      </c>
      <c r="N19" s="37">
        <f t="shared" si="2"/>
        <v>10.53000000002794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>
        <v>1</v>
      </c>
      <c r="AC19" s="39">
        <v>8</v>
      </c>
      <c r="AD19" s="39">
        <v>2</v>
      </c>
      <c r="AE19" s="39">
        <v>7</v>
      </c>
      <c r="AF19" s="39"/>
      <c r="AG19" s="44">
        <f t="shared" si="5"/>
        <v>18</v>
      </c>
      <c r="AH19" s="4"/>
      <c r="AI19" s="39"/>
      <c r="AJ19" s="42">
        <f t="shared" si="6"/>
        <v>18</v>
      </c>
      <c r="AK19" s="43" t="s">
        <v>37</v>
      </c>
      <c r="AL19" s="39">
        <v>105</v>
      </c>
      <c r="AM19" s="39">
        <v>86</v>
      </c>
      <c r="AN19" s="39">
        <v>54</v>
      </c>
      <c r="AO19" s="39">
        <v>65</v>
      </c>
      <c r="AP19" s="40">
        <v>86</v>
      </c>
      <c r="AQ19" s="45">
        <f t="shared" si="7"/>
        <v>396</v>
      </c>
      <c r="AR19" s="4"/>
      <c r="AS19" s="39">
        <v>0</v>
      </c>
      <c r="AT19" s="42">
        <f t="shared" si="8"/>
        <v>396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110000</v>
      </c>
      <c r="D20" s="47">
        <v>127300</v>
      </c>
      <c r="E20" s="47">
        <v>70400</v>
      </c>
      <c r="F20" s="47">
        <v>59800</v>
      </c>
      <c r="G20" s="47">
        <v>177200</v>
      </c>
      <c r="H20" s="48">
        <f t="shared" si="0"/>
        <v>544700</v>
      </c>
      <c r="I20" s="49" t="s">
        <v>39</v>
      </c>
      <c r="J20" s="54">
        <v>37100</v>
      </c>
      <c r="K20" s="54">
        <v>503600</v>
      </c>
      <c r="L20" s="54"/>
      <c r="M20" s="148">
        <f t="shared" si="1"/>
        <v>540700</v>
      </c>
      <c r="N20" s="37">
        <f t="shared" si="2"/>
        <v>4000</v>
      </c>
      <c r="O20" s="142"/>
      <c r="P20" s="38"/>
      <c r="Q20" s="52"/>
      <c r="R20" s="52"/>
      <c r="S20" s="52">
        <v>1</v>
      </c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1</v>
      </c>
      <c r="AB20" s="52"/>
      <c r="AC20" s="52">
        <v>3</v>
      </c>
      <c r="AD20" s="52"/>
      <c r="AE20" s="52">
        <v>1</v>
      </c>
      <c r="AF20" s="52"/>
      <c r="AG20" s="44">
        <f t="shared" si="5"/>
        <v>5</v>
      </c>
      <c r="AH20" s="4"/>
      <c r="AI20" s="39"/>
      <c r="AJ20" s="42">
        <f t="shared" si="6"/>
        <v>5</v>
      </c>
      <c r="AK20" s="43" t="s">
        <v>39</v>
      </c>
      <c r="AL20" s="52">
        <v>72</v>
      </c>
      <c r="AM20" s="52">
        <v>74</v>
      </c>
      <c r="AN20" s="52">
        <v>50</v>
      </c>
      <c r="AO20" s="52">
        <v>40</v>
      </c>
      <c r="AP20" s="53">
        <v>95</v>
      </c>
      <c r="AQ20" s="45">
        <f t="shared" si="7"/>
        <v>331</v>
      </c>
      <c r="AR20" s="4"/>
      <c r="AS20" s="39">
        <v>0</v>
      </c>
      <c r="AT20" s="42">
        <f t="shared" si="8"/>
        <v>331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131500</v>
      </c>
      <c r="D21" s="32">
        <v>156700</v>
      </c>
      <c r="E21" s="32">
        <v>59050</v>
      </c>
      <c r="F21" s="32">
        <v>42850</v>
      </c>
      <c r="G21" s="32">
        <v>175000</v>
      </c>
      <c r="H21" s="33">
        <f t="shared" si="0"/>
        <v>565100</v>
      </c>
      <c r="I21" s="34" t="s">
        <v>41</v>
      </c>
      <c r="J21" s="35">
        <v>379400</v>
      </c>
      <c r="K21" s="35">
        <v>185700</v>
      </c>
      <c r="L21" s="35"/>
      <c r="M21" s="147">
        <f t="shared" si="1"/>
        <v>565100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>
        <v>1</v>
      </c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/>
      <c r="AB21" s="39">
        <v>3</v>
      </c>
      <c r="AC21" s="39">
        <v>3</v>
      </c>
      <c r="AD21" s="39">
        <v>1</v>
      </c>
      <c r="AE21" s="39">
        <v>2</v>
      </c>
      <c r="AF21" s="39"/>
      <c r="AG21" s="44">
        <f t="shared" si="5"/>
        <v>9</v>
      </c>
      <c r="AH21" s="4"/>
      <c r="AI21" s="39"/>
      <c r="AJ21" s="42">
        <f t="shared" si="6"/>
        <v>9</v>
      </c>
      <c r="AK21" s="43" t="s">
        <v>41</v>
      </c>
      <c r="AL21" s="39">
        <v>44</v>
      </c>
      <c r="AM21" s="39">
        <v>61</v>
      </c>
      <c r="AN21" s="39">
        <v>46</v>
      </c>
      <c r="AO21" s="39">
        <v>32</v>
      </c>
      <c r="AP21" s="40">
        <v>75</v>
      </c>
      <c r="AQ21" s="45">
        <f t="shared" si="7"/>
        <v>258</v>
      </c>
      <c r="AR21" s="4"/>
      <c r="AS21" s="39">
        <v>0</v>
      </c>
      <c r="AT21" s="42">
        <f t="shared" si="8"/>
        <v>258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145300</v>
      </c>
      <c r="D22" s="47">
        <v>179500</v>
      </c>
      <c r="E22" s="47">
        <v>52900</v>
      </c>
      <c r="F22" s="47">
        <v>88600</v>
      </c>
      <c r="G22" s="47">
        <v>209500</v>
      </c>
      <c r="H22" s="48">
        <f t="shared" si="0"/>
        <v>675800</v>
      </c>
      <c r="I22" s="49" t="s">
        <v>43</v>
      </c>
      <c r="J22" s="54">
        <v>128450</v>
      </c>
      <c r="K22" s="54">
        <v>547400</v>
      </c>
      <c r="L22" s="54">
        <v>-50</v>
      </c>
      <c r="M22" s="148">
        <f t="shared" si="1"/>
        <v>675800</v>
      </c>
      <c r="N22" s="37">
        <f t="shared" si="2"/>
        <v>0</v>
      </c>
      <c r="O22" s="142"/>
      <c r="P22" s="38"/>
      <c r="Q22" s="52">
        <v>2</v>
      </c>
      <c r="R22" s="52">
        <v>1</v>
      </c>
      <c r="S22" s="52"/>
      <c r="T22" s="52"/>
      <c r="U22" s="53"/>
      <c r="V22" s="41">
        <f t="shared" si="3"/>
        <v>3</v>
      </c>
      <c r="W22" s="4"/>
      <c r="X22" s="39">
        <v>0</v>
      </c>
      <c r="Y22" s="42">
        <f t="shared" si="4"/>
        <v>3</v>
      </c>
      <c r="Z22" s="43" t="s">
        <v>43</v>
      </c>
      <c r="AA22" s="52">
        <v>5</v>
      </c>
      <c r="AB22" s="52">
        <v>3</v>
      </c>
      <c r="AC22" s="52">
        <v>4</v>
      </c>
      <c r="AD22" s="52">
        <v>2</v>
      </c>
      <c r="AE22" s="52">
        <v>8</v>
      </c>
      <c r="AF22" s="52"/>
      <c r="AG22" s="44">
        <f t="shared" si="5"/>
        <v>22</v>
      </c>
      <c r="AH22" s="4"/>
      <c r="AI22" s="39"/>
      <c r="AJ22" s="42">
        <f t="shared" si="6"/>
        <v>22</v>
      </c>
      <c r="AK22" s="43" t="s">
        <v>43</v>
      </c>
      <c r="AL22" s="52">
        <v>95</v>
      </c>
      <c r="AM22" s="52">
        <v>112</v>
      </c>
      <c r="AN22" s="52">
        <v>42</v>
      </c>
      <c r="AO22" s="52">
        <v>61</v>
      </c>
      <c r="AP22" s="53">
        <v>116</v>
      </c>
      <c r="AQ22" s="45">
        <f t="shared" si="7"/>
        <v>426</v>
      </c>
      <c r="AR22" s="4"/>
      <c r="AS22" s="39">
        <v>0</v>
      </c>
      <c r="AT22" s="42">
        <f t="shared" si="8"/>
        <v>426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181550</v>
      </c>
      <c r="D23" s="32">
        <v>196850</v>
      </c>
      <c r="E23" s="32">
        <v>107300</v>
      </c>
      <c r="F23" s="32">
        <v>99700</v>
      </c>
      <c r="G23" s="32">
        <v>191750</v>
      </c>
      <c r="H23" s="33">
        <f t="shared" si="0"/>
        <v>777150</v>
      </c>
      <c r="I23" s="34" t="s">
        <v>45</v>
      </c>
      <c r="J23" s="35">
        <v>354900</v>
      </c>
      <c r="K23" s="35">
        <v>422250</v>
      </c>
      <c r="L23" s="35"/>
      <c r="M23" s="147">
        <f t="shared" si="1"/>
        <v>777150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1</v>
      </c>
      <c r="AB23" s="39"/>
      <c r="AC23" s="39">
        <v>12</v>
      </c>
      <c r="AD23" s="39"/>
      <c r="AE23" s="39"/>
      <c r="AF23" s="39"/>
      <c r="AG23" s="44">
        <f t="shared" si="5"/>
        <v>13</v>
      </c>
      <c r="AH23" s="4"/>
      <c r="AI23" s="39"/>
      <c r="AJ23" s="42">
        <f t="shared" si="6"/>
        <v>13</v>
      </c>
      <c r="AK23" s="43" t="s">
        <v>45</v>
      </c>
      <c r="AL23" s="39">
        <v>91</v>
      </c>
      <c r="AM23" s="39">
        <v>105</v>
      </c>
      <c r="AN23" s="39">
        <v>57</v>
      </c>
      <c r="AO23" s="39">
        <v>79</v>
      </c>
      <c r="AP23" s="40">
        <v>122</v>
      </c>
      <c r="AQ23" s="45">
        <f t="shared" si="7"/>
        <v>454</v>
      </c>
      <c r="AR23" s="4"/>
      <c r="AS23" s="39">
        <v>0</v>
      </c>
      <c r="AT23" s="42">
        <f t="shared" si="8"/>
        <v>454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126100</v>
      </c>
      <c r="D25" s="32">
        <v>116900</v>
      </c>
      <c r="E25" s="32">
        <v>43600</v>
      </c>
      <c r="F25" s="32">
        <v>65300</v>
      </c>
      <c r="G25" s="32">
        <v>210200</v>
      </c>
      <c r="H25" s="33">
        <f t="shared" si="0"/>
        <v>562100</v>
      </c>
      <c r="I25" s="34" t="s">
        <v>49</v>
      </c>
      <c r="J25" s="35">
        <v>430500</v>
      </c>
      <c r="K25" s="35">
        <v>131600</v>
      </c>
      <c r="L25" s="35"/>
      <c r="M25" s="147">
        <f t="shared" si="1"/>
        <v>562100</v>
      </c>
      <c r="N25" s="37">
        <f t="shared" si="2"/>
        <v>0</v>
      </c>
      <c r="O25" s="142"/>
      <c r="P25" s="38"/>
      <c r="Q25" s="39"/>
      <c r="R25" s="39">
        <v>1</v>
      </c>
      <c r="S25" s="39"/>
      <c r="T25" s="39">
        <v>2</v>
      </c>
      <c r="U25" s="40"/>
      <c r="V25" s="41">
        <f t="shared" si="3"/>
        <v>3</v>
      </c>
      <c r="W25" s="4"/>
      <c r="X25" s="39">
        <v>0</v>
      </c>
      <c r="Y25" s="42">
        <f t="shared" si="4"/>
        <v>3</v>
      </c>
      <c r="Z25" s="43" t="s">
        <v>49</v>
      </c>
      <c r="AA25" s="39">
        <v>2</v>
      </c>
      <c r="AB25" s="39">
        <v>1</v>
      </c>
      <c r="AC25" s="39">
        <v>3</v>
      </c>
      <c r="AD25" s="39"/>
      <c r="AE25" s="39">
        <v>3</v>
      </c>
      <c r="AF25" s="39"/>
      <c r="AG25" s="44">
        <f t="shared" si="5"/>
        <v>9</v>
      </c>
      <c r="AH25" s="4"/>
      <c r="AI25" s="39"/>
      <c r="AJ25" s="42">
        <f t="shared" si="6"/>
        <v>9</v>
      </c>
      <c r="AK25" s="43" t="s">
        <v>49</v>
      </c>
      <c r="AL25" s="39">
        <v>72</v>
      </c>
      <c r="AM25" s="39">
        <v>69</v>
      </c>
      <c r="AN25" s="39">
        <v>19</v>
      </c>
      <c r="AO25" s="39">
        <v>35</v>
      </c>
      <c r="AP25" s="40">
        <v>115</v>
      </c>
      <c r="AQ25" s="45">
        <f t="shared" si="7"/>
        <v>310</v>
      </c>
      <c r="AR25" s="4"/>
      <c r="AS25" s="39">
        <v>0</v>
      </c>
      <c r="AT25" s="42">
        <f t="shared" si="8"/>
        <v>310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76400</v>
      </c>
      <c r="D27" s="32">
        <v>80450</v>
      </c>
      <c r="E27" s="32">
        <v>59500</v>
      </c>
      <c r="F27" s="32">
        <v>41800</v>
      </c>
      <c r="G27" s="32">
        <v>132100</v>
      </c>
      <c r="H27" s="33">
        <f t="shared" si="0"/>
        <v>390250</v>
      </c>
      <c r="I27" s="34" t="s">
        <v>53</v>
      </c>
      <c r="J27" s="35">
        <v>588000</v>
      </c>
      <c r="K27" s="35"/>
      <c r="L27" s="35">
        <v>-197750</v>
      </c>
      <c r="M27" s="147">
        <f t="shared" si="1"/>
        <v>390250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>
        <v>1</v>
      </c>
      <c r="AB27" s="39">
        <v>1</v>
      </c>
      <c r="AC27" s="39">
        <v>5</v>
      </c>
      <c r="AD27" s="39">
        <v>1</v>
      </c>
      <c r="AE27" s="39">
        <v>2</v>
      </c>
      <c r="AF27" s="39"/>
      <c r="AG27" s="44">
        <f t="shared" si="5"/>
        <v>10</v>
      </c>
      <c r="AH27" s="4"/>
      <c r="AI27" s="39"/>
      <c r="AJ27" s="42">
        <f t="shared" si="6"/>
        <v>10</v>
      </c>
      <c r="AK27" s="43" t="s">
        <v>53</v>
      </c>
      <c r="AL27" s="39">
        <v>46</v>
      </c>
      <c r="AM27" s="39">
        <v>46</v>
      </c>
      <c r="AN27" s="39">
        <v>34</v>
      </c>
      <c r="AO27" s="39">
        <v>38</v>
      </c>
      <c r="AP27" s="40">
        <v>77</v>
      </c>
      <c r="AQ27" s="45">
        <f t="shared" si="7"/>
        <v>241</v>
      </c>
      <c r="AR27" s="4"/>
      <c r="AS27" s="39">
        <v>0</v>
      </c>
      <c r="AT27" s="42">
        <f t="shared" si="8"/>
        <v>241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152500</v>
      </c>
      <c r="D28" s="47">
        <v>145750</v>
      </c>
      <c r="E28" s="47">
        <v>80550</v>
      </c>
      <c r="F28" s="47">
        <v>63600</v>
      </c>
      <c r="G28" s="47">
        <v>128700</v>
      </c>
      <c r="H28" s="48">
        <f t="shared" si="0"/>
        <v>571100</v>
      </c>
      <c r="I28" s="49" t="s">
        <v>55</v>
      </c>
      <c r="J28" s="54">
        <v>165900</v>
      </c>
      <c r="K28" s="54">
        <v>404200</v>
      </c>
      <c r="L28" s="54">
        <v>1000</v>
      </c>
      <c r="M28" s="148">
        <f t="shared" si="1"/>
        <v>571100</v>
      </c>
      <c r="N28" s="37">
        <f t="shared" si="2"/>
        <v>0</v>
      </c>
      <c r="O28" s="142"/>
      <c r="P28" s="38"/>
      <c r="Q28" s="52"/>
      <c r="R28" s="52">
        <v>4</v>
      </c>
      <c r="S28" s="52">
        <v>2</v>
      </c>
      <c r="T28" s="52">
        <v>1</v>
      </c>
      <c r="U28" s="53">
        <v>1</v>
      </c>
      <c r="V28" s="41">
        <f t="shared" si="3"/>
        <v>8</v>
      </c>
      <c r="W28" s="4"/>
      <c r="X28" s="39">
        <v>0</v>
      </c>
      <c r="Y28" s="42">
        <f t="shared" si="4"/>
        <v>8</v>
      </c>
      <c r="Z28" s="43" t="s">
        <v>55</v>
      </c>
      <c r="AA28" s="52">
        <v>2</v>
      </c>
      <c r="AB28" s="52"/>
      <c r="AC28" s="52">
        <v>2</v>
      </c>
      <c r="AD28" s="52">
        <v>1</v>
      </c>
      <c r="AE28" s="52">
        <v>5</v>
      </c>
      <c r="AF28" s="52"/>
      <c r="AG28" s="44">
        <f t="shared" si="5"/>
        <v>10</v>
      </c>
      <c r="AH28" s="4"/>
      <c r="AI28" s="39"/>
      <c r="AJ28" s="42">
        <f t="shared" si="6"/>
        <v>10</v>
      </c>
      <c r="AK28" s="43" t="s">
        <v>55</v>
      </c>
      <c r="AL28" s="52">
        <v>99</v>
      </c>
      <c r="AM28" s="52">
        <v>114</v>
      </c>
      <c r="AN28" s="52">
        <v>66</v>
      </c>
      <c r="AO28" s="52">
        <v>55</v>
      </c>
      <c r="AP28" s="53">
        <v>105</v>
      </c>
      <c r="AQ28" s="45">
        <f t="shared" si="7"/>
        <v>439</v>
      </c>
      <c r="AR28" s="4"/>
      <c r="AS28" s="39">
        <v>0</v>
      </c>
      <c r="AT28" s="42">
        <f t="shared" si="8"/>
        <v>439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156100</v>
      </c>
      <c r="D29" s="32">
        <v>138000</v>
      </c>
      <c r="E29" s="32">
        <v>139800</v>
      </c>
      <c r="F29" s="32">
        <v>67950</v>
      </c>
      <c r="G29" s="32">
        <v>216750</v>
      </c>
      <c r="H29" s="33">
        <f t="shared" si="0"/>
        <v>718600</v>
      </c>
      <c r="I29" s="34" t="s">
        <v>57</v>
      </c>
      <c r="J29" s="35">
        <v>81550</v>
      </c>
      <c r="K29" s="35">
        <v>637100</v>
      </c>
      <c r="L29" s="35">
        <v>-50</v>
      </c>
      <c r="M29" s="147">
        <f t="shared" si="1"/>
        <v>718600</v>
      </c>
      <c r="N29" s="37">
        <f t="shared" si="2"/>
        <v>0</v>
      </c>
      <c r="O29" s="142"/>
      <c r="P29" s="38"/>
      <c r="Q29" s="39">
        <v>1</v>
      </c>
      <c r="R29" s="39">
        <v>5</v>
      </c>
      <c r="S29" s="39"/>
      <c r="T29" s="39"/>
      <c r="U29" s="40">
        <v>2</v>
      </c>
      <c r="V29" s="41">
        <f t="shared" si="3"/>
        <v>8</v>
      </c>
      <c r="W29" s="4"/>
      <c r="X29" s="39">
        <v>0</v>
      </c>
      <c r="Y29" s="42">
        <f t="shared" si="4"/>
        <v>8</v>
      </c>
      <c r="Z29" s="43" t="s">
        <v>57</v>
      </c>
      <c r="AA29" s="39">
        <v>3</v>
      </c>
      <c r="AB29" s="39"/>
      <c r="AC29" s="39"/>
      <c r="AD29" s="39">
        <v>2</v>
      </c>
      <c r="AE29" s="39"/>
      <c r="AF29" s="39"/>
      <c r="AG29" s="44">
        <f t="shared" si="5"/>
        <v>5</v>
      </c>
      <c r="AH29" s="4"/>
      <c r="AI29" s="39"/>
      <c r="AJ29" s="42">
        <f t="shared" si="6"/>
        <v>5</v>
      </c>
      <c r="AK29" s="43" t="s">
        <v>57</v>
      </c>
      <c r="AL29" s="39">
        <v>81</v>
      </c>
      <c r="AM29" s="39">
        <v>70</v>
      </c>
      <c r="AN29" s="39">
        <v>70</v>
      </c>
      <c r="AO29" s="39">
        <v>42</v>
      </c>
      <c r="AP29" s="40">
        <v>109</v>
      </c>
      <c r="AQ29" s="45">
        <f t="shared" si="7"/>
        <v>372</v>
      </c>
      <c r="AR29" s="4"/>
      <c r="AS29" s="39">
        <v>0</v>
      </c>
      <c r="AT29" s="42">
        <f t="shared" si="8"/>
        <v>372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119400</v>
      </c>
      <c r="D30" s="47">
        <v>65500</v>
      </c>
      <c r="E30" s="47">
        <v>21100</v>
      </c>
      <c r="F30" s="47">
        <v>30500</v>
      </c>
      <c r="G30" s="47">
        <v>53700</v>
      </c>
      <c r="H30" s="48">
        <f t="shared" si="0"/>
        <v>290200</v>
      </c>
      <c r="I30" s="49" t="s">
        <v>59</v>
      </c>
      <c r="J30" s="54">
        <v>35000</v>
      </c>
      <c r="K30" s="54">
        <v>255200</v>
      </c>
      <c r="L30" s="54"/>
      <c r="M30" s="148">
        <f t="shared" si="1"/>
        <v>290200</v>
      </c>
      <c r="N30" s="37">
        <f t="shared" si="2"/>
        <v>0</v>
      </c>
      <c r="O30" s="142"/>
      <c r="P30" s="38"/>
      <c r="Q30" s="52">
        <v>1</v>
      </c>
      <c r="R30" s="52"/>
      <c r="S30" s="52"/>
      <c r="T30" s="52"/>
      <c r="U30" s="53"/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1</v>
      </c>
      <c r="AB30" s="52">
        <v>3</v>
      </c>
      <c r="AC30" s="52">
        <v>1</v>
      </c>
      <c r="AD30" s="52"/>
      <c r="AE30" s="52">
        <v>1</v>
      </c>
      <c r="AF30" s="52"/>
      <c r="AG30" s="44">
        <f t="shared" si="5"/>
        <v>6</v>
      </c>
      <c r="AH30" s="4"/>
      <c r="AI30" s="39"/>
      <c r="AJ30" s="42">
        <f t="shared" si="6"/>
        <v>6</v>
      </c>
      <c r="AK30" s="43" t="s">
        <v>59</v>
      </c>
      <c r="AL30" s="52">
        <v>76</v>
      </c>
      <c r="AM30" s="52">
        <v>51</v>
      </c>
      <c r="AN30" s="52">
        <v>15</v>
      </c>
      <c r="AO30" s="52">
        <v>19</v>
      </c>
      <c r="AP30" s="53">
        <v>33</v>
      </c>
      <c r="AQ30" s="45">
        <f t="shared" si="7"/>
        <v>194</v>
      </c>
      <c r="AR30" s="4"/>
      <c r="AS30" s="39">
        <v>0</v>
      </c>
      <c r="AT30" s="42">
        <f t="shared" si="8"/>
        <v>194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139100</v>
      </c>
      <c r="D32" s="47">
        <v>77600</v>
      </c>
      <c r="E32" s="47">
        <v>57600</v>
      </c>
      <c r="F32" s="47">
        <v>58800</v>
      </c>
      <c r="G32" s="47">
        <v>115000</v>
      </c>
      <c r="H32" s="48">
        <f t="shared" si="0"/>
        <v>448100</v>
      </c>
      <c r="I32" s="49" t="s">
        <v>63</v>
      </c>
      <c r="J32" s="54">
        <v>94500</v>
      </c>
      <c r="K32" s="54">
        <v>353600</v>
      </c>
      <c r="L32" s="54"/>
      <c r="M32" s="148">
        <f t="shared" si="1"/>
        <v>448100</v>
      </c>
      <c r="N32" s="37">
        <f t="shared" si="2"/>
        <v>0</v>
      </c>
      <c r="O32" s="142"/>
      <c r="P32" s="38"/>
      <c r="Q32" s="52">
        <v>1</v>
      </c>
      <c r="R32" s="52"/>
      <c r="S32" s="52"/>
      <c r="T32" s="52"/>
      <c r="U32" s="53">
        <v>1</v>
      </c>
      <c r="V32" s="41">
        <f t="shared" si="3"/>
        <v>2</v>
      </c>
      <c r="W32" s="4"/>
      <c r="X32" s="39">
        <v>0</v>
      </c>
      <c r="Y32" s="42">
        <f t="shared" si="4"/>
        <v>2</v>
      </c>
      <c r="Z32" s="43" t="s">
        <v>63</v>
      </c>
      <c r="AA32" s="52"/>
      <c r="AB32" s="52">
        <v>1</v>
      </c>
      <c r="AC32" s="52">
        <v>1</v>
      </c>
      <c r="AD32" s="52">
        <v>1</v>
      </c>
      <c r="AE32" s="52">
        <v>3</v>
      </c>
      <c r="AF32" s="52"/>
      <c r="AG32" s="44">
        <f t="shared" si="5"/>
        <v>6</v>
      </c>
      <c r="AH32" s="4"/>
      <c r="AI32" s="39"/>
      <c r="AJ32" s="42">
        <f t="shared" si="6"/>
        <v>6</v>
      </c>
      <c r="AK32" s="43" t="s">
        <v>63</v>
      </c>
      <c r="AL32" s="52">
        <v>86</v>
      </c>
      <c r="AM32" s="52">
        <v>52</v>
      </c>
      <c r="AN32" s="52">
        <v>35</v>
      </c>
      <c r="AO32" s="52">
        <v>38</v>
      </c>
      <c r="AP32" s="53">
        <v>57</v>
      </c>
      <c r="AQ32" s="45">
        <f t="shared" si="7"/>
        <v>268</v>
      </c>
      <c r="AR32" s="4"/>
      <c r="AS32" s="39">
        <v>0</v>
      </c>
      <c r="AT32" s="42">
        <f t="shared" si="8"/>
        <v>268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65900</v>
      </c>
      <c r="D33" s="32">
        <v>43800</v>
      </c>
      <c r="E33" s="32">
        <v>29000</v>
      </c>
      <c r="F33" s="32">
        <v>35200</v>
      </c>
      <c r="G33" s="32">
        <v>40700</v>
      </c>
      <c r="H33" s="33">
        <f t="shared" si="0"/>
        <v>214600</v>
      </c>
      <c r="I33" s="34" t="s">
        <v>65</v>
      </c>
      <c r="J33" s="35">
        <v>112000</v>
      </c>
      <c r="K33" s="35">
        <v>25200</v>
      </c>
      <c r="L33" s="35">
        <v>77400</v>
      </c>
      <c r="M33" s="147">
        <f t="shared" si="1"/>
        <v>214600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>
        <v>1</v>
      </c>
      <c r="AC33" s="39">
        <v>1</v>
      </c>
      <c r="AD33" s="39"/>
      <c r="AE33" s="39">
        <v>2</v>
      </c>
      <c r="AF33" s="39"/>
      <c r="AG33" s="44">
        <f t="shared" si="5"/>
        <v>4</v>
      </c>
      <c r="AH33" s="4"/>
      <c r="AI33" s="39"/>
      <c r="AJ33" s="42">
        <f t="shared" si="6"/>
        <v>4</v>
      </c>
      <c r="AK33" s="43" t="s">
        <v>65</v>
      </c>
      <c r="AL33" s="39">
        <v>56</v>
      </c>
      <c r="AM33" s="39">
        <v>40</v>
      </c>
      <c r="AN33" s="39">
        <v>16</v>
      </c>
      <c r="AO33" s="39">
        <v>21</v>
      </c>
      <c r="AP33" s="40">
        <v>30</v>
      </c>
      <c r="AQ33" s="45">
        <f t="shared" si="7"/>
        <v>163</v>
      </c>
      <c r="AR33" s="4"/>
      <c r="AS33" s="39">
        <v>0</v>
      </c>
      <c r="AT33" s="42">
        <f t="shared" si="8"/>
        <v>163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2645670</v>
      </c>
      <c r="D37" s="149">
        <f t="shared" si="9"/>
        <v>2232000</v>
      </c>
      <c r="E37" s="149">
        <f t="shared" si="9"/>
        <v>1148050</v>
      </c>
      <c r="F37" s="149">
        <f t="shared" si="9"/>
        <v>1176250</v>
      </c>
      <c r="G37" s="149">
        <f t="shared" si="9"/>
        <v>2603450</v>
      </c>
      <c r="H37" s="150">
        <f t="shared" si="9"/>
        <v>9805420</v>
      </c>
      <c r="I37" s="61"/>
      <c r="J37" s="149">
        <f>SUM(J13:J35)</f>
        <v>4221339.47</v>
      </c>
      <c r="K37" s="149">
        <f>SUM(K13:K36)</f>
        <v>6049450</v>
      </c>
      <c r="L37" s="149">
        <f>SUM(L14:L35)</f>
        <v>-469480</v>
      </c>
      <c r="M37" s="149">
        <f>SUM(M13:M35)</f>
        <v>9801309.4699999988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39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152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5863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10045639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4221339.47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4110.5300000000279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4225450</v>
      </c>
      <c r="G48" s="76" t="s">
        <v>7</v>
      </c>
      <c r="H48" s="77">
        <f>D48+H41</f>
        <v>14271089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94</v>
      </c>
      <c r="E52" s="437">
        <f>20000*D52</f>
        <v>1880000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53</v>
      </c>
      <c r="N52" s="90">
        <f>20000*M52</f>
        <v>1060000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184</v>
      </c>
      <c r="E53" s="359">
        <f>10000*D53</f>
        <v>1840000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277</v>
      </c>
      <c r="N53" s="96">
        <f>10000*M53</f>
        <v>2770000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491</v>
      </c>
      <c r="E54" s="361">
        <f>2000*D54</f>
        <v>982000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560</v>
      </c>
      <c r="N54" s="96">
        <f>2000*M54</f>
        <v>1120000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785</v>
      </c>
      <c r="E55" s="359">
        <f>1000*D55</f>
        <v>785000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1391</v>
      </c>
      <c r="N55" s="96">
        <f>1000*M55</f>
        <v>1391000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204</v>
      </c>
      <c r="E56" s="361">
        <f>500*D56</f>
        <v>102000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485</v>
      </c>
      <c r="N56" s="96">
        <f>500*M56</f>
        <v>242500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102</v>
      </c>
      <c r="E57" s="359">
        <f>200*D57</f>
        <v>20400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125</v>
      </c>
      <c r="N57" s="96">
        <f>200*M57</f>
        <v>25000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147</v>
      </c>
      <c r="E58" s="361">
        <f>100*D58</f>
        <v>14700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297</v>
      </c>
      <c r="N58" s="96">
        <f>100*M58</f>
        <v>29700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3</v>
      </c>
      <c r="E59" s="359">
        <f>50*D59</f>
        <v>150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1413</v>
      </c>
      <c r="N59" s="96">
        <f>50*M59</f>
        <v>70650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1511</v>
      </c>
      <c r="N60" s="96">
        <f>20*M60</f>
        <v>30220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5624250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6742690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9849700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1400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44280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3117013.42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5824299.5300000003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9859703.4199999999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19909203.420000002</v>
      </c>
      <c r="I77" s="380"/>
      <c r="J77" s="381"/>
      <c r="L77" s="370" t="s">
        <v>5</v>
      </c>
      <c r="M77" s="369"/>
      <c r="N77" s="115">
        <f>N71</f>
        <v>3117013.42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6742690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10049749.529999999</v>
      </c>
      <c r="I79" s="380"/>
      <c r="J79" s="381"/>
      <c r="L79" s="372" t="s">
        <v>125</v>
      </c>
      <c r="M79" s="369"/>
      <c r="N79" s="117">
        <f>N71+N65</f>
        <v>9859703.4199999999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9859453.8900000025</v>
      </c>
      <c r="I81" s="380"/>
      <c r="J81" s="381"/>
      <c r="L81" s="386" t="s">
        <v>127</v>
      </c>
      <c r="M81" s="369"/>
      <c r="N81" s="387">
        <f>N79-H81</f>
        <v>249.5299999974668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1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30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'1601'!N77</f>
        <v>3117013.42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'1601'!N78</f>
        <v>6742690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9859703.4199999999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1265250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193000</v>
      </c>
      <c r="D13" s="32">
        <v>93000</v>
      </c>
      <c r="E13" s="32">
        <v>19500</v>
      </c>
      <c r="F13" s="32">
        <v>58400</v>
      </c>
      <c r="G13" s="32">
        <v>114900</v>
      </c>
      <c r="H13" s="33">
        <f t="shared" ref="H13:H35" si="0">SUM(C13:G13)</f>
        <v>478800</v>
      </c>
      <c r="I13" s="34" t="s">
        <v>27</v>
      </c>
      <c r="J13" s="35">
        <v>99788</v>
      </c>
      <c r="K13" s="35">
        <v>377600</v>
      </c>
      <c r="L13" s="35"/>
      <c r="M13" s="147">
        <f t="shared" ref="M13:M35" si="1">SUM(J13:L13)</f>
        <v>477388</v>
      </c>
      <c r="N13" s="37">
        <f t="shared" ref="N13:N35" si="2">H13-M13</f>
        <v>1412</v>
      </c>
      <c r="O13" s="142"/>
      <c r="P13" s="38"/>
      <c r="Q13" s="39">
        <v>2</v>
      </c>
      <c r="R13" s="39"/>
      <c r="S13" s="39"/>
      <c r="T13" s="39"/>
      <c r="U13" s="40">
        <v>1</v>
      </c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3</v>
      </c>
      <c r="AB13" s="39">
        <v>2</v>
      </c>
      <c r="AC13" s="39"/>
      <c r="AD13" s="39"/>
      <c r="AE13" s="39"/>
      <c r="AF13" s="39"/>
      <c r="AG13" s="44">
        <f t="shared" ref="AG13:AG35" si="5">AF13+AE13+AD13+AC13+AB13+AA13</f>
        <v>5</v>
      </c>
      <c r="AH13" s="4"/>
      <c r="AI13" s="39">
        <v>0</v>
      </c>
      <c r="AJ13" s="42">
        <f t="shared" ref="AJ13:AJ35" si="6">AG13-AI13</f>
        <v>5</v>
      </c>
      <c r="AL13" s="39">
        <v>108</v>
      </c>
      <c r="AM13" s="39">
        <v>49</v>
      </c>
      <c r="AN13" s="39">
        <v>11</v>
      </c>
      <c r="AO13" s="39">
        <v>38</v>
      </c>
      <c r="AP13" s="40">
        <v>68</v>
      </c>
      <c r="AQ13" s="45">
        <f t="shared" ref="AQ13:AQ35" si="7">AP13+AO13+AN13+AM13+AL13</f>
        <v>274</v>
      </c>
      <c r="AR13" s="4"/>
      <c r="AS13" s="39">
        <v>0</v>
      </c>
      <c r="AT13" s="42">
        <f t="shared" ref="AT13:AT35" si="8">AQ13-AS13</f>
        <v>274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1</v>
      </c>
      <c r="AB14" s="52"/>
      <c r="AC14" s="52"/>
      <c r="AD14" s="52"/>
      <c r="AE14" s="52"/>
      <c r="AF14" s="52"/>
      <c r="AG14" s="44">
        <f t="shared" si="5"/>
        <v>1</v>
      </c>
      <c r="AH14" s="4"/>
      <c r="AI14" s="39"/>
      <c r="AJ14" s="42">
        <f t="shared" si="6"/>
        <v>1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242200</v>
      </c>
      <c r="D15" s="32">
        <v>155700</v>
      </c>
      <c r="E15" s="32">
        <v>78300</v>
      </c>
      <c r="F15" s="32">
        <v>103200</v>
      </c>
      <c r="G15" s="32">
        <v>207050</v>
      </c>
      <c r="H15" s="33">
        <f t="shared" si="0"/>
        <v>786450</v>
      </c>
      <c r="I15" s="34" t="s">
        <v>30</v>
      </c>
      <c r="J15" s="35">
        <v>383250</v>
      </c>
      <c r="K15" s="35">
        <v>403200</v>
      </c>
      <c r="L15" s="35"/>
      <c r="M15" s="147">
        <f t="shared" si="1"/>
        <v>786450</v>
      </c>
      <c r="N15" s="37">
        <f t="shared" si="2"/>
        <v>0</v>
      </c>
      <c r="O15" s="142"/>
      <c r="P15" s="38"/>
      <c r="Q15" s="39">
        <v>1</v>
      </c>
      <c r="R15" s="39"/>
      <c r="S15" s="39"/>
      <c r="T15" s="39"/>
      <c r="U15" s="40"/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9</v>
      </c>
      <c r="AB15" s="39"/>
      <c r="AC15" s="39">
        <v>2</v>
      </c>
      <c r="AD15" s="39"/>
      <c r="AE15" s="39"/>
      <c r="AF15" s="39"/>
      <c r="AG15" s="44">
        <f t="shared" si="5"/>
        <v>11</v>
      </c>
      <c r="AH15" s="4"/>
      <c r="AI15" s="39"/>
      <c r="AJ15" s="42">
        <f t="shared" si="6"/>
        <v>11</v>
      </c>
      <c r="AL15" s="39">
        <v>117</v>
      </c>
      <c r="AM15" s="39">
        <v>85</v>
      </c>
      <c r="AN15" s="39">
        <v>45</v>
      </c>
      <c r="AO15" s="39">
        <v>49</v>
      </c>
      <c r="AP15" s="40">
        <v>102</v>
      </c>
      <c r="AQ15" s="45">
        <f t="shared" si="7"/>
        <v>398</v>
      </c>
      <c r="AR15" s="4"/>
      <c r="AS15" s="39">
        <v>0</v>
      </c>
      <c r="AT15" s="42">
        <f t="shared" si="8"/>
        <v>398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1400</v>
      </c>
      <c r="K16" s="54"/>
      <c r="L16" s="54">
        <v>-1400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172050</v>
      </c>
      <c r="D17" s="32">
        <v>145550</v>
      </c>
      <c r="E17" s="32">
        <v>21150</v>
      </c>
      <c r="F17" s="32">
        <v>57450</v>
      </c>
      <c r="G17" s="32">
        <v>86600</v>
      </c>
      <c r="H17" s="33">
        <f t="shared" si="0"/>
        <v>482800</v>
      </c>
      <c r="I17" s="34" t="s">
        <v>33</v>
      </c>
      <c r="J17" s="35">
        <v>133000</v>
      </c>
      <c r="K17" s="35">
        <v>349800</v>
      </c>
      <c r="L17" s="35"/>
      <c r="M17" s="147">
        <f t="shared" si="1"/>
        <v>482800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>
        <v>4</v>
      </c>
      <c r="AB17" s="39"/>
      <c r="AC17" s="39"/>
      <c r="AD17" s="39"/>
      <c r="AE17" s="39"/>
      <c r="AF17" s="39"/>
      <c r="AG17" s="44">
        <f t="shared" si="5"/>
        <v>4</v>
      </c>
      <c r="AH17" s="4"/>
      <c r="AI17" s="39"/>
      <c r="AJ17" s="42">
        <f t="shared" si="6"/>
        <v>4</v>
      </c>
      <c r="AK17" s="43" t="s">
        <v>33</v>
      </c>
      <c r="AL17" s="39">
        <v>101</v>
      </c>
      <c r="AM17" s="39">
        <v>87</v>
      </c>
      <c r="AN17" s="39">
        <v>20</v>
      </c>
      <c r="AO17" s="39">
        <v>43</v>
      </c>
      <c r="AP17" s="40">
        <v>58</v>
      </c>
      <c r="AQ17" s="45">
        <f t="shared" si="7"/>
        <v>309</v>
      </c>
      <c r="AR17" s="4"/>
      <c r="AS17" s="39">
        <v>0</v>
      </c>
      <c r="AT17" s="42">
        <f t="shared" si="8"/>
        <v>309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404410</v>
      </c>
      <c r="D18" s="47">
        <v>367700</v>
      </c>
      <c r="E18" s="47">
        <v>156950</v>
      </c>
      <c r="F18" s="47">
        <v>192050</v>
      </c>
      <c r="G18" s="47">
        <v>404400</v>
      </c>
      <c r="H18" s="48">
        <f t="shared" si="0"/>
        <v>1525510</v>
      </c>
      <c r="I18" s="49" t="s">
        <v>35</v>
      </c>
      <c r="J18" s="54">
        <v>166250</v>
      </c>
      <c r="K18" s="54">
        <v>1359300</v>
      </c>
      <c r="L18" s="54">
        <v>-40</v>
      </c>
      <c r="M18" s="148">
        <f t="shared" si="1"/>
        <v>1525510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/>
      <c r="U18" s="53">
        <v>4</v>
      </c>
      <c r="V18" s="41">
        <f t="shared" si="3"/>
        <v>5</v>
      </c>
      <c r="W18" s="4"/>
      <c r="X18" s="39">
        <v>0</v>
      </c>
      <c r="Y18" s="42">
        <f t="shared" si="4"/>
        <v>5</v>
      </c>
      <c r="Z18" s="43" t="s">
        <v>35</v>
      </c>
      <c r="AA18" s="52">
        <v>2</v>
      </c>
      <c r="AB18" s="52">
        <v>2</v>
      </c>
      <c r="AC18" s="52">
        <v>2</v>
      </c>
      <c r="AD18" s="52">
        <v>1</v>
      </c>
      <c r="AE18" s="52">
        <v>2</v>
      </c>
      <c r="AF18" s="52"/>
      <c r="AG18" s="44">
        <f t="shared" si="5"/>
        <v>9</v>
      </c>
      <c r="AH18" s="4"/>
      <c r="AI18" s="39"/>
      <c r="AJ18" s="42">
        <f t="shared" si="6"/>
        <v>9</v>
      </c>
      <c r="AK18" s="43" t="s">
        <v>35</v>
      </c>
      <c r="AL18" s="52">
        <v>229</v>
      </c>
      <c r="AM18" s="52">
        <v>196</v>
      </c>
      <c r="AN18" s="52">
        <v>128</v>
      </c>
      <c r="AO18" s="52">
        <v>141</v>
      </c>
      <c r="AP18" s="53">
        <v>240</v>
      </c>
      <c r="AQ18" s="45">
        <f t="shared" si="7"/>
        <v>934</v>
      </c>
      <c r="AR18" s="4"/>
      <c r="AS18" s="39">
        <v>0</v>
      </c>
      <c r="AT18" s="42">
        <f t="shared" si="8"/>
        <v>934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186100</v>
      </c>
      <c r="D19" s="32">
        <v>150900</v>
      </c>
      <c r="E19" s="32">
        <v>111000</v>
      </c>
      <c r="F19" s="32">
        <v>144600</v>
      </c>
      <c r="G19" s="32">
        <v>150000</v>
      </c>
      <c r="H19" s="33">
        <f t="shared" si="0"/>
        <v>742600</v>
      </c>
      <c r="I19" s="34" t="s">
        <v>37</v>
      </c>
      <c r="J19" s="35">
        <v>85400</v>
      </c>
      <c r="K19" s="35">
        <v>657200</v>
      </c>
      <c r="L19" s="35"/>
      <c r="M19" s="147">
        <f t="shared" si="1"/>
        <v>742600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1</v>
      </c>
      <c r="AB19" s="39"/>
      <c r="AC19" s="39"/>
      <c r="AD19" s="39">
        <v>1</v>
      </c>
      <c r="AE19" s="39">
        <v>2</v>
      </c>
      <c r="AF19" s="39"/>
      <c r="AG19" s="44">
        <f t="shared" si="5"/>
        <v>4</v>
      </c>
      <c r="AH19" s="4"/>
      <c r="AI19" s="39"/>
      <c r="AJ19" s="42">
        <f t="shared" si="6"/>
        <v>4</v>
      </c>
      <c r="AK19" s="43" t="s">
        <v>37</v>
      </c>
      <c r="AL19" s="39">
        <v>107</v>
      </c>
      <c r="AM19" s="39">
        <v>84</v>
      </c>
      <c r="AN19" s="39">
        <v>52</v>
      </c>
      <c r="AO19" s="39">
        <v>78</v>
      </c>
      <c r="AP19" s="40">
        <v>100</v>
      </c>
      <c r="AQ19" s="45">
        <f t="shared" si="7"/>
        <v>421</v>
      </c>
      <c r="AR19" s="4"/>
      <c r="AS19" s="39">
        <v>0</v>
      </c>
      <c r="AT19" s="42">
        <f t="shared" si="8"/>
        <v>421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115900</v>
      </c>
      <c r="D20" s="47">
        <v>156700</v>
      </c>
      <c r="E20" s="47">
        <v>56700</v>
      </c>
      <c r="F20" s="47">
        <v>77500</v>
      </c>
      <c r="G20" s="47">
        <v>156600</v>
      </c>
      <c r="H20" s="48">
        <f t="shared" si="0"/>
        <v>563400</v>
      </c>
      <c r="I20" s="49" t="s">
        <v>39</v>
      </c>
      <c r="J20" s="54">
        <v>79800</v>
      </c>
      <c r="K20" s="54">
        <v>479600</v>
      </c>
      <c r="L20" s="54"/>
      <c r="M20" s="148">
        <f t="shared" si="1"/>
        <v>559400</v>
      </c>
      <c r="N20" s="37">
        <f t="shared" si="2"/>
        <v>4000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>
        <v>3</v>
      </c>
      <c r="AB20" s="52"/>
      <c r="AC20" s="52"/>
      <c r="AD20" s="52"/>
      <c r="AE20" s="52"/>
      <c r="AF20" s="52"/>
      <c r="AG20" s="44">
        <f t="shared" si="5"/>
        <v>3</v>
      </c>
      <c r="AH20" s="4"/>
      <c r="AI20" s="39"/>
      <c r="AJ20" s="42">
        <f t="shared" si="6"/>
        <v>3</v>
      </c>
      <c r="AK20" s="43" t="s">
        <v>39</v>
      </c>
      <c r="AL20" s="52">
        <v>60</v>
      </c>
      <c r="AM20" s="52">
        <v>85</v>
      </c>
      <c r="AN20" s="52">
        <v>44</v>
      </c>
      <c r="AO20" s="52">
        <v>56</v>
      </c>
      <c r="AP20" s="53">
        <v>92</v>
      </c>
      <c r="AQ20" s="45">
        <f t="shared" si="7"/>
        <v>337</v>
      </c>
      <c r="AR20" s="4"/>
      <c r="AS20" s="39">
        <v>0</v>
      </c>
      <c r="AT20" s="42">
        <f t="shared" si="8"/>
        <v>337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155550</v>
      </c>
      <c r="D21" s="32">
        <v>211050</v>
      </c>
      <c r="E21" s="32">
        <v>71100</v>
      </c>
      <c r="F21" s="32">
        <v>116100</v>
      </c>
      <c r="G21" s="32">
        <v>108900</v>
      </c>
      <c r="H21" s="33">
        <f t="shared" si="0"/>
        <v>662700</v>
      </c>
      <c r="I21" s="34" t="s">
        <v>41</v>
      </c>
      <c r="J21" s="35">
        <v>106400</v>
      </c>
      <c r="K21" s="35">
        <v>556300</v>
      </c>
      <c r="L21" s="35"/>
      <c r="M21" s="147">
        <f t="shared" si="1"/>
        <v>662700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>
        <v>1</v>
      </c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>
        <v>1</v>
      </c>
      <c r="AB21" s="39">
        <v>2</v>
      </c>
      <c r="AC21" s="39">
        <v>1</v>
      </c>
      <c r="AD21" s="39"/>
      <c r="AE21" s="39"/>
      <c r="AF21" s="39"/>
      <c r="AG21" s="44">
        <f t="shared" si="5"/>
        <v>4</v>
      </c>
      <c r="AH21" s="4"/>
      <c r="AI21" s="39"/>
      <c r="AJ21" s="42">
        <f t="shared" si="6"/>
        <v>4</v>
      </c>
      <c r="AK21" s="43" t="s">
        <v>41</v>
      </c>
      <c r="AL21" s="39">
        <v>61</v>
      </c>
      <c r="AM21" s="39">
        <v>86</v>
      </c>
      <c r="AN21" s="39">
        <v>44</v>
      </c>
      <c r="AO21" s="39">
        <v>42</v>
      </c>
      <c r="AP21" s="40">
        <v>66</v>
      </c>
      <c r="AQ21" s="45">
        <f t="shared" si="7"/>
        <v>299</v>
      </c>
      <c r="AR21" s="4"/>
      <c r="AS21" s="39">
        <v>0</v>
      </c>
      <c r="AT21" s="42">
        <f t="shared" si="8"/>
        <v>299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181450</v>
      </c>
      <c r="D22" s="47">
        <v>203000</v>
      </c>
      <c r="E22" s="47">
        <v>93100</v>
      </c>
      <c r="F22" s="47">
        <v>79700</v>
      </c>
      <c r="G22" s="47">
        <v>289600</v>
      </c>
      <c r="H22" s="48">
        <f t="shared" si="0"/>
        <v>846850</v>
      </c>
      <c r="I22" s="49" t="s">
        <v>43</v>
      </c>
      <c r="J22" s="54">
        <v>427700</v>
      </c>
      <c r="K22" s="54">
        <v>419200</v>
      </c>
      <c r="L22" s="54">
        <v>-50</v>
      </c>
      <c r="M22" s="148">
        <f t="shared" si="1"/>
        <v>846850</v>
      </c>
      <c r="N22" s="37">
        <f t="shared" si="2"/>
        <v>0</v>
      </c>
      <c r="O22" s="142"/>
      <c r="P22" s="38"/>
      <c r="Q22" s="52">
        <v>1</v>
      </c>
      <c r="R22" s="52"/>
      <c r="S22" s="52"/>
      <c r="T22" s="52"/>
      <c r="U22" s="53"/>
      <c r="V22" s="41">
        <f t="shared" si="3"/>
        <v>1</v>
      </c>
      <c r="W22" s="4"/>
      <c r="X22" s="39">
        <v>0</v>
      </c>
      <c r="Y22" s="42">
        <f t="shared" si="4"/>
        <v>1</v>
      </c>
      <c r="Z22" s="43" t="s">
        <v>43</v>
      </c>
      <c r="AA22" s="52">
        <v>4</v>
      </c>
      <c r="AB22" s="52">
        <v>3</v>
      </c>
      <c r="AC22" s="52">
        <v>3</v>
      </c>
      <c r="AD22" s="52">
        <v>2</v>
      </c>
      <c r="AE22" s="52">
        <v>2</v>
      </c>
      <c r="AF22" s="52"/>
      <c r="AG22" s="44">
        <f t="shared" si="5"/>
        <v>14</v>
      </c>
      <c r="AH22" s="4"/>
      <c r="AI22" s="39"/>
      <c r="AJ22" s="42">
        <f t="shared" si="6"/>
        <v>14</v>
      </c>
      <c r="AK22" s="43" t="s">
        <v>43</v>
      </c>
      <c r="AL22" s="52">
        <v>103</v>
      </c>
      <c r="AM22" s="52">
        <v>129</v>
      </c>
      <c r="AN22" s="52">
        <v>58</v>
      </c>
      <c r="AO22" s="52">
        <v>49</v>
      </c>
      <c r="AP22" s="53">
        <v>139</v>
      </c>
      <c r="AQ22" s="45">
        <f t="shared" si="7"/>
        <v>478</v>
      </c>
      <c r="AR22" s="4"/>
      <c r="AS22" s="39">
        <v>0</v>
      </c>
      <c r="AT22" s="42">
        <f t="shared" si="8"/>
        <v>478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251800</v>
      </c>
      <c r="D23" s="32">
        <v>250700</v>
      </c>
      <c r="E23" s="32">
        <v>156000</v>
      </c>
      <c r="F23" s="32">
        <v>127400</v>
      </c>
      <c r="G23" s="32">
        <v>254100</v>
      </c>
      <c r="H23" s="33">
        <f t="shared" si="0"/>
        <v>1040000</v>
      </c>
      <c r="I23" s="34" t="s">
        <v>45</v>
      </c>
      <c r="J23" s="35">
        <v>646800</v>
      </c>
      <c r="K23" s="35">
        <v>393200</v>
      </c>
      <c r="L23" s="35"/>
      <c r="M23" s="147">
        <f t="shared" si="1"/>
        <v>1040000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5</v>
      </c>
      <c r="AB23" s="39">
        <v>1</v>
      </c>
      <c r="AC23" s="39">
        <v>2</v>
      </c>
      <c r="AD23" s="39"/>
      <c r="AE23" s="39"/>
      <c r="AF23" s="39"/>
      <c r="AG23" s="44">
        <f t="shared" si="5"/>
        <v>8</v>
      </c>
      <c r="AH23" s="4"/>
      <c r="AI23" s="39"/>
      <c r="AJ23" s="42">
        <f t="shared" si="6"/>
        <v>8</v>
      </c>
      <c r="AK23" s="43" t="s">
        <v>45</v>
      </c>
      <c r="AL23" s="39">
        <v>139</v>
      </c>
      <c r="AM23" s="39">
        <v>134</v>
      </c>
      <c r="AN23" s="39">
        <v>59</v>
      </c>
      <c r="AO23" s="39">
        <v>77</v>
      </c>
      <c r="AP23" s="40">
        <v>144</v>
      </c>
      <c r="AQ23" s="45">
        <f t="shared" si="7"/>
        <v>553</v>
      </c>
      <c r="AR23" s="4"/>
      <c r="AS23" s="39">
        <v>0</v>
      </c>
      <c r="AT23" s="42">
        <f t="shared" si="8"/>
        <v>553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130000</v>
      </c>
      <c r="D25" s="32">
        <v>176300</v>
      </c>
      <c r="E25" s="32">
        <v>18900</v>
      </c>
      <c r="F25" s="32">
        <v>74300</v>
      </c>
      <c r="G25" s="32">
        <v>136600</v>
      </c>
      <c r="H25" s="33">
        <f t="shared" si="0"/>
        <v>536100</v>
      </c>
      <c r="I25" s="34" t="s">
        <v>49</v>
      </c>
      <c r="J25" s="35">
        <v>49000</v>
      </c>
      <c r="K25" s="35">
        <v>487100</v>
      </c>
      <c r="L25" s="35"/>
      <c r="M25" s="147">
        <f t="shared" si="1"/>
        <v>536100</v>
      </c>
      <c r="N25" s="37">
        <f t="shared" si="2"/>
        <v>0</v>
      </c>
      <c r="O25" s="142"/>
      <c r="P25" s="38"/>
      <c r="Q25" s="39">
        <v>1</v>
      </c>
      <c r="R25" s="39"/>
      <c r="S25" s="39"/>
      <c r="T25" s="39"/>
      <c r="U25" s="40"/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3</v>
      </c>
      <c r="AB25" s="39">
        <v>2</v>
      </c>
      <c r="AC25" s="39"/>
      <c r="AD25" s="39"/>
      <c r="AE25" s="39"/>
      <c r="AF25" s="39"/>
      <c r="AG25" s="44">
        <f t="shared" si="5"/>
        <v>5</v>
      </c>
      <c r="AH25" s="4"/>
      <c r="AI25" s="39"/>
      <c r="AJ25" s="42">
        <f t="shared" si="6"/>
        <v>5</v>
      </c>
      <c r="AK25" s="43" t="s">
        <v>49</v>
      </c>
      <c r="AL25" s="39">
        <v>78</v>
      </c>
      <c r="AM25" s="39">
        <v>93</v>
      </c>
      <c r="AN25" s="39">
        <v>19</v>
      </c>
      <c r="AO25" s="39">
        <v>37</v>
      </c>
      <c r="AP25" s="40">
        <v>88</v>
      </c>
      <c r="AQ25" s="45">
        <f t="shared" si="7"/>
        <v>315</v>
      </c>
      <c r="AR25" s="4"/>
      <c r="AS25" s="39">
        <v>0</v>
      </c>
      <c r="AT25" s="42">
        <f t="shared" si="8"/>
        <v>315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68700</v>
      </c>
      <c r="D27" s="32">
        <v>79900</v>
      </c>
      <c r="E27" s="32">
        <v>49100</v>
      </c>
      <c r="F27" s="32">
        <v>36900</v>
      </c>
      <c r="G27" s="32">
        <v>92600</v>
      </c>
      <c r="H27" s="33">
        <f t="shared" si="0"/>
        <v>327200</v>
      </c>
      <c r="I27" s="34" t="s">
        <v>53</v>
      </c>
      <c r="J27" s="35">
        <v>70000</v>
      </c>
      <c r="K27" s="35">
        <v>59450</v>
      </c>
      <c r="L27" s="35">
        <v>197750</v>
      </c>
      <c r="M27" s="147">
        <f t="shared" si="1"/>
        <v>327200</v>
      </c>
      <c r="N27" s="37">
        <f t="shared" si="2"/>
        <v>0</v>
      </c>
      <c r="O27" s="142"/>
      <c r="P27" s="38"/>
      <c r="Q27" s="39"/>
      <c r="R27" s="39">
        <v>1</v>
      </c>
      <c r="S27" s="39">
        <v>1</v>
      </c>
      <c r="T27" s="39">
        <v>1</v>
      </c>
      <c r="U27" s="40"/>
      <c r="V27" s="41">
        <f t="shared" si="3"/>
        <v>3</v>
      </c>
      <c r="W27" s="4"/>
      <c r="X27" s="39">
        <v>0</v>
      </c>
      <c r="Y27" s="42">
        <f t="shared" si="4"/>
        <v>3</v>
      </c>
      <c r="Z27" s="43" t="s">
        <v>53</v>
      </c>
      <c r="AA27" s="39">
        <v>3</v>
      </c>
      <c r="AB27" s="39">
        <v>1</v>
      </c>
      <c r="AC27" s="39">
        <v>1</v>
      </c>
      <c r="AD27" s="39">
        <v>1</v>
      </c>
      <c r="AE27" s="39"/>
      <c r="AF27" s="39"/>
      <c r="AG27" s="44">
        <f t="shared" si="5"/>
        <v>6</v>
      </c>
      <c r="AH27" s="4"/>
      <c r="AI27" s="39"/>
      <c r="AJ27" s="42">
        <f t="shared" si="6"/>
        <v>6</v>
      </c>
      <c r="AK27" s="43" t="s">
        <v>53</v>
      </c>
      <c r="AL27" s="39">
        <v>66</v>
      </c>
      <c r="AM27" s="39">
        <v>70</v>
      </c>
      <c r="AN27" s="39">
        <v>38</v>
      </c>
      <c r="AO27" s="39">
        <v>31</v>
      </c>
      <c r="AP27" s="40">
        <v>60</v>
      </c>
      <c r="AQ27" s="45">
        <f t="shared" si="7"/>
        <v>265</v>
      </c>
      <c r="AR27" s="4"/>
      <c r="AS27" s="39">
        <v>0</v>
      </c>
      <c r="AT27" s="42">
        <f t="shared" si="8"/>
        <v>265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106650</v>
      </c>
      <c r="D28" s="47">
        <v>112700</v>
      </c>
      <c r="E28" s="47">
        <v>54600</v>
      </c>
      <c r="F28" s="47">
        <v>88400</v>
      </c>
      <c r="G28" s="47">
        <v>147100</v>
      </c>
      <c r="H28" s="48">
        <f t="shared" si="0"/>
        <v>509450</v>
      </c>
      <c r="I28" s="49" t="s">
        <v>55</v>
      </c>
      <c r="J28" s="54">
        <v>7000</v>
      </c>
      <c r="K28" s="54">
        <v>502450</v>
      </c>
      <c r="L28" s="54"/>
      <c r="M28" s="148">
        <f t="shared" si="1"/>
        <v>509450</v>
      </c>
      <c r="N28" s="37">
        <f t="shared" si="2"/>
        <v>0</v>
      </c>
      <c r="O28" s="142"/>
      <c r="P28" s="38"/>
      <c r="Q28" s="52"/>
      <c r="R28" s="52">
        <v>1</v>
      </c>
      <c r="S28" s="52"/>
      <c r="T28" s="52"/>
      <c r="U28" s="53"/>
      <c r="V28" s="41">
        <f t="shared" si="3"/>
        <v>1</v>
      </c>
      <c r="W28" s="4"/>
      <c r="X28" s="39">
        <v>0</v>
      </c>
      <c r="Y28" s="42">
        <f t="shared" si="4"/>
        <v>1</v>
      </c>
      <c r="Z28" s="43" t="s">
        <v>55</v>
      </c>
      <c r="AA28" s="52">
        <v>1</v>
      </c>
      <c r="AB28" s="52"/>
      <c r="AC28" s="52"/>
      <c r="AD28" s="52"/>
      <c r="AE28" s="52"/>
      <c r="AF28" s="52"/>
      <c r="AG28" s="44">
        <f t="shared" si="5"/>
        <v>1</v>
      </c>
      <c r="AH28" s="4"/>
      <c r="AI28" s="39"/>
      <c r="AJ28" s="42">
        <f t="shared" si="6"/>
        <v>1</v>
      </c>
      <c r="AK28" s="43" t="s">
        <v>55</v>
      </c>
      <c r="AL28" s="52">
        <v>83</v>
      </c>
      <c r="AM28" s="52">
        <v>92</v>
      </c>
      <c r="AN28" s="52">
        <v>32</v>
      </c>
      <c r="AO28" s="52">
        <v>47</v>
      </c>
      <c r="AP28" s="53">
        <v>97</v>
      </c>
      <c r="AQ28" s="45">
        <f t="shared" si="7"/>
        <v>351</v>
      </c>
      <c r="AR28" s="4"/>
      <c r="AS28" s="39">
        <v>0</v>
      </c>
      <c r="AT28" s="42">
        <f t="shared" si="8"/>
        <v>351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147000</v>
      </c>
      <c r="D29" s="32">
        <v>194400</v>
      </c>
      <c r="E29" s="32">
        <v>150500</v>
      </c>
      <c r="F29" s="32">
        <v>33800</v>
      </c>
      <c r="G29" s="32">
        <v>172800</v>
      </c>
      <c r="H29" s="33">
        <f t="shared" si="0"/>
        <v>698500</v>
      </c>
      <c r="I29" s="34" t="s">
        <v>57</v>
      </c>
      <c r="J29" s="35">
        <v>42000</v>
      </c>
      <c r="K29" s="35">
        <v>656500</v>
      </c>
      <c r="L29" s="35"/>
      <c r="M29" s="147">
        <f t="shared" si="1"/>
        <v>698500</v>
      </c>
      <c r="N29" s="37">
        <f t="shared" si="2"/>
        <v>0</v>
      </c>
      <c r="O29" s="142"/>
      <c r="P29" s="38"/>
      <c r="Q29" s="39"/>
      <c r="R29" s="39">
        <v>2</v>
      </c>
      <c r="S29" s="39"/>
      <c r="T29" s="39">
        <v>1</v>
      </c>
      <c r="U29" s="40"/>
      <c r="V29" s="41">
        <f t="shared" si="3"/>
        <v>3</v>
      </c>
      <c r="W29" s="4"/>
      <c r="X29" s="39">
        <v>0</v>
      </c>
      <c r="Y29" s="42">
        <f t="shared" si="4"/>
        <v>3</v>
      </c>
      <c r="Z29" s="43" t="s">
        <v>57</v>
      </c>
      <c r="AA29" s="39">
        <v>2</v>
      </c>
      <c r="AB29" s="39"/>
      <c r="AC29" s="39"/>
      <c r="AD29" s="39"/>
      <c r="AE29" s="39"/>
      <c r="AF29" s="39"/>
      <c r="AG29" s="44">
        <f t="shared" si="5"/>
        <v>2</v>
      </c>
      <c r="AH29" s="4"/>
      <c r="AI29" s="39"/>
      <c r="AJ29" s="42">
        <f t="shared" si="6"/>
        <v>2</v>
      </c>
      <c r="AK29" s="43" t="s">
        <v>57</v>
      </c>
      <c r="AL29" s="39">
        <v>82</v>
      </c>
      <c r="AM29" s="39">
        <v>98</v>
      </c>
      <c r="AN29" s="39">
        <v>87</v>
      </c>
      <c r="AO29" s="39">
        <v>21</v>
      </c>
      <c r="AP29" s="40">
        <v>89</v>
      </c>
      <c r="AQ29" s="45">
        <f t="shared" si="7"/>
        <v>377</v>
      </c>
      <c r="AR29" s="4"/>
      <c r="AS29" s="39">
        <v>0</v>
      </c>
      <c r="AT29" s="42">
        <f t="shared" si="8"/>
        <v>377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70700</v>
      </c>
      <c r="D30" s="47">
        <v>53100</v>
      </c>
      <c r="E30" s="47">
        <v>23600</v>
      </c>
      <c r="F30" s="47">
        <v>63000</v>
      </c>
      <c r="G30" s="47">
        <v>39900</v>
      </c>
      <c r="H30" s="48">
        <f t="shared" si="0"/>
        <v>250300</v>
      </c>
      <c r="I30" s="49" t="s">
        <v>59</v>
      </c>
      <c r="J30" s="54">
        <v>21000</v>
      </c>
      <c r="K30" s="54">
        <v>220800</v>
      </c>
      <c r="L30" s="54">
        <v>8500</v>
      </c>
      <c r="M30" s="148">
        <f t="shared" si="1"/>
        <v>250300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2</v>
      </c>
      <c r="AB30" s="52"/>
      <c r="AC30" s="52"/>
      <c r="AD30" s="52"/>
      <c r="AE30" s="52"/>
      <c r="AF30" s="52"/>
      <c r="AG30" s="44">
        <f t="shared" si="5"/>
        <v>2</v>
      </c>
      <c r="AH30" s="4"/>
      <c r="AI30" s="39"/>
      <c r="AJ30" s="42">
        <f t="shared" si="6"/>
        <v>2</v>
      </c>
      <c r="AK30" s="43" t="s">
        <v>59</v>
      </c>
      <c r="AL30" s="52">
        <v>63</v>
      </c>
      <c r="AM30" s="52">
        <v>36</v>
      </c>
      <c r="AN30" s="52">
        <v>19</v>
      </c>
      <c r="AO30" s="52">
        <v>45</v>
      </c>
      <c r="AP30" s="53">
        <v>31</v>
      </c>
      <c r="AQ30" s="45">
        <f t="shared" si="7"/>
        <v>194</v>
      </c>
      <c r="AR30" s="4"/>
      <c r="AS30" s="39">
        <v>0</v>
      </c>
      <c r="AT30" s="42">
        <f t="shared" si="8"/>
        <v>194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101900</v>
      </c>
      <c r="D32" s="47">
        <v>148900</v>
      </c>
      <c r="E32" s="47">
        <v>86100</v>
      </c>
      <c r="F32" s="47">
        <v>84300</v>
      </c>
      <c r="G32" s="47">
        <v>146900</v>
      </c>
      <c r="H32" s="48">
        <f t="shared" si="0"/>
        <v>568100</v>
      </c>
      <c r="I32" s="49" t="s">
        <v>63</v>
      </c>
      <c r="J32" s="54">
        <v>70000</v>
      </c>
      <c r="K32" s="54">
        <v>498100</v>
      </c>
      <c r="L32" s="54"/>
      <c r="M32" s="148">
        <f t="shared" si="1"/>
        <v>568100</v>
      </c>
      <c r="N32" s="37">
        <f t="shared" si="2"/>
        <v>0</v>
      </c>
      <c r="O32" s="142"/>
      <c r="P32" s="38"/>
      <c r="Q32" s="52">
        <v>1</v>
      </c>
      <c r="R32" s="52"/>
      <c r="S32" s="52"/>
      <c r="T32" s="52"/>
      <c r="U32" s="53"/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1</v>
      </c>
      <c r="AB32" s="52">
        <v>2</v>
      </c>
      <c r="AC32" s="52">
        <v>1</v>
      </c>
      <c r="AD32" s="52">
        <v>1</v>
      </c>
      <c r="AE32" s="52"/>
      <c r="AF32" s="52"/>
      <c r="AG32" s="44">
        <f t="shared" si="5"/>
        <v>5</v>
      </c>
      <c r="AH32" s="4"/>
      <c r="AI32" s="39"/>
      <c r="AJ32" s="42">
        <f t="shared" si="6"/>
        <v>5</v>
      </c>
      <c r="AK32" s="43" t="s">
        <v>63</v>
      </c>
      <c r="AL32" s="52">
        <v>62</v>
      </c>
      <c r="AM32" s="52">
        <v>102</v>
      </c>
      <c r="AN32" s="52">
        <v>56</v>
      </c>
      <c r="AO32" s="52">
        <v>60</v>
      </c>
      <c r="AP32" s="53">
        <v>115</v>
      </c>
      <c r="AQ32" s="45">
        <f t="shared" si="7"/>
        <v>395</v>
      </c>
      <c r="AR32" s="4"/>
      <c r="AS32" s="39">
        <v>0</v>
      </c>
      <c r="AT32" s="42">
        <f t="shared" si="8"/>
        <v>395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68000</v>
      </c>
      <c r="D33" s="32">
        <v>43200</v>
      </c>
      <c r="E33" s="32">
        <v>21500</v>
      </c>
      <c r="F33" s="32">
        <v>41700</v>
      </c>
      <c r="G33" s="32">
        <v>60400</v>
      </c>
      <c r="H33" s="33">
        <f t="shared" si="0"/>
        <v>234800</v>
      </c>
      <c r="I33" s="34" t="s">
        <v>65</v>
      </c>
      <c r="J33" s="35"/>
      <c r="K33" s="35">
        <v>214500</v>
      </c>
      <c r="L33" s="35">
        <v>20300</v>
      </c>
      <c r="M33" s="147">
        <f t="shared" si="1"/>
        <v>234800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>
        <v>42</v>
      </c>
      <c r="AM33" s="39">
        <v>40</v>
      </c>
      <c r="AN33" s="39">
        <v>17</v>
      </c>
      <c r="AO33" s="39">
        <v>23</v>
      </c>
      <c r="AP33" s="40">
        <v>43</v>
      </c>
      <c r="AQ33" s="45">
        <f t="shared" si="7"/>
        <v>165</v>
      </c>
      <c r="AR33" s="4"/>
      <c r="AS33" s="39">
        <v>0</v>
      </c>
      <c r="AT33" s="42">
        <f t="shared" si="8"/>
        <v>165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2595410</v>
      </c>
      <c r="D37" s="149">
        <f t="shared" si="9"/>
        <v>2542800</v>
      </c>
      <c r="E37" s="149">
        <f t="shared" si="9"/>
        <v>1168100</v>
      </c>
      <c r="F37" s="149">
        <f t="shared" si="9"/>
        <v>1378800</v>
      </c>
      <c r="G37" s="149">
        <f t="shared" si="9"/>
        <v>2568450</v>
      </c>
      <c r="H37" s="150">
        <f t="shared" si="9"/>
        <v>10253560</v>
      </c>
      <c r="I37" s="61"/>
      <c r="J37" s="149">
        <f>SUM(J13:J35)</f>
        <v>2388788</v>
      </c>
      <c r="K37" s="149">
        <f>SUM(K13:K36)</f>
        <v>7634300</v>
      </c>
      <c r="L37" s="149">
        <f>SUM(L14:L35)</f>
        <v>225060</v>
      </c>
      <c r="M37" s="149">
        <f>SUM(M13:M35)</f>
        <v>10248148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84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6065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9805419.1099999994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2388788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5412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2394200</v>
      </c>
      <c r="G48" s="76" t="s">
        <v>7</v>
      </c>
      <c r="H48" s="77">
        <f>D48+H41</f>
        <v>12199619.109999999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108</v>
      </c>
      <c r="E52" s="437">
        <f>20000*D52</f>
        <v>2160000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143</v>
      </c>
      <c r="N52" s="90">
        <f>20000*M52</f>
        <v>2860000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281</v>
      </c>
      <c r="E53" s="359">
        <f>10000*D53</f>
        <v>2810000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206</v>
      </c>
      <c r="N53" s="96">
        <f>10000*M53</f>
        <v>2060000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621</v>
      </c>
      <c r="E54" s="361">
        <f>2000*D54</f>
        <v>1242000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174</v>
      </c>
      <c r="N54" s="96">
        <f>2000*M54</f>
        <v>348000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1591</v>
      </c>
      <c r="E55" s="359">
        <f>1000*D55</f>
        <v>1591000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1480</v>
      </c>
      <c r="N55" s="96">
        <f>1000*M55</f>
        <v>1480000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70</v>
      </c>
      <c r="E56" s="361">
        <f>500*D56</f>
        <v>35000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515</v>
      </c>
      <c r="N56" s="96">
        <f>500*M56</f>
        <v>257500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54</v>
      </c>
      <c r="E57" s="359">
        <f>200*D57</f>
        <v>10800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176</v>
      </c>
      <c r="N57" s="96">
        <f>200*M57</f>
        <v>35200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127</v>
      </c>
      <c r="E58" s="361">
        <f>100*D58</f>
        <v>12700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424</v>
      </c>
      <c r="N58" s="96">
        <f>100*M58</f>
        <v>42400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3</v>
      </c>
      <c r="E59" s="359">
        <f>50*D59</f>
        <v>150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1416</v>
      </c>
      <c r="N59" s="96">
        <f>50*M59</f>
        <v>70800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1514</v>
      </c>
      <c r="N60" s="96">
        <f>20*M60</f>
        <v>30280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7861650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7187800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10255850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2290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7416631.1100000003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10303413.42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20113263.420000002</v>
      </c>
      <c r="I77" s="380"/>
      <c r="J77" s="381"/>
      <c r="L77" s="370" t="s">
        <v>5</v>
      </c>
      <c r="M77" s="369"/>
      <c r="N77" s="115">
        <f>N71</f>
        <v>3115613.42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7187800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9810831.1099999994</v>
      </c>
      <c r="I79" s="380"/>
      <c r="J79" s="381"/>
      <c r="L79" s="372" t="s">
        <v>125</v>
      </c>
      <c r="M79" s="369"/>
      <c r="N79" s="117">
        <f>N71+N65</f>
        <v>10303413.42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10302432.310000002</v>
      </c>
      <c r="I81" s="380"/>
      <c r="J81" s="381"/>
      <c r="L81" s="386" t="s">
        <v>127</v>
      </c>
      <c r="M81" s="369"/>
      <c r="N81" s="387">
        <f>N79-H81</f>
        <v>981.10999999754131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29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8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'1701'!N77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'1701'!N78</f>
        <v>7187800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10303413.42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1068100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201500</v>
      </c>
      <c r="D13" s="32">
        <v>48200</v>
      </c>
      <c r="E13" s="32">
        <v>12700</v>
      </c>
      <c r="F13" s="32">
        <v>49600</v>
      </c>
      <c r="G13" s="32">
        <v>121800</v>
      </c>
      <c r="H13" s="33">
        <f t="shared" ref="H13:H35" si="0">SUM(C13:G13)</f>
        <v>433800</v>
      </c>
      <c r="I13" s="34" t="s">
        <v>27</v>
      </c>
      <c r="J13" s="35">
        <v>226100</v>
      </c>
      <c r="K13" s="35">
        <v>205900</v>
      </c>
      <c r="L13" s="35"/>
      <c r="M13" s="147">
        <f t="shared" ref="M13:M35" si="1">SUM(J13:L13)</f>
        <v>432000</v>
      </c>
      <c r="N13" s="37">
        <f t="shared" ref="N13:N35" si="2">H13-M13</f>
        <v>1800</v>
      </c>
      <c r="O13" s="142"/>
      <c r="P13" s="38"/>
      <c r="Q13" s="39">
        <v>1</v>
      </c>
      <c r="R13" s="39"/>
      <c r="S13" s="39"/>
      <c r="T13" s="39"/>
      <c r="U13" s="40"/>
      <c r="V13" s="41">
        <f t="shared" ref="V13:V35" si="3">U13+T13+S13+R13+Q13</f>
        <v>1</v>
      </c>
      <c r="W13" s="4"/>
      <c r="X13" s="39">
        <v>0</v>
      </c>
      <c r="Y13" s="42">
        <f t="shared" ref="Y13:Y35" si="4">V13-X13</f>
        <v>1</v>
      </c>
      <c r="Z13" s="43" t="s">
        <v>20</v>
      </c>
      <c r="AA13" s="39">
        <v>7</v>
      </c>
      <c r="AB13" s="39">
        <v>2</v>
      </c>
      <c r="AC13" s="39"/>
      <c r="AD13" s="39"/>
      <c r="AE13" s="39"/>
      <c r="AF13" s="39"/>
      <c r="AG13" s="44">
        <f t="shared" ref="AG13:AG35" si="5">AF13+AE13+AD13+AC13+AB13+AA13</f>
        <v>9</v>
      </c>
      <c r="AH13" s="4"/>
      <c r="AI13" s="39">
        <v>0</v>
      </c>
      <c r="AJ13" s="42">
        <f t="shared" ref="AJ13:AJ35" si="6">AG13-AI13</f>
        <v>9</v>
      </c>
      <c r="AL13" s="39">
        <v>116</v>
      </c>
      <c r="AM13" s="39">
        <v>33</v>
      </c>
      <c r="AN13" s="39">
        <v>8</v>
      </c>
      <c r="AO13" s="39">
        <v>32</v>
      </c>
      <c r="AP13" s="40">
        <v>66</v>
      </c>
      <c r="AQ13" s="45">
        <f t="shared" ref="AQ13:AQ35" si="7">AP13+AO13+AN13+AM13+AL13</f>
        <v>255</v>
      </c>
      <c r="AR13" s="4"/>
      <c r="AS13" s="39">
        <v>0</v>
      </c>
      <c r="AT13" s="42">
        <f t="shared" ref="AT13:AT35" si="8">AQ13-AS13</f>
        <v>255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257500</v>
      </c>
      <c r="D15" s="32">
        <v>109300</v>
      </c>
      <c r="E15" s="32">
        <v>49400</v>
      </c>
      <c r="F15" s="32">
        <v>78000</v>
      </c>
      <c r="G15" s="32">
        <v>140100</v>
      </c>
      <c r="H15" s="33">
        <f t="shared" si="0"/>
        <v>634300</v>
      </c>
      <c r="I15" s="34" t="s">
        <v>30</v>
      </c>
      <c r="J15" s="35">
        <v>114100</v>
      </c>
      <c r="K15" s="35">
        <v>520200</v>
      </c>
      <c r="L15" s="35"/>
      <c r="M15" s="147">
        <f t="shared" si="1"/>
        <v>634300</v>
      </c>
      <c r="N15" s="37">
        <f t="shared" si="2"/>
        <v>0</v>
      </c>
      <c r="O15" s="142"/>
      <c r="P15" s="38"/>
      <c r="Q15" s="39">
        <v>3</v>
      </c>
      <c r="R15" s="39">
        <v>1</v>
      </c>
      <c r="S15" s="39">
        <v>1</v>
      </c>
      <c r="T15" s="39">
        <v>2</v>
      </c>
      <c r="U15" s="40"/>
      <c r="V15" s="41">
        <f t="shared" si="3"/>
        <v>7</v>
      </c>
      <c r="W15" s="4"/>
      <c r="X15" s="39">
        <v>0</v>
      </c>
      <c r="Y15" s="42">
        <f t="shared" si="4"/>
        <v>7</v>
      </c>
      <c r="Z15" s="43" t="s">
        <v>19</v>
      </c>
      <c r="AA15" s="39">
        <v>1</v>
      </c>
      <c r="AB15" s="39">
        <v>3</v>
      </c>
      <c r="AC15" s="39"/>
      <c r="AD15" s="39"/>
      <c r="AE15" s="39"/>
      <c r="AF15" s="39"/>
      <c r="AG15" s="44">
        <f t="shared" si="5"/>
        <v>4</v>
      </c>
      <c r="AH15" s="4"/>
      <c r="AI15" s="39"/>
      <c r="AJ15" s="42">
        <f t="shared" si="6"/>
        <v>4</v>
      </c>
      <c r="AL15" s="39">
        <v>121</v>
      </c>
      <c r="AM15" s="39">
        <v>70</v>
      </c>
      <c r="AN15" s="39">
        <v>29</v>
      </c>
      <c r="AO15" s="39">
        <v>38</v>
      </c>
      <c r="AP15" s="40">
        <v>63</v>
      </c>
      <c r="AQ15" s="45">
        <f t="shared" si="7"/>
        <v>321</v>
      </c>
      <c r="AR15" s="4"/>
      <c r="AS15" s="39">
        <v>0</v>
      </c>
      <c r="AT15" s="42">
        <f t="shared" si="8"/>
        <v>321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162400</v>
      </c>
      <c r="D17" s="32">
        <v>103200</v>
      </c>
      <c r="E17" s="32">
        <v>32800</v>
      </c>
      <c r="F17" s="32">
        <v>70600</v>
      </c>
      <c r="G17" s="32">
        <v>147800</v>
      </c>
      <c r="H17" s="33">
        <f t="shared" si="0"/>
        <v>516800</v>
      </c>
      <c r="I17" s="34" t="s">
        <v>33</v>
      </c>
      <c r="J17" s="35">
        <v>625600</v>
      </c>
      <c r="K17" s="35"/>
      <c r="L17" s="35">
        <v>-108800</v>
      </c>
      <c r="M17" s="147">
        <f t="shared" si="1"/>
        <v>516800</v>
      </c>
      <c r="N17" s="37">
        <f t="shared" si="2"/>
        <v>0</v>
      </c>
      <c r="O17" s="142"/>
      <c r="P17" s="38"/>
      <c r="Q17" s="39">
        <v>1</v>
      </c>
      <c r="R17" s="39">
        <v>1</v>
      </c>
      <c r="S17" s="39"/>
      <c r="T17" s="39"/>
      <c r="U17" s="40"/>
      <c r="V17" s="41">
        <f t="shared" si="3"/>
        <v>2</v>
      </c>
      <c r="W17" s="4"/>
      <c r="X17" s="39">
        <v>0</v>
      </c>
      <c r="Y17" s="42">
        <f t="shared" si="4"/>
        <v>2</v>
      </c>
      <c r="Z17" s="43" t="s">
        <v>33</v>
      </c>
      <c r="AA17" s="39">
        <v>3</v>
      </c>
      <c r="AB17" s="39">
        <v>2</v>
      </c>
      <c r="AC17" s="39">
        <v>1</v>
      </c>
      <c r="AD17" s="39">
        <v>1</v>
      </c>
      <c r="AE17" s="39">
        <v>1</v>
      </c>
      <c r="AF17" s="39"/>
      <c r="AG17" s="44">
        <f t="shared" si="5"/>
        <v>8</v>
      </c>
      <c r="AH17" s="4"/>
      <c r="AI17" s="39"/>
      <c r="AJ17" s="42">
        <f t="shared" si="6"/>
        <v>8</v>
      </c>
      <c r="AK17" s="43" t="s">
        <v>33</v>
      </c>
      <c r="AL17" s="39">
        <v>90</v>
      </c>
      <c r="AM17" s="39">
        <v>72</v>
      </c>
      <c r="AN17" s="39">
        <v>30</v>
      </c>
      <c r="AO17" s="39">
        <v>51</v>
      </c>
      <c r="AP17" s="40">
        <v>93</v>
      </c>
      <c r="AQ17" s="45">
        <f t="shared" si="7"/>
        <v>336</v>
      </c>
      <c r="AR17" s="4"/>
      <c r="AS17" s="39">
        <v>0</v>
      </c>
      <c r="AT17" s="42">
        <f t="shared" si="8"/>
        <v>336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524150</v>
      </c>
      <c r="D18" s="47">
        <v>368100</v>
      </c>
      <c r="E18" s="47">
        <v>216300</v>
      </c>
      <c r="F18" s="47">
        <v>276600</v>
      </c>
      <c r="G18" s="47">
        <v>359550</v>
      </c>
      <c r="H18" s="48">
        <f t="shared" si="0"/>
        <v>1744700</v>
      </c>
      <c r="I18" s="49" t="s">
        <v>35</v>
      </c>
      <c r="J18" s="54">
        <v>944100</v>
      </c>
      <c r="K18" s="54">
        <v>800600</v>
      </c>
      <c r="L18" s="54"/>
      <c r="M18" s="148">
        <f t="shared" si="1"/>
        <v>1744700</v>
      </c>
      <c r="N18" s="37">
        <f t="shared" si="2"/>
        <v>0</v>
      </c>
      <c r="O18" s="142"/>
      <c r="P18" s="38"/>
      <c r="Q18" s="52">
        <v>2</v>
      </c>
      <c r="R18" s="52"/>
      <c r="S18" s="52"/>
      <c r="T18" s="52"/>
      <c r="U18" s="53"/>
      <c r="V18" s="41">
        <f t="shared" si="3"/>
        <v>2</v>
      </c>
      <c r="W18" s="4"/>
      <c r="X18" s="39">
        <v>0</v>
      </c>
      <c r="Y18" s="42">
        <f t="shared" si="4"/>
        <v>2</v>
      </c>
      <c r="Z18" s="43" t="s">
        <v>35</v>
      </c>
      <c r="AA18" s="52">
        <v>12</v>
      </c>
      <c r="AB18" s="52">
        <v>5</v>
      </c>
      <c r="AC18" s="52">
        <v>5</v>
      </c>
      <c r="AD18" s="52"/>
      <c r="AE18" s="52"/>
      <c r="AF18" s="52"/>
      <c r="AG18" s="44">
        <f t="shared" si="5"/>
        <v>22</v>
      </c>
      <c r="AH18" s="4"/>
      <c r="AI18" s="39"/>
      <c r="AJ18" s="42">
        <f t="shared" si="6"/>
        <v>22</v>
      </c>
      <c r="AK18" s="43" t="s">
        <v>35</v>
      </c>
      <c r="AL18" s="52">
        <v>300</v>
      </c>
      <c r="AM18" s="52">
        <v>232</v>
      </c>
      <c r="AN18" s="52">
        <v>132</v>
      </c>
      <c r="AO18" s="52">
        <v>134</v>
      </c>
      <c r="AP18" s="53">
        <v>211</v>
      </c>
      <c r="AQ18" s="45">
        <f t="shared" si="7"/>
        <v>1009</v>
      </c>
      <c r="AR18" s="4"/>
      <c r="AS18" s="39">
        <v>0</v>
      </c>
      <c r="AT18" s="42">
        <f t="shared" si="8"/>
        <v>1009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220600</v>
      </c>
      <c r="D19" s="32">
        <v>215800</v>
      </c>
      <c r="E19" s="32">
        <v>117300</v>
      </c>
      <c r="F19" s="32">
        <v>169400</v>
      </c>
      <c r="G19" s="32">
        <v>182900</v>
      </c>
      <c r="H19" s="33">
        <f t="shared" si="0"/>
        <v>906000</v>
      </c>
      <c r="I19" s="34" t="s">
        <v>37</v>
      </c>
      <c r="J19" s="35">
        <v>255862.27</v>
      </c>
      <c r="K19" s="35">
        <v>650150</v>
      </c>
      <c r="L19" s="35">
        <v>-12.27</v>
      </c>
      <c r="M19" s="147">
        <f t="shared" si="1"/>
        <v>906000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6</v>
      </c>
      <c r="AB19" s="39">
        <v>2</v>
      </c>
      <c r="AC19" s="39">
        <v>2</v>
      </c>
      <c r="AD19" s="39">
        <v>4</v>
      </c>
      <c r="AE19" s="39"/>
      <c r="AF19" s="39"/>
      <c r="AG19" s="44">
        <f t="shared" si="5"/>
        <v>14</v>
      </c>
      <c r="AH19" s="4"/>
      <c r="AI19" s="39"/>
      <c r="AJ19" s="42">
        <f t="shared" si="6"/>
        <v>14</v>
      </c>
      <c r="AK19" s="43" t="s">
        <v>37</v>
      </c>
      <c r="AL19" s="39">
        <v>101</v>
      </c>
      <c r="AM19" s="39">
        <v>131</v>
      </c>
      <c r="AN19" s="39">
        <v>68</v>
      </c>
      <c r="AO19" s="39">
        <v>74</v>
      </c>
      <c r="AP19" s="40">
        <v>99</v>
      </c>
      <c r="AQ19" s="45">
        <f t="shared" si="7"/>
        <v>473</v>
      </c>
      <c r="AR19" s="4"/>
      <c r="AS19" s="39">
        <v>0</v>
      </c>
      <c r="AT19" s="42">
        <f t="shared" si="8"/>
        <v>473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99400</v>
      </c>
      <c r="D20" s="47">
        <v>158400</v>
      </c>
      <c r="E20" s="47">
        <v>66400</v>
      </c>
      <c r="F20" s="47">
        <v>93200</v>
      </c>
      <c r="G20" s="47">
        <v>195500</v>
      </c>
      <c r="H20" s="48">
        <f t="shared" si="0"/>
        <v>612900</v>
      </c>
      <c r="I20" s="49" t="s">
        <v>39</v>
      </c>
      <c r="J20" s="54">
        <v>735700</v>
      </c>
      <c r="K20" s="54">
        <v>4000</v>
      </c>
      <c r="L20" s="54">
        <v>-126800</v>
      </c>
      <c r="M20" s="148">
        <f t="shared" si="1"/>
        <v>612900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>
        <v>3</v>
      </c>
      <c r="AB20" s="52">
        <v>6</v>
      </c>
      <c r="AC20" s="52">
        <v>9</v>
      </c>
      <c r="AD20" s="52">
        <v>1</v>
      </c>
      <c r="AE20" s="52"/>
      <c r="AF20" s="52"/>
      <c r="AG20" s="44">
        <f t="shared" si="5"/>
        <v>19</v>
      </c>
      <c r="AH20" s="4"/>
      <c r="AI20" s="39"/>
      <c r="AJ20" s="42">
        <f t="shared" si="6"/>
        <v>19</v>
      </c>
      <c r="AK20" s="43" t="s">
        <v>39</v>
      </c>
      <c r="AL20" s="52">
        <v>69</v>
      </c>
      <c r="AM20" s="52">
        <v>87</v>
      </c>
      <c r="AN20" s="52">
        <v>55</v>
      </c>
      <c r="AO20" s="52">
        <v>68</v>
      </c>
      <c r="AP20" s="53">
        <v>111</v>
      </c>
      <c r="AQ20" s="45">
        <f t="shared" si="7"/>
        <v>390</v>
      </c>
      <c r="AR20" s="4"/>
      <c r="AS20" s="39">
        <v>0</v>
      </c>
      <c r="AT20" s="42">
        <f t="shared" si="8"/>
        <v>390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121600</v>
      </c>
      <c r="D21" s="32">
        <v>169200</v>
      </c>
      <c r="E21" s="32">
        <v>47100</v>
      </c>
      <c r="F21" s="32">
        <v>75700</v>
      </c>
      <c r="G21" s="32">
        <v>114100</v>
      </c>
      <c r="H21" s="33">
        <f t="shared" si="0"/>
        <v>527700</v>
      </c>
      <c r="I21" s="34" t="s">
        <v>41</v>
      </c>
      <c r="J21" s="35">
        <v>452200</v>
      </c>
      <c r="K21" s="35">
        <v>75500</v>
      </c>
      <c r="L21" s="35"/>
      <c r="M21" s="147">
        <f t="shared" si="1"/>
        <v>527700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>
        <v>5</v>
      </c>
      <c r="AB21" s="39">
        <v>4</v>
      </c>
      <c r="AC21" s="39">
        <v>6</v>
      </c>
      <c r="AD21" s="39">
        <v>1</v>
      </c>
      <c r="AE21" s="39">
        <v>2</v>
      </c>
      <c r="AF21" s="39"/>
      <c r="AG21" s="44">
        <f t="shared" si="5"/>
        <v>18</v>
      </c>
      <c r="AH21" s="4"/>
      <c r="AI21" s="39"/>
      <c r="AJ21" s="42">
        <f t="shared" si="6"/>
        <v>18</v>
      </c>
      <c r="AK21" s="43" t="s">
        <v>41</v>
      </c>
      <c r="AL21" s="39">
        <v>45</v>
      </c>
      <c r="AM21" s="39">
        <v>78</v>
      </c>
      <c r="AN21" s="39">
        <v>38</v>
      </c>
      <c r="AO21" s="39">
        <v>50</v>
      </c>
      <c r="AP21" s="40">
        <v>71</v>
      </c>
      <c r="AQ21" s="45">
        <f t="shared" si="7"/>
        <v>282</v>
      </c>
      <c r="AR21" s="4"/>
      <c r="AS21" s="39">
        <v>0</v>
      </c>
      <c r="AT21" s="42">
        <f t="shared" si="8"/>
        <v>282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214700</v>
      </c>
      <c r="D22" s="47">
        <v>222300</v>
      </c>
      <c r="E22" s="47">
        <v>78550</v>
      </c>
      <c r="F22" s="47">
        <v>106100</v>
      </c>
      <c r="G22" s="47">
        <v>227000</v>
      </c>
      <c r="H22" s="48">
        <f t="shared" si="0"/>
        <v>848650</v>
      </c>
      <c r="I22" s="49" t="s">
        <v>43</v>
      </c>
      <c r="J22" s="54">
        <v>987700</v>
      </c>
      <c r="K22" s="54"/>
      <c r="L22" s="54">
        <v>-139050</v>
      </c>
      <c r="M22" s="148">
        <f t="shared" si="1"/>
        <v>848650</v>
      </c>
      <c r="N22" s="37">
        <f t="shared" si="2"/>
        <v>0</v>
      </c>
      <c r="O22" s="142"/>
      <c r="P22" s="38"/>
      <c r="Q22" s="52">
        <v>1</v>
      </c>
      <c r="R22" s="52">
        <v>1</v>
      </c>
      <c r="S22" s="52"/>
      <c r="T22" s="52"/>
      <c r="U22" s="53"/>
      <c r="V22" s="41">
        <f t="shared" si="3"/>
        <v>2</v>
      </c>
      <c r="W22" s="4"/>
      <c r="X22" s="39">
        <v>0</v>
      </c>
      <c r="Y22" s="42">
        <f t="shared" si="4"/>
        <v>2</v>
      </c>
      <c r="Z22" s="43" t="s">
        <v>43</v>
      </c>
      <c r="AA22" s="52">
        <v>10</v>
      </c>
      <c r="AB22" s="52">
        <v>9</v>
      </c>
      <c r="AC22" s="52">
        <v>3</v>
      </c>
      <c r="AD22" s="52">
        <v>2</v>
      </c>
      <c r="AE22" s="52">
        <v>4</v>
      </c>
      <c r="AF22" s="52"/>
      <c r="AG22" s="44">
        <f t="shared" si="5"/>
        <v>28</v>
      </c>
      <c r="AH22" s="4"/>
      <c r="AI22" s="39"/>
      <c r="AJ22" s="42">
        <f t="shared" si="6"/>
        <v>28</v>
      </c>
      <c r="AK22" s="43" t="s">
        <v>43</v>
      </c>
      <c r="AL22" s="52">
        <v>115</v>
      </c>
      <c r="AM22" s="52">
        <v>115</v>
      </c>
      <c r="AN22" s="52">
        <v>49</v>
      </c>
      <c r="AO22" s="52">
        <v>65</v>
      </c>
      <c r="AP22" s="53">
        <v>110</v>
      </c>
      <c r="AQ22" s="45">
        <f t="shared" si="7"/>
        <v>454</v>
      </c>
      <c r="AR22" s="4"/>
      <c r="AS22" s="39">
        <v>0</v>
      </c>
      <c r="AT22" s="42">
        <f t="shared" si="8"/>
        <v>454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240000</v>
      </c>
      <c r="D23" s="32">
        <v>313800</v>
      </c>
      <c r="E23" s="32">
        <v>114500</v>
      </c>
      <c r="F23" s="32">
        <v>135500</v>
      </c>
      <c r="G23" s="32">
        <v>286400</v>
      </c>
      <c r="H23" s="33">
        <f t="shared" si="0"/>
        <v>1090200</v>
      </c>
      <c r="I23" s="34" t="s">
        <v>45</v>
      </c>
      <c r="J23" s="35">
        <v>253400</v>
      </c>
      <c r="K23" s="35">
        <v>836800</v>
      </c>
      <c r="L23" s="35"/>
      <c r="M23" s="147">
        <f t="shared" si="1"/>
        <v>1090200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6</v>
      </c>
      <c r="AB23" s="39">
        <v>1</v>
      </c>
      <c r="AC23" s="39">
        <v>1</v>
      </c>
      <c r="AD23" s="39"/>
      <c r="AE23" s="39"/>
      <c r="AF23" s="39"/>
      <c r="AG23" s="44">
        <f t="shared" si="5"/>
        <v>8</v>
      </c>
      <c r="AH23" s="4"/>
      <c r="AI23" s="39"/>
      <c r="AJ23" s="42">
        <f t="shared" si="6"/>
        <v>8</v>
      </c>
      <c r="AK23" s="43" t="s">
        <v>45</v>
      </c>
      <c r="AL23" s="39">
        <v>119</v>
      </c>
      <c r="AM23" s="39">
        <v>148</v>
      </c>
      <c r="AN23" s="39">
        <v>54</v>
      </c>
      <c r="AO23" s="39">
        <v>60</v>
      </c>
      <c r="AP23" s="40">
        <v>151</v>
      </c>
      <c r="AQ23" s="45">
        <f t="shared" si="7"/>
        <v>532</v>
      </c>
      <c r="AR23" s="4"/>
      <c r="AS23" s="39">
        <v>0</v>
      </c>
      <c r="AT23" s="42">
        <f t="shared" si="8"/>
        <v>532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162400</v>
      </c>
      <c r="D25" s="32">
        <v>148200</v>
      </c>
      <c r="E25" s="32">
        <v>52800</v>
      </c>
      <c r="F25" s="32">
        <v>81600</v>
      </c>
      <c r="G25" s="32">
        <v>156400</v>
      </c>
      <c r="H25" s="33">
        <f t="shared" si="0"/>
        <v>601400</v>
      </c>
      <c r="I25" s="34" t="s">
        <v>49</v>
      </c>
      <c r="J25" s="35">
        <v>1323000</v>
      </c>
      <c r="K25" s="35"/>
      <c r="L25" s="35">
        <v>-721600</v>
      </c>
      <c r="M25" s="147">
        <f t="shared" si="1"/>
        <v>601400</v>
      </c>
      <c r="N25" s="37">
        <f t="shared" si="2"/>
        <v>0</v>
      </c>
      <c r="O25" s="142"/>
      <c r="P25" s="38"/>
      <c r="Q25" s="39">
        <v>4</v>
      </c>
      <c r="R25" s="39">
        <v>1</v>
      </c>
      <c r="S25" s="39"/>
      <c r="T25" s="39">
        <v>1</v>
      </c>
      <c r="U25" s="40"/>
      <c r="V25" s="41">
        <f t="shared" si="3"/>
        <v>6</v>
      </c>
      <c r="W25" s="4"/>
      <c r="X25" s="39">
        <v>0</v>
      </c>
      <c r="Y25" s="42">
        <f t="shared" si="4"/>
        <v>6</v>
      </c>
      <c r="Z25" s="43" t="s">
        <v>49</v>
      </c>
      <c r="AA25" s="39">
        <v>4</v>
      </c>
      <c r="AB25" s="39">
        <v>4</v>
      </c>
      <c r="AC25" s="39">
        <v>4</v>
      </c>
      <c r="AD25" s="39">
        <v>2</v>
      </c>
      <c r="AE25" s="39">
        <v>1</v>
      </c>
      <c r="AF25" s="39"/>
      <c r="AG25" s="44">
        <f t="shared" si="5"/>
        <v>15</v>
      </c>
      <c r="AH25" s="4"/>
      <c r="AI25" s="39"/>
      <c r="AJ25" s="42">
        <f t="shared" si="6"/>
        <v>15</v>
      </c>
      <c r="AK25" s="43" t="s">
        <v>49</v>
      </c>
      <c r="AL25" s="39">
        <v>71</v>
      </c>
      <c r="AM25" s="39">
        <v>78</v>
      </c>
      <c r="AN25" s="39">
        <v>36</v>
      </c>
      <c r="AO25" s="39">
        <v>40</v>
      </c>
      <c r="AP25" s="40">
        <v>74</v>
      </c>
      <c r="AQ25" s="45">
        <f t="shared" si="7"/>
        <v>299</v>
      </c>
      <c r="AR25" s="4"/>
      <c r="AS25" s="39">
        <v>0</v>
      </c>
      <c r="AT25" s="42">
        <f t="shared" si="8"/>
        <v>299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87600</v>
      </c>
      <c r="D27" s="32">
        <v>71800</v>
      </c>
      <c r="E27" s="32">
        <v>28100</v>
      </c>
      <c r="F27" s="32">
        <v>26300</v>
      </c>
      <c r="G27" s="32">
        <v>53100</v>
      </c>
      <c r="H27" s="33">
        <f t="shared" si="0"/>
        <v>266900</v>
      </c>
      <c r="I27" s="34" t="s">
        <v>53</v>
      </c>
      <c r="J27" s="35">
        <v>3500</v>
      </c>
      <c r="K27" s="35">
        <v>263400</v>
      </c>
      <c r="L27" s="35"/>
      <c r="M27" s="147">
        <f t="shared" si="1"/>
        <v>266900</v>
      </c>
      <c r="N27" s="37">
        <f t="shared" si="2"/>
        <v>0</v>
      </c>
      <c r="O27" s="142"/>
      <c r="P27" s="38"/>
      <c r="Q27" s="39"/>
      <c r="R27" s="39"/>
      <c r="S27" s="39">
        <v>1</v>
      </c>
      <c r="T27" s="39"/>
      <c r="U27" s="40"/>
      <c r="V27" s="41">
        <f t="shared" si="3"/>
        <v>1</v>
      </c>
      <c r="W27" s="4"/>
      <c r="X27" s="39">
        <v>0</v>
      </c>
      <c r="Y27" s="42">
        <f t="shared" si="4"/>
        <v>1</v>
      </c>
      <c r="Z27" s="43" t="s">
        <v>53</v>
      </c>
      <c r="AA27" s="39">
        <v>1</v>
      </c>
      <c r="AB27" s="39"/>
      <c r="AC27" s="39"/>
      <c r="AD27" s="39"/>
      <c r="AE27" s="39"/>
      <c r="AF27" s="39"/>
      <c r="AG27" s="44">
        <f t="shared" si="5"/>
        <v>1</v>
      </c>
      <c r="AH27" s="4"/>
      <c r="AI27" s="39"/>
      <c r="AJ27" s="42">
        <f t="shared" si="6"/>
        <v>1</v>
      </c>
      <c r="AK27" s="43" t="s">
        <v>53</v>
      </c>
      <c r="AL27" s="39">
        <v>60</v>
      </c>
      <c r="AM27" s="39">
        <v>53</v>
      </c>
      <c r="AN27" s="39">
        <v>26</v>
      </c>
      <c r="AO27" s="39">
        <v>23</v>
      </c>
      <c r="AP27" s="40">
        <v>47</v>
      </c>
      <c r="AQ27" s="45">
        <f t="shared" si="7"/>
        <v>209</v>
      </c>
      <c r="AR27" s="4"/>
      <c r="AS27" s="39">
        <v>0</v>
      </c>
      <c r="AT27" s="42">
        <f t="shared" si="8"/>
        <v>209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160100</v>
      </c>
      <c r="D28" s="47">
        <v>146700</v>
      </c>
      <c r="E28" s="47">
        <v>102800</v>
      </c>
      <c r="F28" s="47">
        <v>96300</v>
      </c>
      <c r="G28" s="47">
        <v>125250</v>
      </c>
      <c r="H28" s="48">
        <f t="shared" si="0"/>
        <v>631150</v>
      </c>
      <c r="I28" s="49" t="s">
        <v>55</v>
      </c>
      <c r="J28" s="54">
        <v>327600</v>
      </c>
      <c r="K28" s="54">
        <v>303550</v>
      </c>
      <c r="L28" s="54"/>
      <c r="M28" s="148">
        <f t="shared" si="1"/>
        <v>631150</v>
      </c>
      <c r="N28" s="37">
        <f t="shared" si="2"/>
        <v>0</v>
      </c>
      <c r="O28" s="142"/>
      <c r="P28" s="38"/>
      <c r="Q28" s="52">
        <v>1</v>
      </c>
      <c r="R28" s="52">
        <v>2</v>
      </c>
      <c r="S28" s="52"/>
      <c r="T28" s="52"/>
      <c r="U28" s="53">
        <v>3</v>
      </c>
      <c r="V28" s="41">
        <f t="shared" si="3"/>
        <v>6</v>
      </c>
      <c r="W28" s="4"/>
      <c r="X28" s="39">
        <v>0</v>
      </c>
      <c r="Y28" s="42">
        <f t="shared" si="4"/>
        <v>6</v>
      </c>
      <c r="Z28" s="43" t="s">
        <v>55</v>
      </c>
      <c r="AA28" s="52">
        <v>4</v>
      </c>
      <c r="AB28" s="52">
        <v>3</v>
      </c>
      <c r="AC28" s="52">
        <v>2</v>
      </c>
      <c r="AD28" s="52">
        <v>2</v>
      </c>
      <c r="AE28" s="52"/>
      <c r="AF28" s="52"/>
      <c r="AG28" s="44">
        <f t="shared" si="5"/>
        <v>11</v>
      </c>
      <c r="AH28" s="4"/>
      <c r="AI28" s="39"/>
      <c r="AJ28" s="42">
        <f t="shared" si="6"/>
        <v>11</v>
      </c>
      <c r="AK28" s="43" t="s">
        <v>55</v>
      </c>
      <c r="AL28" s="52">
        <v>110</v>
      </c>
      <c r="AM28" s="52">
        <v>88</v>
      </c>
      <c r="AN28" s="52">
        <v>56</v>
      </c>
      <c r="AO28" s="52">
        <v>59</v>
      </c>
      <c r="AP28" s="53">
        <v>82</v>
      </c>
      <c r="AQ28" s="45">
        <f t="shared" si="7"/>
        <v>395</v>
      </c>
      <c r="AR28" s="4"/>
      <c r="AS28" s="39">
        <v>0</v>
      </c>
      <c r="AT28" s="42">
        <f t="shared" si="8"/>
        <v>395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166900</v>
      </c>
      <c r="D29" s="32">
        <v>185800</v>
      </c>
      <c r="E29" s="32">
        <v>146100</v>
      </c>
      <c r="F29" s="32">
        <v>73650</v>
      </c>
      <c r="G29" s="32">
        <v>175050</v>
      </c>
      <c r="H29" s="33">
        <f t="shared" si="0"/>
        <v>747500</v>
      </c>
      <c r="I29" s="34" t="s">
        <v>57</v>
      </c>
      <c r="J29" s="35">
        <v>371000</v>
      </c>
      <c r="K29" s="35">
        <v>376500</v>
      </c>
      <c r="L29" s="35"/>
      <c r="M29" s="147">
        <f t="shared" si="1"/>
        <v>747500</v>
      </c>
      <c r="N29" s="37">
        <f t="shared" si="2"/>
        <v>0</v>
      </c>
      <c r="O29" s="142"/>
      <c r="P29" s="38"/>
      <c r="Q29" s="39">
        <v>1</v>
      </c>
      <c r="R29" s="39">
        <v>1</v>
      </c>
      <c r="S29" s="39">
        <v>1</v>
      </c>
      <c r="T29" s="39"/>
      <c r="U29" s="40"/>
      <c r="V29" s="41">
        <f t="shared" si="3"/>
        <v>3</v>
      </c>
      <c r="W29" s="4"/>
      <c r="X29" s="39">
        <v>0</v>
      </c>
      <c r="Y29" s="42">
        <f t="shared" si="4"/>
        <v>3</v>
      </c>
      <c r="Z29" s="43" t="s">
        <v>57</v>
      </c>
      <c r="AA29" s="39">
        <v>1</v>
      </c>
      <c r="AB29" s="39">
        <v>3</v>
      </c>
      <c r="AC29" s="39">
        <v>6</v>
      </c>
      <c r="AD29" s="39"/>
      <c r="AE29" s="39"/>
      <c r="AF29" s="39"/>
      <c r="AG29" s="44">
        <f t="shared" si="5"/>
        <v>10</v>
      </c>
      <c r="AH29" s="4"/>
      <c r="AI29" s="39"/>
      <c r="AJ29" s="42">
        <f t="shared" si="6"/>
        <v>10</v>
      </c>
      <c r="AK29" s="43" t="s">
        <v>57</v>
      </c>
      <c r="AL29" s="39">
        <v>91</v>
      </c>
      <c r="AM29" s="39">
        <v>93</v>
      </c>
      <c r="AN29" s="39">
        <v>67</v>
      </c>
      <c r="AO29" s="39">
        <v>38</v>
      </c>
      <c r="AP29" s="40">
        <v>92</v>
      </c>
      <c r="AQ29" s="45">
        <f t="shared" si="7"/>
        <v>381</v>
      </c>
      <c r="AR29" s="4"/>
      <c r="AS29" s="39">
        <v>0</v>
      </c>
      <c r="AT29" s="42">
        <f t="shared" si="8"/>
        <v>381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132400</v>
      </c>
      <c r="D30" s="47">
        <v>101950</v>
      </c>
      <c r="E30" s="47">
        <v>26100</v>
      </c>
      <c r="F30" s="47">
        <v>26600</v>
      </c>
      <c r="G30" s="47">
        <v>64400</v>
      </c>
      <c r="H30" s="48">
        <f t="shared" si="0"/>
        <v>351450</v>
      </c>
      <c r="I30" s="49" t="s">
        <v>59</v>
      </c>
      <c r="J30" s="54">
        <v>98000</v>
      </c>
      <c r="K30" s="54">
        <v>253550</v>
      </c>
      <c r="L30" s="54">
        <v>-100</v>
      </c>
      <c r="M30" s="148">
        <f t="shared" si="1"/>
        <v>351450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>
        <v>2</v>
      </c>
      <c r="AC30" s="52"/>
      <c r="AD30" s="52"/>
      <c r="AE30" s="52">
        <v>1</v>
      </c>
      <c r="AF30" s="52"/>
      <c r="AG30" s="44">
        <f t="shared" si="5"/>
        <v>3</v>
      </c>
      <c r="AH30" s="4"/>
      <c r="AI30" s="39"/>
      <c r="AJ30" s="42">
        <f t="shared" si="6"/>
        <v>3</v>
      </c>
      <c r="AK30" s="43" t="s">
        <v>59</v>
      </c>
      <c r="AL30" s="52">
        <v>75</v>
      </c>
      <c r="AM30" s="52">
        <v>62</v>
      </c>
      <c r="AN30" s="52">
        <v>18</v>
      </c>
      <c r="AO30" s="52">
        <v>26</v>
      </c>
      <c r="AP30" s="53">
        <v>42</v>
      </c>
      <c r="AQ30" s="45">
        <f t="shared" si="7"/>
        <v>223</v>
      </c>
      <c r="AR30" s="4"/>
      <c r="AS30" s="39">
        <v>0</v>
      </c>
      <c r="AT30" s="42">
        <f t="shared" si="8"/>
        <v>223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118500</v>
      </c>
      <c r="D32" s="47">
        <v>157500</v>
      </c>
      <c r="E32" s="47">
        <v>138600</v>
      </c>
      <c r="F32" s="47">
        <v>71000</v>
      </c>
      <c r="G32" s="47">
        <v>155700</v>
      </c>
      <c r="H32" s="48">
        <f t="shared" si="0"/>
        <v>641300</v>
      </c>
      <c r="I32" s="49" t="s">
        <v>63</v>
      </c>
      <c r="J32" s="54">
        <v>187189.47</v>
      </c>
      <c r="K32" s="54">
        <v>454110</v>
      </c>
      <c r="L32" s="54"/>
      <c r="M32" s="148">
        <f t="shared" si="1"/>
        <v>641299.47</v>
      </c>
      <c r="N32" s="37">
        <f t="shared" si="2"/>
        <v>0.53000000002793968</v>
      </c>
      <c r="O32" s="142"/>
      <c r="P32" s="38"/>
      <c r="Q32" s="52">
        <v>2</v>
      </c>
      <c r="R32" s="52">
        <v>1</v>
      </c>
      <c r="S32" s="52"/>
      <c r="T32" s="52"/>
      <c r="U32" s="53">
        <v>2</v>
      </c>
      <c r="V32" s="41">
        <f t="shared" si="3"/>
        <v>5</v>
      </c>
      <c r="W32" s="4"/>
      <c r="X32" s="39">
        <v>0</v>
      </c>
      <c r="Y32" s="42">
        <f t="shared" si="4"/>
        <v>5</v>
      </c>
      <c r="Z32" s="43" t="s">
        <v>63</v>
      </c>
      <c r="AA32" s="52">
        <v>8</v>
      </c>
      <c r="AB32" s="52">
        <v>5</v>
      </c>
      <c r="AC32" s="52">
        <v>3</v>
      </c>
      <c r="AD32" s="52">
        <v>1</v>
      </c>
      <c r="AE32" s="52">
        <v>1</v>
      </c>
      <c r="AF32" s="52"/>
      <c r="AG32" s="44">
        <f t="shared" si="5"/>
        <v>18</v>
      </c>
      <c r="AH32" s="4"/>
      <c r="AI32" s="39"/>
      <c r="AJ32" s="42">
        <f t="shared" si="6"/>
        <v>18</v>
      </c>
      <c r="AK32" s="43" t="s">
        <v>63</v>
      </c>
      <c r="AL32" s="52">
        <v>102</v>
      </c>
      <c r="AM32" s="52">
        <v>128</v>
      </c>
      <c r="AN32" s="52">
        <v>92</v>
      </c>
      <c r="AO32" s="52">
        <v>44</v>
      </c>
      <c r="AP32" s="53">
        <v>93</v>
      </c>
      <c r="AQ32" s="45">
        <f t="shared" si="7"/>
        <v>459</v>
      </c>
      <c r="AR32" s="4"/>
      <c r="AS32" s="39">
        <v>0</v>
      </c>
      <c r="AT32" s="42">
        <f t="shared" si="8"/>
        <v>459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47900</v>
      </c>
      <c r="D33" s="32">
        <v>42300</v>
      </c>
      <c r="E33" s="32">
        <v>16100</v>
      </c>
      <c r="F33" s="32">
        <v>30300</v>
      </c>
      <c r="G33" s="32">
        <v>48650</v>
      </c>
      <c r="H33" s="33">
        <f t="shared" si="0"/>
        <v>185250</v>
      </c>
      <c r="I33" s="34" t="s">
        <v>65</v>
      </c>
      <c r="J33" s="35">
        <v>105000</v>
      </c>
      <c r="K33" s="35">
        <v>80300</v>
      </c>
      <c r="L33" s="35">
        <v>-50</v>
      </c>
      <c r="M33" s="147">
        <f t="shared" si="1"/>
        <v>185250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2</v>
      </c>
      <c r="AB33" s="39">
        <v>1</v>
      </c>
      <c r="AC33" s="39"/>
      <c r="AD33" s="39">
        <v>1</v>
      </c>
      <c r="AE33" s="39"/>
      <c r="AF33" s="39"/>
      <c r="AG33" s="44">
        <f t="shared" si="5"/>
        <v>4</v>
      </c>
      <c r="AH33" s="4"/>
      <c r="AI33" s="39"/>
      <c r="AJ33" s="42">
        <f t="shared" si="6"/>
        <v>4</v>
      </c>
      <c r="AK33" s="43" t="s">
        <v>65</v>
      </c>
      <c r="AL33" s="39">
        <v>32</v>
      </c>
      <c r="AM33" s="39">
        <v>25</v>
      </c>
      <c r="AN33" s="39">
        <v>13</v>
      </c>
      <c r="AO33" s="39">
        <v>16</v>
      </c>
      <c r="AP33" s="40">
        <v>33</v>
      </c>
      <c r="AQ33" s="45">
        <f t="shared" si="7"/>
        <v>119</v>
      </c>
      <c r="AR33" s="4"/>
      <c r="AS33" s="39">
        <v>0</v>
      </c>
      <c r="AT33" s="42">
        <f t="shared" si="8"/>
        <v>119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2917650</v>
      </c>
      <c r="D37" s="149">
        <f t="shared" si="9"/>
        <v>2562550</v>
      </c>
      <c r="E37" s="149">
        <f t="shared" si="9"/>
        <v>1245650</v>
      </c>
      <c r="F37" s="149">
        <f t="shared" si="9"/>
        <v>1460450</v>
      </c>
      <c r="G37" s="149">
        <f t="shared" si="9"/>
        <v>2553700</v>
      </c>
      <c r="H37" s="150">
        <f t="shared" si="9"/>
        <v>10740000</v>
      </c>
      <c r="I37" s="61"/>
      <c r="J37" s="149">
        <f>SUM(J13:J35)</f>
        <v>7010051.7399999993</v>
      </c>
      <c r="K37" s="149">
        <f>SUM(K13:K36)</f>
        <v>4824560</v>
      </c>
      <c r="L37" s="149">
        <f>SUM(L14:L35)</f>
        <v>-1096412.27</v>
      </c>
      <c r="M37" s="149">
        <f>SUM(M13:M35)</f>
        <v>10738199.470000001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35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192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6137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10253560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7010051.7399999993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1800.5300000000279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7011852.2699999996</v>
      </c>
      <c r="G48" s="76" t="s">
        <v>7</v>
      </c>
      <c r="H48" s="77">
        <f>D48+H41</f>
        <v>17265412.27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94</v>
      </c>
      <c r="E52" s="437">
        <f>20000*D52</f>
        <v>1880000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240</v>
      </c>
      <c r="N52" s="90">
        <f>20000*M52</f>
        <v>4800000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154</v>
      </c>
      <c r="E53" s="359">
        <f>10000*D53</f>
        <v>1540000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60</v>
      </c>
      <c r="N53" s="96">
        <f>10000*M53</f>
        <v>600000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310</v>
      </c>
      <c r="E54" s="361">
        <f>2000*D54</f>
        <v>620000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284</v>
      </c>
      <c r="N54" s="96">
        <f>2000*M54</f>
        <v>568000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726</v>
      </c>
      <c r="E55" s="359">
        <f>1000*D55</f>
        <v>726000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1132</v>
      </c>
      <c r="N55" s="96">
        <f>1000*M55</f>
        <v>1132000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91</v>
      </c>
      <c r="E56" s="361">
        <f>500*D56</f>
        <v>45500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604</v>
      </c>
      <c r="N56" s="96">
        <f>500*M56</f>
        <v>302000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34</v>
      </c>
      <c r="E57" s="359">
        <f>200*D57</f>
        <v>6800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106</v>
      </c>
      <c r="N57" s="96">
        <f>200*M57</f>
        <v>21200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30</v>
      </c>
      <c r="E58" s="361">
        <f>100*D58</f>
        <v>3000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45</v>
      </c>
      <c r="N58" s="96">
        <f>100*M58</f>
        <v>4500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3</v>
      </c>
      <c r="E59" s="359">
        <f>50*D59</f>
        <v>150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1418</v>
      </c>
      <c r="N59" s="96">
        <f>50*M59</f>
        <v>70900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1514</v>
      </c>
      <c r="N60" s="96">
        <f>20*M60</f>
        <v>30280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1</v>
      </c>
      <c r="E61" s="359">
        <f>10*D61</f>
        <v>10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4821460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7532500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D48+F65</f>
        <v>7011852.2699999996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140000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-3728147.7300000004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3255613.42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3243508.26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10788113.42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21043413.420000002</v>
      </c>
      <c r="I77" s="380"/>
      <c r="J77" s="381"/>
      <c r="L77" s="370" t="s">
        <v>5</v>
      </c>
      <c r="M77" s="369"/>
      <c r="N77" s="115">
        <f>N71</f>
        <v>3255613.42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7532500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10255360.529999999</v>
      </c>
      <c r="I79" s="380"/>
      <c r="J79" s="381"/>
      <c r="L79" s="372" t="s">
        <v>125</v>
      </c>
      <c r="M79" s="369"/>
      <c r="N79" s="117">
        <f>N71+N65</f>
        <v>10788113.42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10788052.890000002</v>
      </c>
      <c r="I81" s="380"/>
      <c r="J81" s="381"/>
      <c r="L81" s="386" t="s">
        <v>127</v>
      </c>
      <c r="M81" s="369"/>
      <c r="N81" s="387">
        <f>N79-H81</f>
        <v>60.529999997466803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27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6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'1801'!N77</f>
        <v>3255613.42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'1801'!N78</f>
        <v>7532500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10788113.42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1191800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207550</v>
      </c>
      <c r="D13" s="32">
        <v>63250</v>
      </c>
      <c r="E13" s="32">
        <v>11600</v>
      </c>
      <c r="F13" s="32">
        <v>108100</v>
      </c>
      <c r="G13" s="32">
        <v>156000</v>
      </c>
      <c r="H13" s="33">
        <f t="shared" ref="H13:H35" si="0">SUM(C13:G13)</f>
        <v>546500</v>
      </c>
      <c r="I13" s="34" t="s">
        <v>27</v>
      </c>
      <c r="J13" s="35">
        <v>220500</v>
      </c>
      <c r="K13" s="35">
        <v>325000</v>
      </c>
      <c r="L13" s="35"/>
      <c r="M13" s="147">
        <f t="shared" ref="M13:M35" si="1">SUM(J13:L13)</f>
        <v>545500</v>
      </c>
      <c r="N13" s="37">
        <f t="shared" ref="N13:N35" si="2">H13-M13</f>
        <v>1000</v>
      </c>
      <c r="O13" s="142"/>
      <c r="P13" s="38"/>
      <c r="Q13" s="39">
        <v>2</v>
      </c>
      <c r="R13" s="39"/>
      <c r="S13" s="39"/>
      <c r="T13" s="39">
        <v>1</v>
      </c>
      <c r="U13" s="40"/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7</v>
      </c>
      <c r="AB13" s="39">
        <v>1</v>
      </c>
      <c r="AC13" s="39">
        <v>1</v>
      </c>
      <c r="AD13" s="39">
        <v>3</v>
      </c>
      <c r="AE13" s="39">
        <v>1</v>
      </c>
      <c r="AF13" s="39"/>
      <c r="AG13" s="44">
        <f t="shared" ref="AG13:AG35" si="5">AF13+AE13+AD13+AC13+AB13+AA13</f>
        <v>13</v>
      </c>
      <c r="AH13" s="4"/>
      <c r="AI13" s="39">
        <v>0</v>
      </c>
      <c r="AJ13" s="42">
        <f t="shared" ref="AJ13:AJ35" si="6">AG13-AI13</f>
        <v>13</v>
      </c>
      <c r="AL13" s="39">
        <v>105</v>
      </c>
      <c r="AM13" s="39">
        <v>45</v>
      </c>
      <c r="AN13" s="39">
        <v>9</v>
      </c>
      <c r="AO13" s="39">
        <v>49</v>
      </c>
      <c r="AP13" s="40">
        <v>92</v>
      </c>
      <c r="AQ13" s="45">
        <f t="shared" ref="AQ13:AQ35" si="7">AP13+AO13+AN13+AM13+AL13</f>
        <v>300</v>
      </c>
      <c r="AR13" s="4"/>
      <c r="AS13" s="39">
        <v>0</v>
      </c>
      <c r="AT13" s="42">
        <f t="shared" ref="AT13:AT35" si="8">AQ13-AS13</f>
        <v>300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41900</v>
      </c>
      <c r="F14" s="47">
        <v>50000</v>
      </c>
      <c r="G14" s="47">
        <v>153200</v>
      </c>
      <c r="H14" s="48">
        <f t="shared" si="0"/>
        <v>245100</v>
      </c>
      <c r="I14" s="49" t="s">
        <v>28</v>
      </c>
      <c r="J14" s="54">
        <v>21000</v>
      </c>
      <c r="K14" s="54">
        <v>224100</v>
      </c>
      <c r="L14" s="54"/>
      <c r="M14" s="148">
        <f t="shared" si="1"/>
        <v>245100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>
        <v>1</v>
      </c>
      <c r="V14" s="41">
        <f t="shared" si="3"/>
        <v>1</v>
      </c>
      <c r="W14" s="4"/>
      <c r="X14" s="39">
        <v>0</v>
      </c>
      <c r="Y14" s="42">
        <f t="shared" si="4"/>
        <v>1</v>
      </c>
      <c r="Z14" s="43" t="s">
        <v>29</v>
      </c>
      <c r="AA14" s="52"/>
      <c r="AB14" s="52"/>
      <c r="AC14" s="52"/>
      <c r="AD14" s="52"/>
      <c r="AE14" s="52">
        <v>1</v>
      </c>
      <c r="AF14" s="52"/>
      <c r="AG14" s="44">
        <f t="shared" si="5"/>
        <v>1</v>
      </c>
      <c r="AH14" s="4"/>
      <c r="AI14" s="39"/>
      <c r="AJ14" s="42">
        <f t="shared" si="6"/>
        <v>1</v>
      </c>
      <c r="AL14" s="52"/>
      <c r="AM14" s="52"/>
      <c r="AN14" s="52">
        <v>21</v>
      </c>
      <c r="AO14" s="52">
        <v>28</v>
      </c>
      <c r="AP14" s="53">
        <v>64</v>
      </c>
      <c r="AQ14" s="45">
        <f t="shared" si="7"/>
        <v>113</v>
      </c>
      <c r="AR14" s="4"/>
      <c r="AS14" s="39">
        <v>0</v>
      </c>
      <c r="AT14" s="42">
        <f t="shared" si="8"/>
        <v>113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233550</v>
      </c>
      <c r="D15" s="32">
        <v>120250</v>
      </c>
      <c r="E15" s="32">
        <v>27000</v>
      </c>
      <c r="F15" s="32">
        <v>9700</v>
      </c>
      <c r="G15" s="32">
        <v>9700</v>
      </c>
      <c r="H15" s="33">
        <f t="shared" si="0"/>
        <v>400200</v>
      </c>
      <c r="I15" s="34" t="s">
        <v>30</v>
      </c>
      <c r="J15" s="35">
        <v>166250</v>
      </c>
      <c r="K15" s="35">
        <v>233950</v>
      </c>
      <c r="L15" s="35"/>
      <c r="M15" s="147">
        <f t="shared" si="1"/>
        <v>400200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7</v>
      </c>
      <c r="AB15" s="39"/>
      <c r="AC15" s="39"/>
      <c r="AD15" s="39"/>
      <c r="AE15" s="39"/>
      <c r="AF15" s="39"/>
      <c r="AG15" s="44">
        <f t="shared" si="5"/>
        <v>7</v>
      </c>
      <c r="AH15" s="4"/>
      <c r="AI15" s="39"/>
      <c r="AJ15" s="42">
        <f t="shared" si="6"/>
        <v>7</v>
      </c>
      <c r="AL15" s="39">
        <v>118</v>
      </c>
      <c r="AM15" s="39">
        <v>78</v>
      </c>
      <c r="AN15" s="39">
        <v>19</v>
      </c>
      <c r="AO15" s="39">
        <v>6</v>
      </c>
      <c r="AP15" s="40">
        <v>6</v>
      </c>
      <c r="AQ15" s="45">
        <f t="shared" si="7"/>
        <v>227</v>
      </c>
      <c r="AR15" s="4"/>
      <c r="AS15" s="39">
        <v>0</v>
      </c>
      <c r="AT15" s="42">
        <f t="shared" si="8"/>
        <v>227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14000</v>
      </c>
      <c r="K16" s="54"/>
      <c r="L16" s="54">
        <v>-14000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107000</v>
      </c>
      <c r="D17" s="32">
        <v>97800</v>
      </c>
      <c r="E17" s="32">
        <v>21300</v>
      </c>
      <c r="F17" s="32">
        <v>42700</v>
      </c>
      <c r="G17" s="32">
        <v>79300</v>
      </c>
      <c r="H17" s="33">
        <f t="shared" si="0"/>
        <v>348100</v>
      </c>
      <c r="I17" s="34" t="s">
        <v>33</v>
      </c>
      <c r="J17" s="35">
        <v>17500</v>
      </c>
      <c r="K17" s="35">
        <v>221800</v>
      </c>
      <c r="L17" s="35">
        <v>108800</v>
      </c>
      <c r="M17" s="147">
        <f t="shared" si="1"/>
        <v>348100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>
        <v>1</v>
      </c>
      <c r="AE17" s="39">
        <v>1</v>
      </c>
      <c r="AF17" s="39"/>
      <c r="AG17" s="44">
        <f t="shared" si="5"/>
        <v>2</v>
      </c>
      <c r="AH17" s="4"/>
      <c r="AI17" s="39"/>
      <c r="AJ17" s="42">
        <f t="shared" si="6"/>
        <v>2</v>
      </c>
      <c r="AK17" s="43" t="s">
        <v>33</v>
      </c>
      <c r="AL17" s="39">
        <v>68</v>
      </c>
      <c r="AM17" s="39">
        <v>69</v>
      </c>
      <c r="AN17" s="39">
        <v>25</v>
      </c>
      <c r="AO17" s="39">
        <v>35</v>
      </c>
      <c r="AP17" s="40">
        <v>58</v>
      </c>
      <c r="AQ17" s="45">
        <f t="shared" si="7"/>
        <v>255</v>
      </c>
      <c r="AR17" s="4"/>
      <c r="AS17" s="39">
        <v>0</v>
      </c>
      <c r="AT17" s="42">
        <f t="shared" si="8"/>
        <v>255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399650</v>
      </c>
      <c r="D18" s="47">
        <v>363000</v>
      </c>
      <c r="E18" s="47">
        <v>225200</v>
      </c>
      <c r="F18" s="47">
        <v>242800</v>
      </c>
      <c r="G18" s="47">
        <v>409150</v>
      </c>
      <c r="H18" s="48">
        <f t="shared" si="0"/>
        <v>1639800</v>
      </c>
      <c r="I18" s="49" t="s">
        <v>35</v>
      </c>
      <c r="J18" s="54">
        <v>1229150</v>
      </c>
      <c r="K18" s="54">
        <v>410650</v>
      </c>
      <c r="L18" s="54"/>
      <c r="M18" s="148">
        <f t="shared" si="1"/>
        <v>1639800</v>
      </c>
      <c r="N18" s="37">
        <f t="shared" si="2"/>
        <v>0</v>
      </c>
      <c r="O18" s="142"/>
      <c r="P18" s="38"/>
      <c r="Q18" s="52"/>
      <c r="R18" s="52">
        <v>3</v>
      </c>
      <c r="S18" s="52"/>
      <c r="T18" s="52">
        <v>2</v>
      </c>
      <c r="U18" s="53">
        <v>1</v>
      </c>
      <c r="V18" s="41">
        <f t="shared" si="3"/>
        <v>6</v>
      </c>
      <c r="W18" s="4"/>
      <c r="X18" s="39">
        <v>0</v>
      </c>
      <c r="Y18" s="42">
        <f t="shared" si="4"/>
        <v>6</v>
      </c>
      <c r="Z18" s="43" t="s">
        <v>35</v>
      </c>
      <c r="AA18" s="52">
        <v>10</v>
      </c>
      <c r="AB18" s="52">
        <v>4</v>
      </c>
      <c r="AC18" s="52">
        <v>2</v>
      </c>
      <c r="AD18" s="52">
        <v>4</v>
      </c>
      <c r="AE18" s="52">
        <v>4</v>
      </c>
      <c r="AF18" s="52"/>
      <c r="AG18" s="44">
        <f t="shared" si="5"/>
        <v>24</v>
      </c>
      <c r="AH18" s="4"/>
      <c r="AI18" s="39"/>
      <c r="AJ18" s="42">
        <f t="shared" si="6"/>
        <v>24</v>
      </c>
      <c r="AK18" s="43" t="s">
        <v>35</v>
      </c>
      <c r="AL18" s="52">
        <v>252</v>
      </c>
      <c r="AM18" s="52">
        <v>225</v>
      </c>
      <c r="AN18" s="52">
        <v>167</v>
      </c>
      <c r="AO18" s="52">
        <v>177</v>
      </c>
      <c r="AP18" s="53">
        <v>272</v>
      </c>
      <c r="AQ18" s="45">
        <f t="shared" si="7"/>
        <v>1093</v>
      </c>
      <c r="AR18" s="4"/>
      <c r="AS18" s="39">
        <v>0</v>
      </c>
      <c r="AT18" s="42">
        <f t="shared" si="8"/>
        <v>1093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200400</v>
      </c>
      <c r="D19" s="32">
        <v>231200</v>
      </c>
      <c r="E19" s="32">
        <v>212400</v>
      </c>
      <c r="F19" s="32">
        <v>127600</v>
      </c>
      <c r="G19" s="32">
        <v>236600</v>
      </c>
      <c r="H19" s="33">
        <f t="shared" si="0"/>
        <v>1008200</v>
      </c>
      <c r="I19" s="34" t="s">
        <v>37</v>
      </c>
      <c r="J19" s="35">
        <v>479500</v>
      </c>
      <c r="K19" s="35">
        <v>528700</v>
      </c>
      <c r="L19" s="35"/>
      <c r="M19" s="147">
        <f t="shared" si="1"/>
        <v>1008200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2</v>
      </c>
      <c r="AB19" s="39">
        <v>4</v>
      </c>
      <c r="AC19" s="39"/>
      <c r="AD19" s="39">
        <v>4</v>
      </c>
      <c r="AE19" s="39">
        <v>5</v>
      </c>
      <c r="AF19" s="39"/>
      <c r="AG19" s="44">
        <f t="shared" si="5"/>
        <v>15</v>
      </c>
      <c r="AH19" s="4"/>
      <c r="AI19" s="39"/>
      <c r="AJ19" s="42">
        <f t="shared" si="6"/>
        <v>15</v>
      </c>
      <c r="AK19" s="43" t="s">
        <v>37</v>
      </c>
      <c r="AL19" s="39">
        <v>97</v>
      </c>
      <c r="AM19" s="39">
        <v>115</v>
      </c>
      <c r="AN19" s="39">
        <v>100</v>
      </c>
      <c r="AO19" s="39">
        <v>66</v>
      </c>
      <c r="AP19" s="40">
        <v>120</v>
      </c>
      <c r="AQ19" s="45">
        <f t="shared" si="7"/>
        <v>498</v>
      </c>
      <c r="AR19" s="4"/>
      <c r="AS19" s="39">
        <v>0</v>
      </c>
      <c r="AT19" s="42">
        <f t="shared" si="8"/>
        <v>498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111150</v>
      </c>
      <c r="D20" s="47">
        <v>144850</v>
      </c>
      <c r="E20" s="47">
        <v>74000</v>
      </c>
      <c r="F20" s="47">
        <v>95900</v>
      </c>
      <c r="G20" s="47">
        <v>149000</v>
      </c>
      <c r="H20" s="48">
        <f t="shared" si="0"/>
        <v>574900</v>
      </c>
      <c r="I20" s="49" t="s">
        <v>39</v>
      </c>
      <c r="J20" s="54">
        <v>218400</v>
      </c>
      <c r="K20" s="54">
        <v>352500</v>
      </c>
      <c r="L20" s="54"/>
      <c r="M20" s="148">
        <f t="shared" si="1"/>
        <v>570900</v>
      </c>
      <c r="N20" s="37">
        <f t="shared" si="2"/>
        <v>4000</v>
      </c>
      <c r="O20" s="142"/>
      <c r="P20" s="38"/>
      <c r="Q20" s="52">
        <v>1</v>
      </c>
      <c r="R20" s="52"/>
      <c r="S20" s="52"/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3</v>
      </c>
      <c r="AB20" s="52"/>
      <c r="AC20" s="52">
        <v>1</v>
      </c>
      <c r="AD20" s="52">
        <v>3</v>
      </c>
      <c r="AE20" s="52">
        <v>2</v>
      </c>
      <c r="AF20" s="52"/>
      <c r="AG20" s="44">
        <f t="shared" si="5"/>
        <v>9</v>
      </c>
      <c r="AH20" s="4"/>
      <c r="AI20" s="39"/>
      <c r="AJ20" s="42">
        <f t="shared" si="6"/>
        <v>9</v>
      </c>
      <c r="AK20" s="43" t="s">
        <v>39</v>
      </c>
      <c r="AL20" s="52">
        <v>83</v>
      </c>
      <c r="AM20" s="52">
        <v>93</v>
      </c>
      <c r="AN20" s="52">
        <v>55</v>
      </c>
      <c r="AO20" s="52">
        <v>74</v>
      </c>
      <c r="AP20" s="53">
        <v>97</v>
      </c>
      <c r="AQ20" s="45">
        <f t="shared" si="7"/>
        <v>402</v>
      </c>
      <c r="AR20" s="4"/>
      <c r="AS20" s="39">
        <v>0</v>
      </c>
      <c r="AT20" s="42">
        <f t="shared" si="8"/>
        <v>402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95300</v>
      </c>
      <c r="D21" s="32">
        <v>117600</v>
      </c>
      <c r="E21" s="32">
        <v>31800</v>
      </c>
      <c r="F21" s="32">
        <v>54000</v>
      </c>
      <c r="G21" s="32">
        <v>131800</v>
      </c>
      <c r="H21" s="33">
        <f t="shared" si="0"/>
        <v>430500</v>
      </c>
      <c r="I21" s="34" t="s">
        <v>41</v>
      </c>
      <c r="J21" s="35">
        <v>346500</v>
      </c>
      <c r="K21" s="35">
        <v>84000</v>
      </c>
      <c r="L21" s="35"/>
      <c r="M21" s="147">
        <f t="shared" si="1"/>
        <v>430500</v>
      </c>
      <c r="N21" s="37">
        <f t="shared" si="2"/>
        <v>0</v>
      </c>
      <c r="O21" s="142"/>
      <c r="P21" s="38"/>
      <c r="Q21" s="39"/>
      <c r="R21" s="39">
        <v>1</v>
      </c>
      <c r="S21" s="39"/>
      <c r="T21" s="39"/>
      <c r="U21" s="40"/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>
        <v>3</v>
      </c>
      <c r="AB21" s="39">
        <v>1</v>
      </c>
      <c r="AC21" s="39"/>
      <c r="AD21" s="39">
        <v>3</v>
      </c>
      <c r="AE21" s="39">
        <v>1</v>
      </c>
      <c r="AF21" s="39"/>
      <c r="AG21" s="44">
        <f t="shared" si="5"/>
        <v>8</v>
      </c>
      <c r="AH21" s="4"/>
      <c r="AI21" s="39"/>
      <c r="AJ21" s="42">
        <f t="shared" si="6"/>
        <v>8</v>
      </c>
      <c r="AK21" s="43" t="s">
        <v>41</v>
      </c>
      <c r="AL21" s="39">
        <v>60</v>
      </c>
      <c r="AM21" s="39">
        <v>74</v>
      </c>
      <c r="AN21" s="39">
        <v>19</v>
      </c>
      <c r="AO21" s="39">
        <v>21</v>
      </c>
      <c r="AP21" s="40">
        <v>51</v>
      </c>
      <c r="AQ21" s="45">
        <f t="shared" si="7"/>
        <v>225</v>
      </c>
      <c r="AR21" s="4"/>
      <c r="AS21" s="39">
        <v>0</v>
      </c>
      <c r="AT21" s="42">
        <f t="shared" si="8"/>
        <v>225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197300</v>
      </c>
      <c r="D22" s="47">
        <v>198700</v>
      </c>
      <c r="E22" s="47">
        <v>93300</v>
      </c>
      <c r="F22" s="47">
        <v>75600</v>
      </c>
      <c r="G22" s="47">
        <v>255850</v>
      </c>
      <c r="H22" s="48">
        <f t="shared" si="0"/>
        <v>820750</v>
      </c>
      <c r="I22" s="49" t="s">
        <v>43</v>
      </c>
      <c r="J22" s="54">
        <v>263550</v>
      </c>
      <c r="K22" s="54">
        <v>418400</v>
      </c>
      <c r="L22" s="54">
        <v>138800</v>
      </c>
      <c r="M22" s="148">
        <f t="shared" si="1"/>
        <v>820750</v>
      </c>
      <c r="N22" s="37">
        <f t="shared" si="2"/>
        <v>0</v>
      </c>
      <c r="O22" s="142"/>
      <c r="P22" s="38"/>
      <c r="Q22" s="52">
        <v>1</v>
      </c>
      <c r="R22" s="52">
        <v>2</v>
      </c>
      <c r="S22" s="52"/>
      <c r="T22" s="52"/>
      <c r="U22" s="53">
        <v>1</v>
      </c>
      <c r="V22" s="41">
        <f t="shared" si="3"/>
        <v>4</v>
      </c>
      <c r="W22" s="4"/>
      <c r="X22" s="39">
        <v>0</v>
      </c>
      <c r="Y22" s="42">
        <f t="shared" si="4"/>
        <v>4</v>
      </c>
      <c r="Z22" s="43" t="s">
        <v>43</v>
      </c>
      <c r="AA22" s="52">
        <v>5</v>
      </c>
      <c r="AB22" s="52">
        <v>4</v>
      </c>
      <c r="AC22" s="52">
        <v>2</v>
      </c>
      <c r="AD22" s="52">
        <v>4</v>
      </c>
      <c r="AE22" s="52">
        <v>4</v>
      </c>
      <c r="AF22" s="52"/>
      <c r="AG22" s="44">
        <f t="shared" si="5"/>
        <v>19</v>
      </c>
      <c r="AH22" s="4"/>
      <c r="AI22" s="39"/>
      <c r="AJ22" s="42">
        <f t="shared" si="6"/>
        <v>19</v>
      </c>
      <c r="AK22" s="43" t="s">
        <v>43</v>
      </c>
      <c r="AL22" s="52">
        <v>101</v>
      </c>
      <c r="AM22" s="52">
        <v>116</v>
      </c>
      <c r="AN22" s="52">
        <v>50</v>
      </c>
      <c r="AO22" s="52">
        <v>47</v>
      </c>
      <c r="AP22" s="53">
        <v>135</v>
      </c>
      <c r="AQ22" s="45">
        <f t="shared" si="7"/>
        <v>449</v>
      </c>
      <c r="AR22" s="4"/>
      <c r="AS22" s="39">
        <v>0</v>
      </c>
      <c r="AT22" s="42">
        <f t="shared" si="8"/>
        <v>449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310850</v>
      </c>
      <c r="D23" s="32">
        <v>258050</v>
      </c>
      <c r="E23" s="32">
        <v>88100</v>
      </c>
      <c r="F23" s="32">
        <v>104900</v>
      </c>
      <c r="G23" s="32">
        <v>368050</v>
      </c>
      <c r="H23" s="33">
        <f t="shared" si="0"/>
        <v>1129950</v>
      </c>
      <c r="I23" s="34" t="s">
        <v>45</v>
      </c>
      <c r="J23" s="35">
        <v>214900</v>
      </c>
      <c r="K23" s="35">
        <v>915100</v>
      </c>
      <c r="L23" s="35">
        <v>-50</v>
      </c>
      <c r="M23" s="147">
        <f t="shared" si="1"/>
        <v>1129950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3</v>
      </c>
      <c r="AB23" s="39"/>
      <c r="AC23" s="39">
        <v>6</v>
      </c>
      <c r="AD23" s="39"/>
      <c r="AE23" s="39">
        <v>5</v>
      </c>
      <c r="AF23" s="39"/>
      <c r="AG23" s="44">
        <f t="shared" si="5"/>
        <v>14</v>
      </c>
      <c r="AH23" s="4"/>
      <c r="AI23" s="39"/>
      <c r="AJ23" s="42">
        <f t="shared" si="6"/>
        <v>14</v>
      </c>
      <c r="AK23" s="43" t="s">
        <v>45</v>
      </c>
      <c r="AL23" s="39">
        <v>168</v>
      </c>
      <c r="AM23" s="39">
        <v>156</v>
      </c>
      <c r="AN23" s="39">
        <v>47</v>
      </c>
      <c r="AO23" s="39">
        <v>61</v>
      </c>
      <c r="AP23" s="40">
        <v>170</v>
      </c>
      <c r="AQ23" s="45">
        <f t="shared" si="7"/>
        <v>602</v>
      </c>
      <c r="AR23" s="4"/>
      <c r="AS23" s="39">
        <v>0</v>
      </c>
      <c r="AT23" s="42">
        <f t="shared" si="8"/>
        <v>602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180800</v>
      </c>
      <c r="D25" s="32">
        <v>194400</v>
      </c>
      <c r="E25" s="32">
        <v>50000</v>
      </c>
      <c r="F25" s="32">
        <v>123400</v>
      </c>
      <c r="G25" s="32">
        <v>212550</v>
      </c>
      <c r="H25" s="33">
        <f t="shared" si="0"/>
        <v>761150</v>
      </c>
      <c r="I25" s="34" t="s">
        <v>49</v>
      </c>
      <c r="J25" s="35">
        <v>444500</v>
      </c>
      <c r="K25" s="35">
        <v>316700</v>
      </c>
      <c r="L25" s="35">
        <v>-50</v>
      </c>
      <c r="M25" s="147">
        <f t="shared" si="1"/>
        <v>761150</v>
      </c>
      <c r="N25" s="37">
        <f t="shared" si="2"/>
        <v>0</v>
      </c>
      <c r="O25" s="142"/>
      <c r="P25" s="38"/>
      <c r="Q25" s="39"/>
      <c r="R25" s="39">
        <v>1</v>
      </c>
      <c r="S25" s="39"/>
      <c r="T25" s="39">
        <v>1</v>
      </c>
      <c r="U25" s="40"/>
      <c r="V25" s="41">
        <f t="shared" si="3"/>
        <v>2</v>
      </c>
      <c r="W25" s="4"/>
      <c r="X25" s="39">
        <v>0</v>
      </c>
      <c r="Y25" s="42">
        <f t="shared" si="4"/>
        <v>2</v>
      </c>
      <c r="Z25" s="43" t="s">
        <v>49</v>
      </c>
      <c r="AA25" s="39">
        <v>3</v>
      </c>
      <c r="AB25" s="39">
        <v>5</v>
      </c>
      <c r="AC25" s="39"/>
      <c r="AD25" s="39">
        <v>2</v>
      </c>
      <c r="AE25" s="39">
        <v>3</v>
      </c>
      <c r="AF25" s="39"/>
      <c r="AG25" s="44">
        <f t="shared" si="5"/>
        <v>13</v>
      </c>
      <c r="AH25" s="4"/>
      <c r="AI25" s="39"/>
      <c r="AJ25" s="42">
        <f t="shared" si="6"/>
        <v>13</v>
      </c>
      <c r="AK25" s="43" t="s">
        <v>49</v>
      </c>
      <c r="AL25" s="39">
        <v>70</v>
      </c>
      <c r="AM25" s="39">
        <v>102</v>
      </c>
      <c r="AN25" s="39">
        <v>33</v>
      </c>
      <c r="AO25" s="39">
        <v>69</v>
      </c>
      <c r="AP25" s="40">
        <v>114</v>
      </c>
      <c r="AQ25" s="45">
        <f t="shared" si="7"/>
        <v>388</v>
      </c>
      <c r="AR25" s="4"/>
      <c r="AS25" s="39">
        <v>0</v>
      </c>
      <c r="AT25" s="42">
        <f t="shared" si="8"/>
        <v>388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70800</v>
      </c>
      <c r="D27" s="32">
        <v>76100</v>
      </c>
      <c r="E27" s="32">
        <v>37100</v>
      </c>
      <c r="F27" s="32">
        <v>28200</v>
      </c>
      <c r="G27" s="32">
        <v>88800</v>
      </c>
      <c r="H27" s="33">
        <f t="shared" si="0"/>
        <v>301000</v>
      </c>
      <c r="I27" s="34" t="s">
        <v>53</v>
      </c>
      <c r="J27" s="35">
        <v>105000</v>
      </c>
      <c r="K27" s="35">
        <v>196000</v>
      </c>
      <c r="L27" s="35"/>
      <c r="M27" s="147">
        <f t="shared" si="1"/>
        <v>301000</v>
      </c>
      <c r="N27" s="37">
        <f t="shared" si="2"/>
        <v>0</v>
      </c>
      <c r="O27" s="142"/>
      <c r="P27" s="38"/>
      <c r="Q27" s="39"/>
      <c r="R27" s="39">
        <v>1</v>
      </c>
      <c r="S27" s="39">
        <v>3</v>
      </c>
      <c r="T27" s="39"/>
      <c r="U27" s="40">
        <v>1</v>
      </c>
      <c r="V27" s="41">
        <f t="shared" si="3"/>
        <v>5</v>
      </c>
      <c r="W27" s="4"/>
      <c r="X27" s="39">
        <v>0</v>
      </c>
      <c r="Y27" s="42">
        <f t="shared" si="4"/>
        <v>5</v>
      </c>
      <c r="Z27" s="43" t="s">
        <v>53</v>
      </c>
      <c r="AA27" s="39">
        <v>3</v>
      </c>
      <c r="AB27" s="39">
        <v>1</v>
      </c>
      <c r="AC27" s="39"/>
      <c r="AD27" s="39"/>
      <c r="AE27" s="39">
        <v>1</v>
      </c>
      <c r="AF27" s="39"/>
      <c r="AG27" s="44">
        <f t="shared" si="5"/>
        <v>5</v>
      </c>
      <c r="AH27" s="4"/>
      <c r="AI27" s="39"/>
      <c r="AJ27" s="42">
        <f t="shared" si="6"/>
        <v>5</v>
      </c>
      <c r="AK27" s="43" t="s">
        <v>53</v>
      </c>
      <c r="AL27" s="39">
        <v>55</v>
      </c>
      <c r="AM27" s="39">
        <v>52</v>
      </c>
      <c r="AN27" s="39">
        <v>38</v>
      </c>
      <c r="AO27" s="39">
        <v>24</v>
      </c>
      <c r="AP27" s="40">
        <v>69</v>
      </c>
      <c r="AQ27" s="45">
        <f t="shared" si="7"/>
        <v>238</v>
      </c>
      <c r="AR27" s="4"/>
      <c r="AS27" s="39">
        <v>0</v>
      </c>
      <c r="AT27" s="42">
        <f t="shared" si="8"/>
        <v>238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107350</v>
      </c>
      <c r="D28" s="47">
        <v>153700</v>
      </c>
      <c r="E28" s="47">
        <v>80100</v>
      </c>
      <c r="F28" s="47">
        <v>60000</v>
      </c>
      <c r="G28" s="47">
        <v>122700</v>
      </c>
      <c r="H28" s="48">
        <f t="shared" si="0"/>
        <v>523850</v>
      </c>
      <c r="I28" s="49" t="s">
        <v>55</v>
      </c>
      <c r="J28" s="54">
        <v>400500</v>
      </c>
      <c r="K28" s="54">
        <v>121350</v>
      </c>
      <c r="L28" s="54"/>
      <c r="M28" s="148">
        <f t="shared" si="1"/>
        <v>521850</v>
      </c>
      <c r="N28" s="37">
        <f t="shared" si="2"/>
        <v>2000</v>
      </c>
      <c r="O28" s="142"/>
      <c r="P28" s="38"/>
      <c r="Q28" s="52">
        <v>1</v>
      </c>
      <c r="R28" s="52">
        <v>1</v>
      </c>
      <c r="S28" s="52">
        <v>1</v>
      </c>
      <c r="T28" s="52"/>
      <c r="U28" s="53">
        <v>2</v>
      </c>
      <c r="V28" s="41">
        <f t="shared" si="3"/>
        <v>5</v>
      </c>
      <c r="W28" s="4"/>
      <c r="X28" s="39">
        <v>0</v>
      </c>
      <c r="Y28" s="42">
        <f t="shared" si="4"/>
        <v>5</v>
      </c>
      <c r="Z28" s="43" t="s">
        <v>55</v>
      </c>
      <c r="AA28" s="52">
        <v>2</v>
      </c>
      <c r="AB28" s="52">
        <v>5</v>
      </c>
      <c r="AC28" s="52">
        <v>1</v>
      </c>
      <c r="AD28" s="52">
        <v>2</v>
      </c>
      <c r="AE28" s="52">
        <v>1</v>
      </c>
      <c r="AF28" s="52"/>
      <c r="AG28" s="44">
        <f t="shared" si="5"/>
        <v>11</v>
      </c>
      <c r="AH28" s="4"/>
      <c r="AI28" s="39"/>
      <c r="AJ28" s="42">
        <f t="shared" si="6"/>
        <v>11</v>
      </c>
      <c r="AK28" s="43" t="s">
        <v>55</v>
      </c>
      <c r="AL28" s="52">
        <v>82</v>
      </c>
      <c r="AM28" s="52">
        <v>104</v>
      </c>
      <c r="AN28" s="52">
        <v>49</v>
      </c>
      <c r="AO28" s="52">
        <v>51</v>
      </c>
      <c r="AP28" s="53">
        <v>107</v>
      </c>
      <c r="AQ28" s="45">
        <f t="shared" si="7"/>
        <v>393</v>
      </c>
      <c r="AR28" s="4"/>
      <c r="AS28" s="39">
        <v>0</v>
      </c>
      <c r="AT28" s="42">
        <f t="shared" si="8"/>
        <v>393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193000</v>
      </c>
      <c r="D29" s="32">
        <v>197300</v>
      </c>
      <c r="E29" s="32">
        <v>139500</v>
      </c>
      <c r="F29" s="32">
        <v>90800</v>
      </c>
      <c r="G29" s="32">
        <v>342300</v>
      </c>
      <c r="H29" s="33">
        <f t="shared" si="0"/>
        <v>962900</v>
      </c>
      <c r="I29" s="34" t="s">
        <v>57</v>
      </c>
      <c r="J29" s="35">
        <v>314078.95</v>
      </c>
      <c r="K29" s="35">
        <v>648800</v>
      </c>
      <c r="L29" s="35"/>
      <c r="M29" s="147">
        <f t="shared" si="1"/>
        <v>962878.95</v>
      </c>
      <c r="N29" s="37">
        <f t="shared" si="2"/>
        <v>21.050000000046566</v>
      </c>
      <c r="O29" s="142"/>
      <c r="P29" s="38"/>
      <c r="Q29" s="39">
        <v>1</v>
      </c>
      <c r="R29" s="39"/>
      <c r="S29" s="39"/>
      <c r="T29" s="39"/>
      <c r="U29" s="40">
        <v>3</v>
      </c>
      <c r="V29" s="41">
        <f t="shared" si="3"/>
        <v>4</v>
      </c>
      <c r="W29" s="4"/>
      <c r="X29" s="39">
        <v>0</v>
      </c>
      <c r="Y29" s="42">
        <f t="shared" si="4"/>
        <v>4</v>
      </c>
      <c r="Z29" s="43" t="s">
        <v>57</v>
      </c>
      <c r="AA29" s="39">
        <v>1</v>
      </c>
      <c r="AB29" s="39">
        <v>2</v>
      </c>
      <c r="AC29" s="39">
        <v>1</v>
      </c>
      <c r="AD29" s="39"/>
      <c r="AE29" s="39">
        <v>1</v>
      </c>
      <c r="AF29" s="39"/>
      <c r="AG29" s="44">
        <f t="shared" si="5"/>
        <v>5</v>
      </c>
      <c r="AH29" s="4"/>
      <c r="AI29" s="39"/>
      <c r="AJ29" s="42">
        <f t="shared" si="6"/>
        <v>5</v>
      </c>
      <c r="AK29" s="43" t="s">
        <v>57</v>
      </c>
      <c r="AL29" s="39">
        <v>77</v>
      </c>
      <c r="AM29" s="39">
        <v>90</v>
      </c>
      <c r="AN29" s="39">
        <v>57</v>
      </c>
      <c r="AO29" s="39">
        <v>44</v>
      </c>
      <c r="AP29" s="40">
        <v>131</v>
      </c>
      <c r="AQ29" s="45">
        <f t="shared" si="7"/>
        <v>399</v>
      </c>
      <c r="AR29" s="4"/>
      <c r="AS29" s="39">
        <v>0</v>
      </c>
      <c r="AT29" s="42">
        <f t="shared" si="8"/>
        <v>399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86400</v>
      </c>
      <c r="D30" s="47">
        <v>60400</v>
      </c>
      <c r="E30" s="47">
        <v>23900</v>
      </c>
      <c r="F30" s="47">
        <v>29300</v>
      </c>
      <c r="G30" s="47">
        <v>71500</v>
      </c>
      <c r="H30" s="48">
        <f t="shared" si="0"/>
        <v>271500</v>
      </c>
      <c r="I30" s="49" t="s">
        <v>59</v>
      </c>
      <c r="J30" s="54">
        <v>91000</v>
      </c>
      <c r="K30" s="54">
        <v>180500</v>
      </c>
      <c r="L30" s="54"/>
      <c r="M30" s="148">
        <f t="shared" si="1"/>
        <v>271500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>
        <v>1</v>
      </c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/>
      <c r="AB30" s="52">
        <v>3</v>
      </c>
      <c r="AC30" s="52"/>
      <c r="AD30" s="52">
        <v>1</v>
      </c>
      <c r="AE30" s="52">
        <v>2</v>
      </c>
      <c r="AF30" s="52"/>
      <c r="AG30" s="44">
        <f t="shared" si="5"/>
        <v>6</v>
      </c>
      <c r="AH30" s="4"/>
      <c r="AI30" s="39"/>
      <c r="AJ30" s="42">
        <f t="shared" si="6"/>
        <v>6</v>
      </c>
      <c r="AK30" s="43" t="s">
        <v>59</v>
      </c>
      <c r="AL30" s="52">
        <v>68</v>
      </c>
      <c r="AM30" s="52">
        <v>41</v>
      </c>
      <c r="AN30" s="52">
        <v>20</v>
      </c>
      <c r="AO30" s="52">
        <v>27</v>
      </c>
      <c r="AP30" s="53">
        <v>44</v>
      </c>
      <c r="AQ30" s="45">
        <f t="shared" si="7"/>
        <v>200</v>
      </c>
      <c r="AR30" s="4"/>
      <c r="AS30" s="39">
        <v>0</v>
      </c>
      <c r="AT30" s="42">
        <f t="shared" si="8"/>
        <v>200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134300</v>
      </c>
      <c r="D32" s="47">
        <v>145100</v>
      </c>
      <c r="E32" s="47">
        <v>89300</v>
      </c>
      <c r="F32" s="47">
        <v>59800</v>
      </c>
      <c r="G32" s="47">
        <v>106900</v>
      </c>
      <c r="H32" s="48">
        <f t="shared" si="0"/>
        <v>535400</v>
      </c>
      <c r="I32" s="49" t="s">
        <v>63</v>
      </c>
      <c r="J32" s="54">
        <v>101500</v>
      </c>
      <c r="K32" s="54">
        <v>433900</v>
      </c>
      <c r="L32" s="54"/>
      <c r="M32" s="148">
        <f t="shared" si="1"/>
        <v>535400</v>
      </c>
      <c r="N32" s="37">
        <f t="shared" si="2"/>
        <v>0</v>
      </c>
      <c r="O32" s="142"/>
      <c r="P32" s="38"/>
      <c r="Q32" s="52"/>
      <c r="R32" s="52">
        <v>1</v>
      </c>
      <c r="S32" s="52"/>
      <c r="T32" s="52"/>
      <c r="U32" s="53"/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2</v>
      </c>
      <c r="AB32" s="52">
        <v>2</v>
      </c>
      <c r="AC32" s="52"/>
      <c r="AD32" s="52">
        <v>1</v>
      </c>
      <c r="AE32" s="52">
        <v>2</v>
      </c>
      <c r="AF32" s="52"/>
      <c r="AG32" s="44">
        <f t="shared" si="5"/>
        <v>7</v>
      </c>
      <c r="AH32" s="4"/>
      <c r="AI32" s="39"/>
      <c r="AJ32" s="42">
        <f t="shared" si="6"/>
        <v>7</v>
      </c>
      <c r="AK32" s="43" t="s">
        <v>63</v>
      </c>
      <c r="AL32" s="52">
        <v>84</v>
      </c>
      <c r="AM32" s="52">
        <v>83</v>
      </c>
      <c r="AN32" s="52">
        <v>55</v>
      </c>
      <c r="AO32" s="52">
        <v>36</v>
      </c>
      <c r="AP32" s="53">
        <v>88</v>
      </c>
      <c r="AQ32" s="45">
        <f t="shared" si="7"/>
        <v>346</v>
      </c>
      <c r="AR32" s="4"/>
      <c r="AS32" s="39">
        <v>0</v>
      </c>
      <c r="AT32" s="42">
        <f t="shared" si="8"/>
        <v>346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43200</v>
      </c>
      <c r="D33" s="32">
        <v>27800</v>
      </c>
      <c r="E33" s="32">
        <v>14900</v>
      </c>
      <c r="F33" s="32">
        <v>9100</v>
      </c>
      <c r="G33" s="32">
        <v>43100</v>
      </c>
      <c r="H33" s="33">
        <f t="shared" si="0"/>
        <v>138100</v>
      </c>
      <c r="I33" s="34" t="s">
        <v>65</v>
      </c>
      <c r="J33" s="35">
        <v>14000</v>
      </c>
      <c r="K33" s="35">
        <v>124100</v>
      </c>
      <c r="L33" s="35"/>
      <c r="M33" s="147">
        <f t="shared" si="1"/>
        <v>138100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1</v>
      </c>
      <c r="AB33" s="39"/>
      <c r="AC33" s="39"/>
      <c r="AD33" s="39"/>
      <c r="AE33" s="39"/>
      <c r="AF33" s="39"/>
      <c r="AG33" s="44">
        <f t="shared" si="5"/>
        <v>1</v>
      </c>
      <c r="AH33" s="4"/>
      <c r="AI33" s="39"/>
      <c r="AJ33" s="42">
        <f t="shared" si="6"/>
        <v>1</v>
      </c>
      <c r="AK33" s="43" t="s">
        <v>65</v>
      </c>
      <c r="AL33" s="39">
        <v>28</v>
      </c>
      <c r="AM33" s="39">
        <v>16</v>
      </c>
      <c r="AN33" s="39">
        <v>10</v>
      </c>
      <c r="AO33" s="39">
        <v>8</v>
      </c>
      <c r="AP33" s="40">
        <v>27</v>
      </c>
      <c r="AQ33" s="45">
        <f t="shared" si="7"/>
        <v>89</v>
      </c>
      <c r="AR33" s="4"/>
      <c r="AS33" s="39">
        <v>0</v>
      </c>
      <c r="AT33" s="42">
        <f t="shared" si="8"/>
        <v>89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2678600</v>
      </c>
      <c r="D37" s="149">
        <f t="shared" si="9"/>
        <v>2449500</v>
      </c>
      <c r="E37" s="149">
        <f t="shared" si="9"/>
        <v>1261400</v>
      </c>
      <c r="F37" s="149">
        <f t="shared" si="9"/>
        <v>1311900</v>
      </c>
      <c r="G37" s="149">
        <f t="shared" si="9"/>
        <v>2936500</v>
      </c>
      <c r="H37" s="150">
        <f t="shared" si="9"/>
        <v>10637900</v>
      </c>
      <c r="I37" s="61"/>
      <c r="J37" s="149">
        <f>SUM(J13:J35)</f>
        <v>4661828.95</v>
      </c>
      <c r="K37" s="149">
        <f>SUM(K13:K36)</f>
        <v>5735550</v>
      </c>
      <c r="L37" s="149">
        <f>SUM(L14:L35)</f>
        <v>233500</v>
      </c>
      <c r="M37" s="149">
        <f>SUM(M13:M35)</f>
        <v>10630878.949999999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34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160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6217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4661828.95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4661828.95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7021.0500000000466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4668850</v>
      </c>
      <c r="G48" s="76" t="s">
        <v>7</v>
      </c>
      <c r="H48" s="77">
        <f>D48+H41</f>
        <v>9330678.9499999993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86</v>
      </c>
      <c r="E52" s="437">
        <f>20000*D52</f>
        <v>1720000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332</v>
      </c>
      <c r="N52" s="90">
        <f>20000*M52</f>
        <v>6640000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195</v>
      </c>
      <c r="E53" s="359">
        <f>10000*D53</f>
        <v>1950000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261</v>
      </c>
      <c r="N53" s="96">
        <f>10000*M53</f>
        <v>2610000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383</v>
      </c>
      <c r="E54" s="361">
        <f>2000*D54</f>
        <v>766000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765</v>
      </c>
      <c r="N54" s="96">
        <f>2000*M54</f>
        <v>1530000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1123</v>
      </c>
      <c r="E55" s="359">
        <f>1000*D55</f>
        <v>1123000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2369</v>
      </c>
      <c r="N55" s="96">
        <f>1000*M55</f>
        <v>2369000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106</v>
      </c>
      <c r="E56" s="361">
        <f>500*D56</f>
        <v>53000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716</v>
      </c>
      <c r="N56" s="96">
        <f>500*M56</f>
        <v>358000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54</v>
      </c>
      <c r="E57" s="359">
        <f>200*D57</f>
        <v>10800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124</v>
      </c>
      <c r="N57" s="96">
        <f>200*M57</f>
        <v>24800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79</v>
      </c>
      <c r="E58" s="361">
        <f>100*D58</f>
        <v>7900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61</v>
      </c>
      <c r="N58" s="96">
        <f>100*M58</f>
        <v>6100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4</v>
      </c>
      <c r="E59" s="359">
        <f>50*D59</f>
        <v>200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1422</v>
      </c>
      <c r="N59" s="96">
        <f>50*M59</f>
        <v>71100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1514</v>
      </c>
      <c r="N60" s="96">
        <f>20*M60</f>
        <v>30280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5630900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13642900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10299750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-338150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16758513.42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21426013.420000002</v>
      </c>
      <c r="I77" s="380"/>
      <c r="J77" s="381"/>
      <c r="L77" s="370" t="s">
        <v>5</v>
      </c>
      <c r="M77" s="369"/>
      <c r="N77" s="115">
        <f>N71</f>
        <v>3115613.42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13642900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4668850</v>
      </c>
      <c r="I79" s="380"/>
      <c r="J79" s="381"/>
      <c r="L79" s="372" t="s">
        <v>125</v>
      </c>
      <c r="M79" s="369"/>
      <c r="N79" s="117">
        <f>N71+N65</f>
        <v>16758513.42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16757163.420000002</v>
      </c>
      <c r="I81" s="380"/>
      <c r="J81" s="381"/>
      <c r="L81" s="386" t="s">
        <v>127</v>
      </c>
      <c r="M81" s="369"/>
      <c r="N81" s="387">
        <f>N79-H81</f>
        <v>1349.9999999981374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25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4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78"/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'1901'!N77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'1901'!N78</f>
        <v>13642900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16758513.42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1291100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185700</v>
      </c>
      <c r="D13" s="32">
        <v>114700</v>
      </c>
      <c r="E13" s="32">
        <v>13700</v>
      </c>
      <c r="F13" s="32">
        <v>15300</v>
      </c>
      <c r="G13" s="32">
        <v>19600</v>
      </c>
      <c r="H13" s="33">
        <f t="shared" ref="H13:H35" si="0">SUM(C13:G13)</f>
        <v>349000</v>
      </c>
      <c r="I13" s="34" t="s">
        <v>27</v>
      </c>
      <c r="J13" s="35">
        <v>86100</v>
      </c>
      <c r="K13" s="35">
        <v>262400</v>
      </c>
      <c r="L13" s="35"/>
      <c r="M13" s="147">
        <f t="shared" ref="M13:M35" si="1">SUM(J13:L13)</f>
        <v>348500</v>
      </c>
      <c r="N13" s="37">
        <f t="shared" ref="N13:N35" si="2">H13-M13</f>
        <v>500</v>
      </c>
      <c r="O13" s="142"/>
      <c r="P13" s="38"/>
      <c r="Q13" s="39">
        <v>1</v>
      </c>
      <c r="R13" s="39"/>
      <c r="S13" s="39"/>
      <c r="T13" s="39">
        <v>1</v>
      </c>
      <c r="U13" s="40">
        <v>1</v>
      </c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3</v>
      </c>
      <c r="AB13" s="39">
        <v>1</v>
      </c>
      <c r="AC13" s="39"/>
      <c r="AD13" s="39"/>
      <c r="AE13" s="39"/>
      <c r="AF13" s="39"/>
      <c r="AG13" s="44">
        <f t="shared" ref="AG13:AG17" si="5">AF13+AE13+AD13+AC13+AB13+AA13</f>
        <v>4</v>
      </c>
      <c r="AH13" s="4"/>
      <c r="AI13" s="39">
        <v>0</v>
      </c>
      <c r="AJ13" s="42">
        <f t="shared" ref="AJ13:AJ35" si="6">AG13-AI13</f>
        <v>4</v>
      </c>
      <c r="AL13" s="39">
        <v>108</v>
      </c>
      <c r="AM13" s="39">
        <v>55</v>
      </c>
      <c r="AN13" s="39">
        <v>15</v>
      </c>
      <c r="AO13" s="39">
        <v>13</v>
      </c>
      <c r="AP13" s="40">
        <v>14</v>
      </c>
      <c r="AQ13" s="45">
        <f t="shared" ref="AQ13:AQ35" si="7">AP13+AO13+AN13+AM13+AL13</f>
        <v>205</v>
      </c>
      <c r="AR13" s="4"/>
      <c r="AS13" s="39">
        <v>0</v>
      </c>
      <c r="AT13" s="42">
        <f t="shared" ref="AT13:AT35" si="8">AQ13-AS13</f>
        <v>205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27900</v>
      </c>
      <c r="F14" s="47">
        <v>30300</v>
      </c>
      <c r="G14" s="47">
        <v>166900</v>
      </c>
      <c r="H14" s="48">
        <f t="shared" si="0"/>
        <v>225100</v>
      </c>
      <c r="I14" s="49" t="s">
        <v>28</v>
      </c>
      <c r="J14" s="54">
        <v>6300</v>
      </c>
      <c r="K14" s="54">
        <v>218800</v>
      </c>
      <c r="L14" s="54"/>
      <c r="M14" s="148">
        <f t="shared" si="1"/>
        <v>225100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2</v>
      </c>
      <c r="AB14" s="52"/>
      <c r="AC14" s="52"/>
      <c r="AD14" s="52"/>
      <c r="AE14" s="52"/>
      <c r="AF14" s="52"/>
      <c r="AG14" s="44">
        <f t="shared" si="5"/>
        <v>2</v>
      </c>
      <c r="AH14" s="4"/>
      <c r="AI14" s="39"/>
      <c r="AJ14" s="42">
        <f t="shared" si="6"/>
        <v>2</v>
      </c>
      <c r="AL14" s="52"/>
      <c r="AM14" s="52"/>
      <c r="AN14" s="52">
        <v>10</v>
      </c>
      <c r="AO14" s="52">
        <v>16</v>
      </c>
      <c r="AP14" s="53">
        <v>80</v>
      </c>
      <c r="AQ14" s="45">
        <f t="shared" si="7"/>
        <v>106</v>
      </c>
      <c r="AR14" s="4"/>
      <c r="AS14" s="39">
        <v>0</v>
      </c>
      <c r="AT14" s="42">
        <f t="shared" si="8"/>
        <v>106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238800</v>
      </c>
      <c r="D15" s="32">
        <v>189600</v>
      </c>
      <c r="E15" s="32">
        <v>88800</v>
      </c>
      <c r="F15" s="32">
        <v>60750</v>
      </c>
      <c r="G15" s="32">
        <v>139050</v>
      </c>
      <c r="H15" s="33">
        <f t="shared" si="0"/>
        <v>717000</v>
      </c>
      <c r="I15" s="34" t="s">
        <v>30</v>
      </c>
      <c r="J15" s="35">
        <v>280000</v>
      </c>
      <c r="K15" s="35">
        <v>437000</v>
      </c>
      <c r="L15" s="35"/>
      <c r="M15" s="147">
        <f t="shared" si="1"/>
        <v>717000</v>
      </c>
      <c r="N15" s="37">
        <f t="shared" si="2"/>
        <v>0</v>
      </c>
      <c r="O15" s="142"/>
      <c r="P15" s="38"/>
      <c r="Q15" s="39"/>
      <c r="R15" s="39">
        <v>1</v>
      </c>
      <c r="S15" s="39"/>
      <c r="T15" s="39"/>
      <c r="U15" s="40"/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5</v>
      </c>
      <c r="AB15" s="39">
        <v>2</v>
      </c>
      <c r="AC15" s="39"/>
      <c r="AD15" s="39">
        <v>2</v>
      </c>
      <c r="AE15" s="39">
        <v>1</v>
      </c>
      <c r="AF15" s="39"/>
      <c r="AG15" s="44">
        <f t="shared" si="5"/>
        <v>10</v>
      </c>
      <c r="AH15" s="4"/>
      <c r="AI15" s="39"/>
      <c r="AJ15" s="42">
        <f t="shared" si="6"/>
        <v>10</v>
      </c>
      <c r="AL15" s="39">
        <v>112</v>
      </c>
      <c r="AM15" s="39">
        <v>71</v>
      </c>
      <c r="AN15" s="39">
        <v>32</v>
      </c>
      <c r="AO15" s="39">
        <v>35</v>
      </c>
      <c r="AP15" s="40">
        <v>87</v>
      </c>
      <c r="AQ15" s="45">
        <f t="shared" si="7"/>
        <v>337</v>
      </c>
      <c r="AR15" s="4"/>
      <c r="AS15" s="39">
        <v>0</v>
      </c>
      <c r="AT15" s="42">
        <f t="shared" si="8"/>
        <v>337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129400</v>
      </c>
      <c r="D17" s="32">
        <v>120700</v>
      </c>
      <c r="E17" s="32">
        <v>30900</v>
      </c>
      <c r="F17" s="32">
        <v>37800</v>
      </c>
      <c r="G17" s="32">
        <v>189700</v>
      </c>
      <c r="H17" s="33">
        <f t="shared" si="0"/>
        <v>508500</v>
      </c>
      <c r="I17" s="34" t="s">
        <v>33</v>
      </c>
      <c r="J17" s="35">
        <v>328600</v>
      </c>
      <c r="K17" s="35">
        <v>180000</v>
      </c>
      <c r="L17" s="35">
        <v>-100</v>
      </c>
      <c r="M17" s="147">
        <f t="shared" si="1"/>
        <v>508500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>
        <v>6</v>
      </c>
      <c r="AB17" s="39"/>
      <c r="AC17" s="39"/>
      <c r="AD17" s="39"/>
      <c r="AE17" s="39">
        <v>2</v>
      </c>
      <c r="AF17" s="39"/>
      <c r="AG17" s="44">
        <f t="shared" si="5"/>
        <v>8</v>
      </c>
      <c r="AH17" s="4"/>
      <c r="AI17" s="39"/>
      <c r="AJ17" s="42">
        <f t="shared" si="6"/>
        <v>8</v>
      </c>
      <c r="AK17" s="43" t="s">
        <v>33</v>
      </c>
      <c r="AL17" s="39">
        <v>82</v>
      </c>
      <c r="AM17" s="39">
        <v>79</v>
      </c>
      <c r="AN17" s="39">
        <v>35</v>
      </c>
      <c r="AO17" s="39">
        <v>35</v>
      </c>
      <c r="AP17" s="40">
        <v>111</v>
      </c>
      <c r="AQ17" s="45">
        <f t="shared" si="7"/>
        <v>342</v>
      </c>
      <c r="AR17" s="4"/>
      <c r="AS17" s="39">
        <v>0</v>
      </c>
      <c r="AT17" s="42">
        <f t="shared" si="8"/>
        <v>342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491210</v>
      </c>
      <c r="D18" s="47">
        <v>308760</v>
      </c>
      <c r="E18" s="47">
        <v>149200</v>
      </c>
      <c r="F18" s="47">
        <v>180350</v>
      </c>
      <c r="G18" s="47">
        <v>385215</v>
      </c>
      <c r="H18" s="48">
        <f t="shared" si="0"/>
        <v>1514735</v>
      </c>
      <c r="I18" s="49" t="s">
        <v>35</v>
      </c>
      <c r="J18" s="54">
        <v>351450</v>
      </c>
      <c r="K18" s="54">
        <v>1163300</v>
      </c>
      <c r="L18" s="54">
        <v>-15</v>
      </c>
      <c r="M18" s="148">
        <f t="shared" si="1"/>
        <v>1514735</v>
      </c>
      <c r="N18" s="37">
        <f t="shared" si="2"/>
        <v>0</v>
      </c>
      <c r="O18" s="142"/>
      <c r="P18" s="38"/>
      <c r="Q18" s="52">
        <v>2</v>
      </c>
      <c r="R18" s="52"/>
      <c r="S18" s="52"/>
      <c r="T18" s="52"/>
      <c r="U18" s="53">
        <v>3</v>
      </c>
      <c r="V18" s="41">
        <f t="shared" si="3"/>
        <v>5</v>
      </c>
      <c r="W18" s="4"/>
      <c r="X18" s="39">
        <v>0</v>
      </c>
      <c r="Y18" s="42">
        <f t="shared" si="4"/>
        <v>5</v>
      </c>
      <c r="Z18" s="43" t="s">
        <v>35</v>
      </c>
      <c r="AA18" s="52">
        <v>12</v>
      </c>
      <c r="AB18" s="52">
        <v>1</v>
      </c>
      <c r="AC18" s="52"/>
      <c r="AD18" s="52">
        <v>3</v>
      </c>
      <c r="AE18" s="52">
        <v>3</v>
      </c>
      <c r="AF18" s="52"/>
      <c r="AG18" s="44">
        <f>SUM(AA18:AF18)</f>
        <v>19</v>
      </c>
      <c r="AH18" s="4"/>
      <c r="AI18" s="39"/>
      <c r="AJ18" s="42">
        <f t="shared" si="6"/>
        <v>19</v>
      </c>
      <c r="AK18" s="43" t="s">
        <v>35</v>
      </c>
      <c r="AL18" s="52">
        <v>249</v>
      </c>
      <c r="AM18" s="52">
        <v>160</v>
      </c>
      <c r="AN18" s="52">
        <v>130</v>
      </c>
      <c r="AO18" s="52">
        <v>158</v>
      </c>
      <c r="AP18" s="53">
        <v>279</v>
      </c>
      <c r="AQ18" s="45">
        <f t="shared" si="7"/>
        <v>976</v>
      </c>
      <c r="AR18" s="4"/>
      <c r="AS18" s="39">
        <v>0</v>
      </c>
      <c r="AT18" s="42">
        <f t="shared" si="8"/>
        <v>976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237200</v>
      </c>
      <c r="D19" s="32">
        <v>238300</v>
      </c>
      <c r="E19" s="32">
        <v>106100</v>
      </c>
      <c r="F19" s="32">
        <v>133600</v>
      </c>
      <c r="G19" s="32">
        <v>220100</v>
      </c>
      <c r="H19" s="33">
        <f t="shared" si="0"/>
        <v>935300</v>
      </c>
      <c r="I19" s="34" t="s">
        <v>37</v>
      </c>
      <c r="J19" s="35">
        <v>176400</v>
      </c>
      <c r="K19" s="35">
        <v>759000</v>
      </c>
      <c r="L19" s="35">
        <v>-100</v>
      </c>
      <c r="M19" s="147">
        <f t="shared" si="1"/>
        <v>935300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>
        <v>2</v>
      </c>
      <c r="AC19" s="39">
        <v>5</v>
      </c>
      <c r="AD19" s="39"/>
      <c r="AE19" s="39">
        <v>2</v>
      </c>
      <c r="AF19" s="39"/>
      <c r="AG19" s="44">
        <f t="shared" ref="AG19:AG35" si="9">AF19+AE19+AD19+AC19+AB19+AA19</f>
        <v>9</v>
      </c>
      <c r="AH19" s="4"/>
      <c r="AI19" s="39"/>
      <c r="AJ19" s="42">
        <f t="shared" si="6"/>
        <v>9</v>
      </c>
      <c r="AK19" s="43" t="s">
        <v>37</v>
      </c>
      <c r="AL19" s="39">
        <v>100</v>
      </c>
      <c r="AM19" s="39">
        <v>106</v>
      </c>
      <c r="AN19" s="39">
        <v>40</v>
      </c>
      <c r="AO19" s="39">
        <v>60</v>
      </c>
      <c r="AP19" s="40">
        <v>97</v>
      </c>
      <c r="AQ19" s="45">
        <f t="shared" si="7"/>
        <v>403</v>
      </c>
      <c r="AR19" s="4"/>
      <c r="AS19" s="39">
        <v>0</v>
      </c>
      <c r="AT19" s="42">
        <f t="shared" si="8"/>
        <v>403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125100</v>
      </c>
      <c r="D20" s="47">
        <v>188400</v>
      </c>
      <c r="E20" s="47">
        <v>120450</v>
      </c>
      <c r="F20" s="47">
        <v>123800</v>
      </c>
      <c r="G20" s="47">
        <v>309000</v>
      </c>
      <c r="H20" s="48">
        <f t="shared" si="0"/>
        <v>866750</v>
      </c>
      <c r="I20" s="49" t="s">
        <v>39</v>
      </c>
      <c r="J20" s="54">
        <v>178500</v>
      </c>
      <c r="K20" s="54">
        <v>676300</v>
      </c>
      <c r="L20" s="54"/>
      <c r="M20" s="148">
        <f t="shared" si="1"/>
        <v>854800</v>
      </c>
      <c r="N20" s="37">
        <f t="shared" si="2"/>
        <v>11950</v>
      </c>
      <c r="O20" s="142"/>
      <c r="P20" s="38"/>
      <c r="Q20" s="52">
        <v>1</v>
      </c>
      <c r="R20" s="52"/>
      <c r="S20" s="52"/>
      <c r="T20" s="52"/>
      <c r="U20" s="53">
        <v>1</v>
      </c>
      <c r="V20" s="41">
        <f t="shared" si="3"/>
        <v>2</v>
      </c>
      <c r="W20" s="4"/>
      <c r="X20" s="39">
        <v>0</v>
      </c>
      <c r="Y20" s="42">
        <f t="shared" si="4"/>
        <v>2</v>
      </c>
      <c r="Z20" s="43" t="s">
        <v>39</v>
      </c>
      <c r="AA20" s="52">
        <v>3</v>
      </c>
      <c r="AB20" s="52">
        <v>1</v>
      </c>
      <c r="AC20" s="52">
        <v>1</v>
      </c>
      <c r="AD20" s="52">
        <v>1</v>
      </c>
      <c r="AE20" s="52">
        <v>2</v>
      </c>
      <c r="AF20" s="52"/>
      <c r="AG20" s="44">
        <f t="shared" si="9"/>
        <v>8</v>
      </c>
      <c r="AH20" s="4"/>
      <c r="AI20" s="39"/>
      <c r="AJ20" s="42">
        <f t="shared" si="6"/>
        <v>8</v>
      </c>
      <c r="AK20" s="43" t="s">
        <v>39</v>
      </c>
      <c r="AL20" s="52">
        <v>80</v>
      </c>
      <c r="AM20" s="52">
        <v>93</v>
      </c>
      <c r="AN20" s="52">
        <v>58</v>
      </c>
      <c r="AO20" s="52">
        <v>72</v>
      </c>
      <c r="AP20" s="53">
        <v>145</v>
      </c>
      <c r="AQ20" s="45">
        <f t="shared" si="7"/>
        <v>448</v>
      </c>
      <c r="AR20" s="4"/>
      <c r="AS20" s="39">
        <v>0</v>
      </c>
      <c r="AT20" s="42">
        <f t="shared" si="8"/>
        <v>448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93800</v>
      </c>
      <c r="D21" s="32">
        <v>90700</v>
      </c>
      <c r="E21" s="32">
        <v>42200</v>
      </c>
      <c r="F21" s="32">
        <v>36600</v>
      </c>
      <c r="G21" s="32">
        <v>167600</v>
      </c>
      <c r="H21" s="33">
        <f t="shared" si="0"/>
        <v>430900</v>
      </c>
      <c r="I21" s="34" t="s">
        <v>41</v>
      </c>
      <c r="J21" s="35">
        <v>107800</v>
      </c>
      <c r="K21" s="35">
        <v>323100</v>
      </c>
      <c r="L21" s="35"/>
      <c r="M21" s="147">
        <f t="shared" si="1"/>
        <v>430900</v>
      </c>
      <c r="N21" s="37">
        <f t="shared" si="2"/>
        <v>0</v>
      </c>
      <c r="O21" s="142"/>
      <c r="P21" s="38"/>
      <c r="Q21" s="39"/>
      <c r="R21" s="39"/>
      <c r="S21" s="39"/>
      <c r="T21" s="39">
        <v>1</v>
      </c>
      <c r="U21" s="40"/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>
        <v>4</v>
      </c>
      <c r="AB21" s="39"/>
      <c r="AC21" s="39">
        <v>1</v>
      </c>
      <c r="AD21" s="39"/>
      <c r="AE21" s="39">
        <v>1</v>
      </c>
      <c r="AF21" s="39"/>
      <c r="AG21" s="44">
        <f t="shared" si="9"/>
        <v>6</v>
      </c>
      <c r="AH21" s="4"/>
      <c r="AI21" s="39"/>
      <c r="AJ21" s="42">
        <f t="shared" si="6"/>
        <v>6</v>
      </c>
      <c r="AK21" s="43" t="s">
        <v>41</v>
      </c>
      <c r="AL21" s="39">
        <v>53</v>
      </c>
      <c r="AM21" s="39">
        <v>52</v>
      </c>
      <c r="AN21" s="39">
        <v>31</v>
      </c>
      <c r="AO21" s="39">
        <v>29</v>
      </c>
      <c r="AP21" s="40">
        <v>69</v>
      </c>
      <c r="AQ21" s="45">
        <f t="shared" si="7"/>
        <v>234</v>
      </c>
      <c r="AR21" s="4"/>
      <c r="AS21" s="39">
        <v>0</v>
      </c>
      <c r="AT21" s="42">
        <f t="shared" si="8"/>
        <v>234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202450</v>
      </c>
      <c r="D22" s="47">
        <v>243400</v>
      </c>
      <c r="E22" s="47">
        <v>103900</v>
      </c>
      <c r="F22" s="47">
        <v>178450</v>
      </c>
      <c r="G22" s="47">
        <v>304600</v>
      </c>
      <c r="H22" s="48">
        <f t="shared" si="0"/>
        <v>1032800</v>
      </c>
      <c r="I22" s="49" t="s">
        <v>43</v>
      </c>
      <c r="J22" s="54">
        <v>213500</v>
      </c>
      <c r="K22" s="54">
        <v>819300</v>
      </c>
      <c r="L22" s="54"/>
      <c r="M22" s="148">
        <f t="shared" si="1"/>
        <v>1032800</v>
      </c>
      <c r="N22" s="37">
        <f t="shared" si="2"/>
        <v>0</v>
      </c>
      <c r="O22" s="142"/>
      <c r="P22" s="38"/>
      <c r="Q22" s="52">
        <v>3</v>
      </c>
      <c r="R22" s="52">
        <v>3</v>
      </c>
      <c r="S22" s="52"/>
      <c r="T22" s="52"/>
      <c r="U22" s="53">
        <v>2</v>
      </c>
      <c r="V22" s="41">
        <f t="shared" si="3"/>
        <v>8</v>
      </c>
      <c r="W22" s="4"/>
      <c r="X22" s="39">
        <v>0</v>
      </c>
      <c r="Y22" s="42">
        <f t="shared" si="4"/>
        <v>8</v>
      </c>
      <c r="Z22" s="43" t="s">
        <v>43</v>
      </c>
      <c r="AA22" s="52">
        <v>5</v>
      </c>
      <c r="AB22" s="52">
        <v>3</v>
      </c>
      <c r="AC22" s="52">
        <v>3</v>
      </c>
      <c r="AD22" s="52">
        <v>4</v>
      </c>
      <c r="AE22" s="52">
        <v>5</v>
      </c>
      <c r="AF22" s="52"/>
      <c r="AG22" s="44">
        <f t="shared" si="9"/>
        <v>20</v>
      </c>
      <c r="AH22" s="4"/>
      <c r="AI22" s="39"/>
      <c r="AJ22" s="42">
        <f t="shared" si="6"/>
        <v>20</v>
      </c>
      <c r="AK22" s="43" t="s">
        <v>43</v>
      </c>
      <c r="AL22" s="52">
        <v>114</v>
      </c>
      <c r="AM22" s="52">
        <v>124</v>
      </c>
      <c r="AN22" s="52">
        <v>64</v>
      </c>
      <c r="AO22" s="52">
        <v>99</v>
      </c>
      <c r="AP22" s="53">
        <v>151</v>
      </c>
      <c r="AQ22" s="45">
        <f t="shared" si="7"/>
        <v>552</v>
      </c>
      <c r="AR22" s="4"/>
      <c r="AS22" s="39">
        <v>0</v>
      </c>
      <c r="AT22" s="42">
        <f t="shared" si="8"/>
        <v>552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261850</v>
      </c>
      <c r="D23" s="32">
        <v>302350</v>
      </c>
      <c r="E23" s="32">
        <v>77800</v>
      </c>
      <c r="F23" s="32">
        <v>120100</v>
      </c>
      <c r="G23" s="32">
        <v>282750</v>
      </c>
      <c r="H23" s="33">
        <f t="shared" si="0"/>
        <v>1044850</v>
      </c>
      <c r="I23" s="34" t="s">
        <v>45</v>
      </c>
      <c r="J23" s="35">
        <v>312000</v>
      </c>
      <c r="K23" s="35">
        <v>732900</v>
      </c>
      <c r="L23" s="35">
        <v>-50</v>
      </c>
      <c r="M23" s="147">
        <f t="shared" si="1"/>
        <v>1044850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2</v>
      </c>
      <c r="AB23" s="39">
        <v>1</v>
      </c>
      <c r="AC23" s="39"/>
      <c r="AD23" s="39"/>
      <c r="AE23" s="39">
        <v>1</v>
      </c>
      <c r="AF23" s="39"/>
      <c r="AG23" s="44">
        <f t="shared" si="9"/>
        <v>4</v>
      </c>
      <c r="AH23" s="4"/>
      <c r="AI23" s="39"/>
      <c r="AJ23" s="42">
        <f t="shared" si="6"/>
        <v>4</v>
      </c>
      <c r="AK23" s="43" t="s">
        <v>45</v>
      </c>
      <c r="AL23" s="39">
        <v>158</v>
      </c>
      <c r="AM23" s="39">
        <v>156</v>
      </c>
      <c r="AN23" s="39">
        <v>39</v>
      </c>
      <c r="AO23" s="39">
        <v>71</v>
      </c>
      <c r="AP23" s="40">
        <v>148</v>
      </c>
      <c r="AQ23" s="45">
        <f t="shared" si="7"/>
        <v>572</v>
      </c>
      <c r="AR23" s="4"/>
      <c r="AS23" s="39">
        <v>0</v>
      </c>
      <c r="AT23" s="42">
        <f t="shared" si="8"/>
        <v>572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9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128100</v>
      </c>
      <c r="D25" s="32">
        <v>153340</v>
      </c>
      <c r="E25" s="32">
        <v>66300</v>
      </c>
      <c r="F25" s="32">
        <v>96800</v>
      </c>
      <c r="G25" s="32">
        <v>209650</v>
      </c>
      <c r="H25" s="33">
        <f t="shared" si="0"/>
        <v>654190</v>
      </c>
      <c r="I25" s="34" t="s">
        <v>49</v>
      </c>
      <c r="J25" s="35">
        <v>326165</v>
      </c>
      <c r="K25" s="35">
        <v>328050</v>
      </c>
      <c r="L25" s="35">
        <v>-25</v>
      </c>
      <c r="M25" s="147">
        <f t="shared" si="1"/>
        <v>654190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>
        <v>6</v>
      </c>
      <c r="AB25" s="39">
        <v>1</v>
      </c>
      <c r="AC25" s="39">
        <v>1</v>
      </c>
      <c r="AD25" s="39">
        <v>1</v>
      </c>
      <c r="AE25" s="39">
        <v>2</v>
      </c>
      <c r="AF25" s="39"/>
      <c r="AG25" s="44">
        <f t="shared" si="9"/>
        <v>11</v>
      </c>
      <c r="AH25" s="4"/>
      <c r="AI25" s="39"/>
      <c r="AJ25" s="42">
        <f t="shared" si="6"/>
        <v>11</v>
      </c>
      <c r="AK25" s="43" t="s">
        <v>49</v>
      </c>
      <c r="AL25" s="39">
        <v>74</v>
      </c>
      <c r="AM25" s="39">
        <v>85</v>
      </c>
      <c r="AN25" s="39">
        <v>34</v>
      </c>
      <c r="AO25" s="39">
        <v>60</v>
      </c>
      <c r="AP25" s="40">
        <v>105</v>
      </c>
      <c r="AQ25" s="45">
        <f t="shared" si="7"/>
        <v>358</v>
      </c>
      <c r="AR25" s="4"/>
      <c r="AS25" s="39">
        <v>0</v>
      </c>
      <c r="AT25" s="42">
        <f t="shared" si="8"/>
        <v>358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9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78900</v>
      </c>
      <c r="D27" s="32">
        <v>109400</v>
      </c>
      <c r="E27" s="32">
        <v>51500</v>
      </c>
      <c r="F27" s="32">
        <v>22700</v>
      </c>
      <c r="G27" s="32">
        <v>77050</v>
      </c>
      <c r="H27" s="33">
        <f t="shared" si="0"/>
        <v>339550</v>
      </c>
      <c r="I27" s="34" t="s">
        <v>53</v>
      </c>
      <c r="J27" s="35">
        <v>38500</v>
      </c>
      <c r="K27" s="35">
        <v>301000</v>
      </c>
      <c r="L27" s="35"/>
      <c r="M27" s="147">
        <f t="shared" si="1"/>
        <v>339500</v>
      </c>
      <c r="N27" s="37">
        <f t="shared" si="2"/>
        <v>50</v>
      </c>
      <c r="O27" s="142"/>
      <c r="P27" s="38"/>
      <c r="Q27" s="39">
        <v>1</v>
      </c>
      <c r="R27" s="39">
        <v>1</v>
      </c>
      <c r="S27" s="39"/>
      <c r="T27" s="39"/>
      <c r="U27" s="40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2</v>
      </c>
      <c r="AB27" s="39">
        <v>1</v>
      </c>
      <c r="AC27" s="39"/>
      <c r="AD27" s="39"/>
      <c r="AE27" s="39"/>
      <c r="AF27" s="39"/>
      <c r="AG27" s="44">
        <f t="shared" si="9"/>
        <v>3</v>
      </c>
      <c r="AH27" s="4"/>
      <c r="AI27" s="39"/>
      <c r="AJ27" s="42">
        <f t="shared" si="6"/>
        <v>3</v>
      </c>
      <c r="AK27" s="43" t="s">
        <v>53</v>
      </c>
      <c r="AL27" s="39">
        <v>70</v>
      </c>
      <c r="AM27" s="39">
        <v>73</v>
      </c>
      <c r="AN27" s="39">
        <v>41</v>
      </c>
      <c r="AO27" s="39">
        <v>24</v>
      </c>
      <c r="AP27" s="40">
        <v>55</v>
      </c>
      <c r="AQ27" s="45">
        <f t="shared" si="7"/>
        <v>263</v>
      </c>
      <c r="AR27" s="4"/>
      <c r="AS27" s="39">
        <v>0</v>
      </c>
      <c r="AT27" s="42">
        <f t="shared" si="8"/>
        <v>263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136450</v>
      </c>
      <c r="D28" s="47">
        <v>149500</v>
      </c>
      <c r="E28" s="47">
        <v>87800</v>
      </c>
      <c r="F28" s="47">
        <v>109200</v>
      </c>
      <c r="G28" s="47">
        <v>172150</v>
      </c>
      <c r="H28" s="48">
        <f t="shared" si="0"/>
        <v>655100</v>
      </c>
      <c r="I28" s="49" t="s">
        <v>55</v>
      </c>
      <c r="J28" s="54">
        <v>341338.89</v>
      </c>
      <c r="K28" s="54">
        <v>313800</v>
      </c>
      <c r="L28" s="54">
        <v>-38.89</v>
      </c>
      <c r="M28" s="148">
        <f t="shared" si="1"/>
        <v>655100</v>
      </c>
      <c r="N28" s="37">
        <f t="shared" si="2"/>
        <v>0</v>
      </c>
      <c r="O28" s="142"/>
      <c r="P28" s="38"/>
      <c r="Q28" s="52">
        <v>2</v>
      </c>
      <c r="R28" s="52">
        <v>1</v>
      </c>
      <c r="S28" s="52"/>
      <c r="T28" s="52">
        <v>1</v>
      </c>
      <c r="U28" s="53"/>
      <c r="V28" s="41">
        <f t="shared" si="3"/>
        <v>4</v>
      </c>
      <c r="W28" s="4"/>
      <c r="X28" s="39">
        <v>0</v>
      </c>
      <c r="Y28" s="42">
        <f t="shared" si="4"/>
        <v>4</v>
      </c>
      <c r="Z28" s="43" t="s">
        <v>55</v>
      </c>
      <c r="AA28" s="52">
        <v>4</v>
      </c>
      <c r="AB28" s="52">
        <v>3</v>
      </c>
      <c r="AC28" s="52">
        <v>1</v>
      </c>
      <c r="AD28" s="52">
        <v>2</v>
      </c>
      <c r="AE28" s="52">
        <v>5</v>
      </c>
      <c r="AF28" s="52"/>
      <c r="AG28" s="44">
        <f t="shared" si="9"/>
        <v>15</v>
      </c>
      <c r="AH28" s="4"/>
      <c r="AI28" s="39"/>
      <c r="AJ28" s="42">
        <f t="shared" si="6"/>
        <v>15</v>
      </c>
      <c r="AK28" s="43" t="s">
        <v>55</v>
      </c>
      <c r="AL28" s="52">
        <v>81</v>
      </c>
      <c r="AM28" s="52">
        <v>111</v>
      </c>
      <c r="AN28" s="52">
        <v>59</v>
      </c>
      <c r="AO28" s="52">
        <v>70</v>
      </c>
      <c r="AP28" s="53">
        <v>137</v>
      </c>
      <c r="AQ28" s="45">
        <f t="shared" si="7"/>
        <v>458</v>
      </c>
      <c r="AR28" s="4"/>
      <c r="AS28" s="39">
        <v>0</v>
      </c>
      <c r="AT28" s="42">
        <f t="shared" si="8"/>
        <v>458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219600</v>
      </c>
      <c r="D29" s="32">
        <v>204000</v>
      </c>
      <c r="E29" s="32">
        <v>85500</v>
      </c>
      <c r="F29" s="32">
        <v>120400</v>
      </c>
      <c r="G29" s="32">
        <v>163800</v>
      </c>
      <c r="H29" s="33">
        <f t="shared" si="0"/>
        <v>793300</v>
      </c>
      <c r="I29" s="34" t="s">
        <v>57</v>
      </c>
      <c r="J29" s="35">
        <v>35000</v>
      </c>
      <c r="K29" s="35">
        <v>758300</v>
      </c>
      <c r="L29" s="35"/>
      <c r="M29" s="147">
        <f t="shared" si="1"/>
        <v>793300</v>
      </c>
      <c r="N29" s="37">
        <f t="shared" si="2"/>
        <v>0</v>
      </c>
      <c r="O29" s="142"/>
      <c r="P29" s="38"/>
      <c r="Q29" s="39"/>
      <c r="R29" s="39">
        <v>2</v>
      </c>
      <c r="S29" s="39">
        <v>2</v>
      </c>
      <c r="T29" s="39"/>
      <c r="U29" s="40">
        <v>2</v>
      </c>
      <c r="V29" s="41">
        <f t="shared" si="3"/>
        <v>6</v>
      </c>
      <c r="W29" s="4"/>
      <c r="X29" s="39">
        <v>0</v>
      </c>
      <c r="Y29" s="42">
        <f t="shared" si="4"/>
        <v>6</v>
      </c>
      <c r="Z29" s="43" t="s">
        <v>57</v>
      </c>
      <c r="AA29" s="39"/>
      <c r="AB29" s="39"/>
      <c r="AC29" s="39"/>
      <c r="AD29" s="39"/>
      <c r="AE29" s="39">
        <v>1</v>
      </c>
      <c r="AF29" s="39"/>
      <c r="AG29" s="44">
        <f t="shared" si="9"/>
        <v>1</v>
      </c>
      <c r="AH29" s="4"/>
      <c r="AI29" s="39"/>
      <c r="AJ29" s="42">
        <f t="shared" si="6"/>
        <v>1</v>
      </c>
      <c r="AK29" s="43" t="s">
        <v>57</v>
      </c>
      <c r="AL29" s="39">
        <v>95</v>
      </c>
      <c r="AM29" s="39">
        <v>86</v>
      </c>
      <c r="AN29" s="39">
        <v>39</v>
      </c>
      <c r="AO29" s="39">
        <v>46</v>
      </c>
      <c r="AP29" s="40">
        <v>81</v>
      </c>
      <c r="AQ29" s="45">
        <f t="shared" si="7"/>
        <v>347</v>
      </c>
      <c r="AR29" s="4"/>
      <c r="AS29" s="39">
        <v>0</v>
      </c>
      <c r="AT29" s="42">
        <f t="shared" si="8"/>
        <v>347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46200</v>
      </c>
      <c r="D30" s="47">
        <v>88600</v>
      </c>
      <c r="E30" s="47">
        <v>45900</v>
      </c>
      <c r="F30" s="47">
        <v>63100</v>
      </c>
      <c r="G30" s="47">
        <v>73100</v>
      </c>
      <c r="H30" s="48">
        <f t="shared" si="0"/>
        <v>316900</v>
      </c>
      <c r="I30" s="49" t="s">
        <v>59</v>
      </c>
      <c r="J30" s="54">
        <v>73500</v>
      </c>
      <c r="K30" s="54">
        <v>243400</v>
      </c>
      <c r="L30" s="54"/>
      <c r="M30" s="148">
        <f t="shared" si="1"/>
        <v>316900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2</v>
      </c>
      <c r="AB30" s="52"/>
      <c r="AC30" s="52"/>
      <c r="AD30" s="52">
        <v>1</v>
      </c>
      <c r="AE30" s="52"/>
      <c r="AF30" s="52"/>
      <c r="AG30" s="44">
        <f t="shared" si="9"/>
        <v>3</v>
      </c>
      <c r="AH30" s="4"/>
      <c r="AI30" s="39"/>
      <c r="AJ30" s="42">
        <f t="shared" si="6"/>
        <v>3</v>
      </c>
      <c r="AK30" s="43" t="s">
        <v>59</v>
      </c>
      <c r="AL30" s="52">
        <v>38</v>
      </c>
      <c r="AM30" s="52">
        <v>50</v>
      </c>
      <c r="AN30" s="52">
        <v>31</v>
      </c>
      <c r="AO30" s="52">
        <v>40</v>
      </c>
      <c r="AP30" s="53">
        <v>53</v>
      </c>
      <c r="AQ30" s="45">
        <f t="shared" si="7"/>
        <v>212</v>
      </c>
      <c r="AR30" s="4"/>
      <c r="AS30" s="39">
        <v>0</v>
      </c>
      <c r="AT30" s="42">
        <f t="shared" si="8"/>
        <v>212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9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83900</v>
      </c>
      <c r="D32" s="47">
        <v>200000</v>
      </c>
      <c r="E32" s="47">
        <v>78000</v>
      </c>
      <c r="F32" s="47">
        <v>44800</v>
      </c>
      <c r="G32" s="47">
        <v>133100</v>
      </c>
      <c r="H32" s="48">
        <f t="shared" si="0"/>
        <v>539800</v>
      </c>
      <c r="I32" s="49" t="s">
        <v>63</v>
      </c>
      <c r="J32" s="54">
        <v>426500</v>
      </c>
      <c r="K32" s="54">
        <v>113300</v>
      </c>
      <c r="L32" s="54"/>
      <c r="M32" s="148">
        <f t="shared" si="1"/>
        <v>539800</v>
      </c>
      <c r="N32" s="37">
        <f t="shared" si="2"/>
        <v>0</v>
      </c>
      <c r="O32" s="142"/>
      <c r="P32" s="38"/>
      <c r="Q32" s="52">
        <v>2</v>
      </c>
      <c r="R32" s="52">
        <v>1</v>
      </c>
      <c r="S32" s="52">
        <v>1</v>
      </c>
      <c r="T32" s="52"/>
      <c r="U32" s="53">
        <v>2</v>
      </c>
      <c r="V32" s="41">
        <f t="shared" si="3"/>
        <v>6</v>
      </c>
      <c r="W32" s="4"/>
      <c r="X32" s="39">
        <v>0</v>
      </c>
      <c r="Y32" s="42">
        <f t="shared" si="4"/>
        <v>6</v>
      </c>
      <c r="Z32" s="43" t="s">
        <v>63</v>
      </c>
      <c r="AA32" s="52">
        <v>3</v>
      </c>
      <c r="AB32" s="52">
        <v>2</v>
      </c>
      <c r="AC32" s="52">
        <v>2</v>
      </c>
      <c r="AD32" s="52">
        <v>3</v>
      </c>
      <c r="AE32" s="52">
        <v>1</v>
      </c>
      <c r="AF32" s="52"/>
      <c r="AG32" s="44">
        <f t="shared" si="9"/>
        <v>11</v>
      </c>
      <c r="AH32" s="4"/>
      <c r="AI32" s="39"/>
      <c r="AJ32" s="42">
        <f t="shared" si="6"/>
        <v>11</v>
      </c>
      <c r="AK32" s="43" t="s">
        <v>63</v>
      </c>
      <c r="AL32" s="52">
        <v>84</v>
      </c>
      <c r="AM32" s="52">
        <v>154</v>
      </c>
      <c r="AN32" s="52">
        <v>65</v>
      </c>
      <c r="AO32" s="52">
        <v>47</v>
      </c>
      <c r="AP32" s="53">
        <v>92</v>
      </c>
      <c r="AQ32" s="45">
        <f t="shared" si="7"/>
        <v>442</v>
      </c>
      <c r="AR32" s="4"/>
      <c r="AS32" s="39">
        <v>0</v>
      </c>
      <c r="AT32" s="42">
        <f t="shared" si="8"/>
        <v>442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33400</v>
      </c>
      <c r="D33" s="32">
        <v>34500</v>
      </c>
      <c r="E33" s="32">
        <v>14600</v>
      </c>
      <c r="F33" s="32">
        <v>30300</v>
      </c>
      <c r="G33" s="32">
        <v>72000</v>
      </c>
      <c r="H33" s="33">
        <f t="shared" si="0"/>
        <v>184800</v>
      </c>
      <c r="I33" s="34" t="s">
        <v>65</v>
      </c>
      <c r="J33" s="35">
        <v>72333.33</v>
      </c>
      <c r="K33" s="35">
        <v>112400</v>
      </c>
      <c r="L33" s="35"/>
      <c r="M33" s="147">
        <f t="shared" si="1"/>
        <v>184733.33000000002</v>
      </c>
      <c r="N33" s="37">
        <f t="shared" si="2"/>
        <v>66.669999999983702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1</v>
      </c>
      <c r="AB33" s="39">
        <v>1</v>
      </c>
      <c r="AC33" s="39"/>
      <c r="AD33" s="39"/>
      <c r="AE33" s="39"/>
      <c r="AF33" s="39"/>
      <c r="AG33" s="44">
        <f t="shared" si="9"/>
        <v>2</v>
      </c>
      <c r="AH33" s="4"/>
      <c r="AI33" s="39"/>
      <c r="AJ33" s="42">
        <f t="shared" si="6"/>
        <v>2</v>
      </c>
      <c r="AK33" s="43" t="s">
        <v>65</v>
      </c>
      <c r="AL33" s="39">
        <v>30</v>
      </c>
      <c r="AM33" s="39">
        <v>25</v>
      </c>
      <c r="AN33" s="39">
        <v>14</v>
      </c>
      <c r="AO33" s="39">
        <v>20</v>
      </c>
      <c r="AP33" s="40">
        <v>41</v>
      </c>
      <c r="AQ33" s="45">
        <f t="shared" si="7"/>
        <v>130</v>
      </c>
      <c r="AR33" s="4"/>
      <c r="AS33" s="39">
        <v>0</v>
      </c>
      <c r="AT33" s="42">
        <f t="shared" si="8"/>
        <v>130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9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9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10">SUM(C13:C35)</f>
        <v>2692060</v>
      </c>
      <c r="D37" s="149">
        <f t="shared" si="10"/>
        <v>2736250</v>
      </c>
      <c r="E37" s="149">
        <f t="shared" si="10"/>
        <v>1190550</v>
      </c>
      <c r="F37" s="149">
        <f t="shared" si="10"/>
        <v>1404350</v>
      </c>
      <c r="G37" s="149">
        <f t="shared" si="10"/>
        <v>3085365</v>
      </c>
      <c r="H37" s="150">
        <f t="shared" si="10"/>
        <v>11108575</v>
      </c>
      <c r="I37" s="61"/>
      <c r="J37" s="149">
        <f>SUM(J13:J35)</f>
        <v>3353987.22</v>
      </c>
      <c r="K37" s="149">
        <f>SUM(K13:K36)</f>
        <v>7742350</v>
      </c>
      <c r="L37" s="149">
        <f>SUM(L14:L35)</f>
        <v>-328.89</v>
      </c>
      <c r="M37" s="149">
        <f>SUM(M13:M35)</f>
        <v>11096008.33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38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136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6385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16590071.050000001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3353987.22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12566.669999999984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3366553.89</v>
      </c>
      <c r="G48" s="76" t="s">
        <v>7</v>
      </c>
      <c r="H48" s="77">
        <f>D48+H41</f>
        <v>19956624.940000001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141</v>
      </c>
      <c r="E52" s="437">
        <f>20000*D52</f>
        <v>2820000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74</v>
      </c>
      <c r="N52" s="90">
        <f>20000*M52</f>
        <v>1480000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253</v>
      </c>
      <c r="E53" s="359">
        <f>10000*D53</f>
        <v>2530000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f>200+9</f>
        <v>209</v>
      </c>
      <c r="N53" s="96">
        <f>10000*M53</f>
        <v>2090000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504</v>
      </c>
      <c r="E54" s="361">
        <f>2000*D54</f>
        <v>1008000</v>
      </c>
      <c r="F54" s="360"/>
      <c r="H54" s="85"/>
      <c r="I54" s="86" t="s">
        <v>99</v>
      </c>
      <c r="J54" s="87"/>
      <c r="K54" s="94"/>
      <c r="L54" s="95" t="s">
        <v>101</v>
      </c>
      <c r="M54" s="89">
        <f>600+69</f>
        <v>669</v>
      </c>
      <c r="N54" s="96">
        <f>2000*M54</f>
        <v>1338000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1293</v>
      </c>
      <c r="E55" s="359">
        <f>1000*D55</f>
        <v>1293000</v>
      </c>
      <c r="F55" s="360"/>
      <c r="H55" s="85"/>
      <c r="I55" s="86" t="s">
        <v>99</v>
      </c>
      <c r="J55" s="87"/>
      <c r="K55" s="94"/>
      <c r="L55" s="95" t="s">
        <v>102</v>
      </c>
      <c r="M55" s="89">
        <f>1000+1000+500+82</f>
        <v>2582</v>
      </c>
      <c r="N55" s="96">
        <f>1000*M55</f>
        <v>2582000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136</v>
      </c>
      <c r="E56" s="361">
        <f>500*D56</f>
        <v>68000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f>800+51</f>
        <v>851</v>
      </c>
      <c r="N56" s="96">
        <f>500*M56</f>
        <v>425500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45</v>
      </c>
      <c r="E57" s="359">
        <f>200*D57</f>
        <v>9000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f>300+69</f>
        <v>369</v>
      </c>
      <c r="N57" s="96">
        <f>200*M57</f>
        <v>73800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137</v>
      </c>
      <c r="E58" s="361">
        <f>100*D58</f>
        <v>13700</v>
      </c>
      <c r="F58" s="360"/>
      <c r="H58" s="85"/>
      <c r="I58" s="86" t="s">
        <v>105</v>
      </c>
      <c r="J58" s="87"/>
      <c r="K58" s="94"/>
      <c r="L58" s="95" t="s">
        <v>106</v>
      </c>
      <c r="M58" s="89">
        <f>400+1</f>
        <v>401</v>
      </c>
      <c r="N58" s="96">
        <f>100*M58</f>
        <v>40100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1</v>
      </c>
      <c r="E59" s="359">
        <f>50*D59</f>
        <v>50</v>
      </c>
      <c r="F59" s="360"/>
      <c r="H59" s="85"/>
      <c r="I59" s="86" t="s">
        <v>105</v>
      </c>
      <c r="J59" s="87"/>
      <c r="K59" s="94"/>
      <c r="L59" s="95" t="s">
        <v>107</v>
      </c>
      <c r="M59" s="89">
        <f>1000+400+23</f>
        <v>1423</v>
      </c>
      <c r="N59" s="96">
        <f>50*M59</f>
        <v>71150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f>500+6</f>
        <v>506</v>
      </c>
      <c r="N60" s="96">
        <f>20*M60</f>
        <v>10120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7741750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8114290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11108303.890000001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35000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-271.10999999940395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3150613.42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13236083.83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11264903.42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27867088.420000002</v>
      </c>
      <c r="I77" s="380"/>
      <c r="J77" s="381"/>
      <c r="L77" s="370" t="s">
        <v>5</v>
      </c>
      <c r="M77" s="369"/>
      <c r="N77" s="115">
        <f>N71</f>
        <v>3150613.42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8114290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16602637.720000001</v>
      </c>
      <c r="I79" s="380"/>
      <c r="J79" s="381"/>
      <c r="L79" s="372" t="s">
        <v>125</v>
      </c>
      <c r="M79" s="369"/>
      <c r="N79" s="117">
        <f>N71+N65</f>
        <v>11264903.42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11264450.700000001</v>
      </c>
      <c r="I81" s="380"/>
      <c r="J81" s="381"/>
      <c r="L81" s="386" t="s">
        <v>127</v>
      </c>
      <c r="M81" s="369"/>
      <c r="N81" s="387">
        <f>N79-H81</f>
        <v>452.71999999880791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23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2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v>0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'2001'!N78</f>
        <v>8114290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8114290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442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443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8114290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8114290</v>
      </c>
      <c r="I81" s="380"/>
      <c r="J81" s="381"/>
      <c r="L81" s="386" t="s">
        <v>127</v>
      </c>
      <c r="M81" s="369"/>
      <c r="N81" s="387">
        <f>N79-H81</f>
        <v>-8114290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21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0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46013</v>
      </c>
      <c r="F5" s="11"/>
      <c r="G5" s="412" t="s">
        <v>2</v>
      </c>
      <c r="H5" s="365"/>
      <c r="I5" s="413">
        <v>46013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'2001'!N77</f>
        <v>3150613.42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'2001'!N78</f>
        <v>8114290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11264903.42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1557300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329650</v>
      </c>
      <c r="D13" s="32">
        <v>115350</v>
      </c>
      <c r="E13" s="32">
        <v>26400</v>
      </c>
      <c r="F13" s="32">
        <v>68000</v>
      </c>
      <c r="G13" s="32">
        <v>123200</v>
      </c>
      <c r="H13" s="33">
        <f t="shared" ref="H13:H35" si="0">SUM(C13:G13)</f>
        <v>662600</v>
      </c>
      <c r="I13" s="34" t="s">
        <v>27</v>
      </c>
      <c r="J13" s="35">
        <f>7000+2100+21000+21000+35000+49000+70000</f>
        <v>205100</v>
      </c>
      <c r="K13" s="35">
        <f>100*10+500*10+1000*72+2000*14+10000*25+20000*5</f>
        <v>456000</v>
      </c>
      <c r="L13" s="35"/>
      <c r="M13" s="147">
        <f t="shared" ref="M13:M35" si="1">SUM(J13:L13)</f>
        <v>661100</v>
      </c>
      <c r="N13" s="37">
        <f t="shared" ref="N13:N35" si="2">H13-M13</f>
        <v>1500</v>
      </c>
      <c r="O13" s="142"/>
      <c r="P13" s="38"/>
      <c r="Q13" s="39">
        <v>1</v>
      </c>
      <c r="R13" s="39">
        <v>1</v>
      </c>
      <c r="S13" s="39"/>
      <c r="T13" s="39"/>
      <c r="U13" s="40">
        <v>1</v>
      </c>
      <c r="V13" s="41">
        <f t="shared" ref="V13:V35" si="3">U13+T13+S13+R13+Q13</f>
        <v>3</v>
      </c>
      <c r="W13" s="4"/>
      <c r="X13" s="39">
        <v>3</v>
      </c>
      <c r="Y13" s="42">
        <f t="shared" ref="Y13:Y35" si="4">V13-X13</f>
        <v>0</v>
      </c>
      <c r="Z13" s="43" t="s">
        <v>20</v>
      </c>
      <c r="AA13" s="39">
        <v>3</v>
      </c>
      <c r="AB13" s="39">
        <v>2</v>
      </c>
      <c r="AC13" s="39">
        <v>2</v>
      </c>
      <c r="AD13" s="39">
        <v>1</v>
      </c>
      <c r="AE13" s="39"/>
      <c r="AF13" s="39"/>
      <c r="AG13" s="44">
        <f t="shared" ref="AG13:AG35" si="5">AF13+AE13+AD13+AC13+AB13+AA13</f>
        <v>8</v>
      </c>
      <c r="AH13" s="4"/>
      <c r="AI13" s="39">
        <v>8</v>
      </c>
      <c r="AJ13" s="42">
        <f t="shared" ref="AJ13:AJ35" si="6">AG13-AI13</f>
        <v>0</v>
      </c>
      <c r="AL13" s="39">
        <v>140</v>
      </c>
      <c r="AM13" s="39">
        <v>57</v>
      </c>
      <c r="AN13" s="39">
        <v>21</v>
      </c>
      <c r="AO13" s="39">
        <v>52</v>
      </c>
      <c r="AP13" s="40">
        <v>68</v>
      </c>
      <c r="AQ13" s="45">
        <f t="shared" ref="AQ13:AQ35" si="7">AP13+AO13+AN13+AM13+AL13</f>
        <v>338</v>
      </c>
      <c r="AR13" s="4"/>
      <c r="AS13" s="39">
        <v>0</v>
      </c>
      <c r="AT13" s="42">
        <f t="shared" ref="AT13:AT35" si="8">AQ13-AS13</f>
        <v>338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>
        <v>324100</v>
      </c>
      <c r="D14" s="47">
        <v>201700</v>
      </c>
      <c r="E14" s="47">
        <v>28800</v>
      </c>
      <c r="F14" s="47">
        <v>8700</v>
      </c>
      <c r="G14" s="47">
        <v>4500</v>
      </c>
      <c r="H14" s="48">
        <f t="shared" si="0"/>
        <v>567800</v>
      </c>
      <c r="I14" s="49" t="s">
        <v>28</v>
      </c>
      <c r="J14" s="54">
        <f>21000+21000+35000+35000+140000</f>
        <v>252000</v>
      </c>
      <c r="K14" s="54">
        <f>100*3+500*3+1000*68+2000*18+10000*5+20000*8</f>
        <v>315800</v>
      </c>
      <c r="L14" s="54"/>
      <c r="M14" s="148">
        <f t="shared" si="1"/>
        <v>567800</v>
      </c>
      <c r="N14" s="37">
        <f t="shared" si="2"/>
        <v>0</v>
      </c>
      <c r="O14" s="142"/>
      <c r="P14" s="38"/>
      <c r="Q14" s="52"/>
      <c r="R14" s="52">
        <v>3</v>
      </c>
      <c r="S14" s="52"/>
      <c r="T14" s="52"/>
      <c r="U14" s="53"/>
      <c r="V14" s="41">
        <f t="shared" si="3"/>
        <v>3</v>
      </c>
      <c r="W14" s="4"/>
      <c r="X14" s="39">
        <v>3</v>
      </c>
      <c r="Y14" s="42">
        <f t="shared" si="4"/>
        <v>0</v>
      </c>
      <c r="Z14" s="43" t="s">
        <v>29</v>
      </c>
      <c r="AA14" s="52">
        <v>3</v>
      </c>
      <c r="AB14" s="52">
        <v>2</v>
      </c>
      <c r="AC14" s="52"/>
      <c r="AD14" s="52"/>
      <c r="AE14" s="52"/>
      <c r="AF14" s="52"/>
      <c r="AG14" s="44">
        <f t="shared" si="5"/>
        <v>5</v>
      </c>
      <c r="AH14" s="4"/>
      <c r="AI14" s="39">
        <v>5</v>
      </c>
      <c r="AJ14" s="42">
        <f t="shared" si="6"/>
        <v>0</v>
      </c>
      <c r="AL14" s="52">
        <v>156</v>
      </c>
      <c r="AM14" s="52">
        <v>100</v>
      </c>
      <c r="AN14" s="52">
        <v>29</v>
      </c>
      <c r="AO14" s="52">
        <v>13</v>
      </c>
      <c r="AP14" s="53">
        <v>11</v>
      </c>
      <c r="AQ14" s="45">
        <f t="shared" si="7"/>
        <v>309</v>
      </c>
      <c r="AR14" s="4"/>
      <c r="AS14" s="39">
        <v>0</v>
      </c>
      <c r="AT14" s="42">
        <f t="shared" si="8"/>
        <v>309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>
        <v>77550</v>
      </c>
      <c r="F15" s="32">
        <v>114550</v>
      </c>
      <c r="G15" s="32">
        <v>134800</v>
      </c>
      <c r="H15" s="33">
        <f t="shared" si="0"/>
        <v>326900</v>
      </c>
      <c r="I15" s="34" t="s">
        <v>30</v>
      </c>
      <c r="J15" s="35">
        <f>21000</f>
        <v>21000</v>
      </c>
      <c r="K15" s="35">
        <f>200*2+500*1+1000*83+2000*16+10000*7+20000*6</f>
        <v>305900</v>
      </c>
      <c r="L15" s="35"/>
      <c r="M15" s="147">
        <f t="shared" si="1"/>
        <v>326900</v>
      </c>
      <c r="N15" s="37">
        <f t="shared" si="2"/>
        <v>0</v>
      </c>
      <c r="O15" s="142"/>
      <c r="P15" s="38"/>
      <c r="Q15" s="39"/>
      <c r="R15" s="39"/>
      <c r="S15" s="39">
        <v>1</v>
      </c>
      <c r="T15" s="39"/>
      <c r="U15" s="40"/>
      <c r="V15" s="41">
        <f t="shared" si="3"/>
        <v>1</v>
      </c>
      <c r="W15" s="4"/>
      <c r="X15" s="39">
        <v>1</v>
      </c>
      <c r="Y15" s="42">
        <f t="shared" si="4"/>
        <v>0</v>
      </c>
      <c r="Z15" s="43" t="s">
        <v>19</v>
      </c>
      <c r="AA15" s="39">
        <v>1</v>
      </c>
      <c r="AB15" s="39"/>
      <c r="AC15" s="39"/>
      <c r="AD15" s="39"/>
      <c r="AE15" s="39"/>
      <c r="AF15" s="39"/>
      <c r="AG15" s="44">
        <f t="shared" si="5"/>
        <v>1</v>
      </c>
      <c r="AH15" s="4"/>
      <c r="AI15" s="39">
        <v>1</v>
      </c>
      <c r="AJ15" s="42">
        <f t="shared" si="6"/>
        <v>0</v>
      </c>
      <c r="AL15" s="39"/>
      <c r="AM15" s="39"/>
      <c r="AN15" s="39">
        <v>30</v>
      </c>
      <c r="AO15" s="39">
        <v>49</v>
      </c>
      <c r="AP15" s="40">
        <v>56</v>
      </c>
      <c r="AQ15" s="45">
        <f t="shared" si="7"/>
        <v>135</v>
      </c>
      <c r="AR15" s="4"/>
      <c r="AS15" s="39">
        <v>0</v>
      </c>
      <c r="AT15" s="42">
        <f t="shared" si="8"/>
        <v>135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35000</v>
      </c>
      <c r="K16" s="54"/>
      <c r="L16" s="54">
        <v>-35000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142750</v>
      </c>
      <c r="D17" s="32">
        <v>134150</v>
      </c>
      <c r="E17" s="32">
        <v>27800</v>
      </c>
      <c r="F17" s="32">
        <v>96800</v>
      </c>
      <c r="G17" s="32">
        <v>131050</v>
      </c>
      <c r="H17" s="33">
        <f t="shared" si="0"/>
        <v>532550</v>
      </c>
      <c r="I17" s="34" t="s">
        <v>33</v>
      </c>
      <c r="J17" s="35">
        <f>2800+7000+8400+8400+14000+14000+14000+47000+110000</f>
        <v>225600</v>
      </c>
      <c r="K17" s="35">
        <f>1000*7+10000*30</f>
        <v>307000</v>
      </c>
      <c r="L17" s="35">
        <v>-50</v>
      </c>
      <c r="M17" s="147">
        <f t="shared" si="1"/>
        <v>532550</v>
      </c>
      <c r="N17" s="37">
        <f t="shared" si="2"/>
        <v>0</v>
      </c>
      <c r="O17" s="142"/>
      <c r="P17" s="38"/>
      <c r="Q17" s="39"/>
      <c r="R17" s="39">
        <v>1</v>
      </c>
      <c r="S17" s="39"/>
      <c r="T17" s="39">
        <v>1</v>
      </c>
      <c r="U17" s="40">
        <v>2</v>
      </c>
      <c r="V17" s="41">
        <f t="shared" si="3"/>
        <v>4</v>
      </c>
      <c r="W17" s="4"/>
      <c r="X17" s="39">
        <v>4</v>
      </c>
      <c r="Y17" s="42">
        <f t="shared" si="4"/>
        <v>0</v>
      </c>
      <c r="Z17" s="43" t="s">
        <v>33</v>
      </c>
      <c r="AA17" s="39">
        <v>2</v>
      </c>
      <c r="AB17" s="39">
        <v>5</v>
      </c>
      <c r="AC17" s="39">
        <v>1</v>
      </c>
      <c r="AD17" s="39"/>
      <c r="AE17" s="39">
        <v>1</v>
      </c>
      <c r="AF17" s="39"/>
      <c r="AG17" s="44">
        <f t="shared" si="5"/>
        <v>9</v>
      </c>
      <c r="AH17" s="4"/>
      <c r="AI17" s="39">
        <v>9</v>
      </c>
      <c r="AJ17" s="42">
        <f t="shared" si="6"/>
        <v>0</v>
      </c>
      <c r="AK17" s="43" t="s">
        <v>33</v>
      </c>
      <c r="AL17" s="39">
        <v>118</v>
      </c>
      <c r="AM17" s="39">
        <v>105</v>
      </c>
      <c r="AN17" s="39">
        <v>38</v>
      </c>
      <c r="AO17" s="39">
        <v>73</v>
      </c>
      <c r="AP17" s="40">
        <v>105</v>
      </c>
      <c r="AQ17" s="45">
        <f t="shared" si="7"/>
        <v>439</v>
      </c>
      <c r="AR17" s="4"/>
      <c r="AS17" s="39">
        <v>0</v>
      </c>
      <c r="AT17" s="42">
        <f t="shared" si="8"/>
        <v>439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514350</v>
      </c>
      <c r="D18" s="47">
        <v>370650</v>
      </c>
      <c r="E18" s="47">
        <v>151250</v>
      </c>
      <c r="F18" s="47">
        <v>144150</v>
      </c>
      <c r="G18" s="47">
        <v>333850</v>
      </c>
      <c r="H18" s="48">
        <f t="shared" si="0"/>
        <v>1514250</v>
      </c>
      <c r="I18" s="49" t="s">
        <v>35</v>
      </c>
      <c r="J18" s="54">
        <f>7000+70000+35000+7000+210000+7000+30800+14000+1400+7000</f>
        <v>389200</v>
      </c>
      <c r="K18" s="54">
        <f>50*1+1000*301+2000*2+10000*38+20000*22</f>
        <v>1125050</v>
      </c>
      <c r="L18" s="54"/>
      <c r="M18" s="148">
        <f t="shared" si="1"/>
        <v>1514250</v>
      </c>
      <c r="N18" s="37">
        <f t="shared" si="2"/>
        <v>0</v>
      </c>
      <c r="O18" s="142"/>
      <c r="P18" s="38"/>
      <c r="Q18" s="52"/>
      <c r="R18" s="52">
        <v>3</v>
      </c>
      <c r="S18" s="52">
        <v>2</v>
      </c>
      <c r="T18" s="52"/>
      <c r="U18" s="53">
        <v>1</v>
      </c>
      <c r="V18" s="41">
        <f t="shared" si="3"/>
        <v>6</v>
      </c>
      <c r="W18" s="4"/>
      <c r="X18" s="39">
        <v>6</v>
      </c>
      <c r="Y18" s="42">
        <f t="shared" si="4"/>
        <v>0</v>
      </c>
      <c r="Z18" s="43" t="s">
        <v>35</v>
      </c>
      <c r="AA18" s="52">
        <v>5</v>
      </c>
      <c r="AB18" s="52">
        <v>3</v>
      </c>
      <c r="AC18" s="52">
        <v>1</v>
      </c>
      <c r="AD18" s="52">
        <v>1</v>
      </c>
      <c r="AE18" s="52"/>
      <c r="AF18" s="52"/>
      <c r="AG18" s="44">
        <f t="shared" si="5"/>
        <v>10</v>
      </c>
      <c r="AH18" s="4"/>
      <c r="AI18" s="39">
        <v>10</v>
      </c>
      <c r="AJ18" s="42">
        <f t="shared" si="6"/>
        <v>0</v>
      </c>
      <c r="AK18" s="43" t="s">
        <v>35</v>
      </c>
      <c r="AL18" s="52">
        <v>285</v>
      </c>
      <c r="AM18" s="52">
        <v>246</v>
      </c>
      <c r="AN18" s="52">
        <v>122</v>
      </c>
      <c r="AO18" s="52">
        <v>111</v>
      </c>
      <c r="AP18" s="53">
        <v>199</v>
      </c>
      <c r="AQ18" s="45">
        <f t="shared" si="7"/>
        <v>963</v>
      </c>
      <c r="AR18" s="4"/>
      <c r="AS18" s="39">
        <v>0</v>
      </c>
      <c r="AT18" s="42">
        <f t="shared" si="8"/>
        <v>963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211900</v>
      </c>
      <c r="D19" s="32">
        <v>201300</v>
      </c>
      <c r="E19" s="32">
        <v>160800</v>
      </c>
      <c r="F19" s="32">
        <v>78300</v>
      </c>
      <c r="G19" s="32">
        <v>128800</v>
      </c>
      <c r="H19" s="33">
        <f t="shared" si="0"/>
        <v>781100</v>
      </c>
      <c r="I19" s="34" t="s">
        <v>37</v>
      </c>
      <c r="J19" s="35">
        <f>7000+14000+7000+35000+3500+700+14000+2100+2100+35000</f>
        <v>120400</v>
      </c>
      <c r="K19" s="35">
        <f>200*1+500*21+1000*46+2000*67+10000*11+20000*18</f>
        <v>660700</v>
      </c>
      <c r="L19" s="35"/>
      <c r="M19" s="147">
        <f t="shared" si="1"/>
        <v>781100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1</v>
      </c>
      <c r="AB19" s="39">
        <v>5</v>
      </c>
      <c r="AC19" s="39">
        <v>1</v>
      </c>
      <c r="AD19" s="39">
        <v>2</v>
      </c>
      <c r="AE19" s="39">
        <v>1</v>
      </c>
      <c r="AF19" s="39"/>
      <c r="AG19" s="44">
        <f t="shared" si="5"/>
        <v>10</v>
      </c>
      <c r="AH19" s="4"/>
      <c r="AI19" s="39">
        <v>10</v>
      </c>
      <c r="AJ19" s="42">
        <f t="shared" si="6"/>
        <v>0</v>
      </c>
      <c r="AK19" s="43" t="s">
        <v>37</v>
      </c>
      <c r="AL19" s="39">
        <v>100</v>
      </c>
      <c r="AM19" s="39">
        <v>104</v>
      </c>
      <c r="AN19" s="39">
        <v>86</v>
      </c>
      <c r="AO19" s="39">
        <v>50</v>
      </c>
      <c r="AP19" s="40">
        <v>86</v>
      </c>
      <c r="AQ19" s="45">
        <f t="shared" si="7"/>
        <v>426</v>
      </c>
      <c r="AR19" s="4"/>
      <c r="AS19" s="39">
        <v>0</v>
      </c>
      <c r="AT19" s="42">
        <f t="shared" si="8"/>
        <v>426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129050</v>
      </c>
      <c r="D20" s="47">
        <v>145550</v>
      </c>
      <c r="E20" s="47">
        <v>76800</v>
      </c>
      <c r="F20" s="47">
        <v>127650</v>
      </c>
      <c r="G20" s="47">
        <v>237650</v>
      </c>
      <c r="H20" s="48">
        <f t="shared" si="0"/>
        <v>716700</v>
      </c>
      <c r="I20" s="49" t="s">
        <v>39</v>
      </c>
      <c r="J20" s="54">
        <v>457800</v>
      </c>
      <c r="K20" s="54">
        <v>254900</v>
      </c>
      <c r="L20" s="54"/>
      <c r="M20" s="148">
        <f t="shared" si="1"/>
        <v>712700</v>
      </c>
      <c r="N20" s="37">
        <f t="shared" si="2"/>
        <v>4000</v>
      </c>
      <c r="O20" s="142"/>
      <c r="P20" s="38"/>
      <c r="Q20" s="52"/>
      <c r="R20" s="52"/>
      <c r="S20" s="52"/>
      <c r="T20" s="52"/>
      <c r="U20" s="53">
        <v>1</v>
      </c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5</v>
      </c>
      <c r="AB20" s="52">
        <v>1</v>
      </c>
      <c r="AC20" s="52">
        <v>2</v>
      </c>
      <c r="AD20" s="52"/>
      <c r="AE20" s="52">
        <v>1</v>
      </c>
      <c r="AF20" s="52"/>
      <c r="AG20" s="44">
        <f t="shared" si="5"/>
        <v>9</v>
      </c>
      <c r="AH20" s="4"/>
      <c r="AI20" s="39"/>
      <c r="AJ20" s="42">
        <f t="shared" si="6"/>
        <v>9</v>
      </c>
      <c r="AK20" s="43" t="s">
        <v>39</v>
      </c>
      <c r="AL20" s="52">
        <v>74</v>
      </c>
      <c r="AM20" s="52">
        <v>78</v>
      </c>
      <c r="AN20" s="52">
        <v>36</v>
      </c>
      <c r="AO20" s="52">
        <v>70</v>
      </c>
      <c r="AP20" s="53">
        <v>125</v>
      </c>
      <c r="AQ20" s="45">
        <f t="shared" si="7"/>
        <v>383</v>
      </c>
      <c r="AR20" s="4"/>
      <c r="AS20" s="39">
        <v>0</v>
      </c>
      <c r="AT20" s="42">
        <f t="shared" si="8"/>
        <v>383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142700</v>
      </c>
      <c r="D21" s="32">
        <v>87400</v>
      </c>
      <c r="E21" s="32">
        <v>45800</v>
      </c>
      <c r="F21" s="32">
        <v>119100</v>
      </c>
      <c r="G21" s="32">
        <v>73400</v>
      </c>
      <c r="H21" s="33">
        <f t="shared" si="0"/>
        <v>468400</v>
      </c>
      <c r="I21" s="34" t="s">
        <v>41</v>
      </c>
      <c r="J21" s="35">
        <f>28000+21000+3500+3500</f>
        <v>56000</v>
      </c>
      <c r="K21" s="35">
        <f>200*2+1000*2+10000*21+20000*10</f>
        <v>412400</v>
      </c>
      <c r="L21" s="35"/>
      <c r="M21" s="147">
        <f t="shared" si="1"/>
        <v>468400</v>
      </c>
      <c r="N21" s="37">
        <f t="shared" si="2"/>
        <v>0</v>
      </c>
      <c r="O21" s="142"/>
      <c r="P21" s="38"/>
      <c r="Q21" s="39"/>
      <c r="R21" s="39">
        <v>1</v>
      </c>
      <c r="S21" s="39"/>
      <c r="T21" s="39"/>
      <c r="U21" s="40">
        <v>1</v>
      </c>
      <c r="V21" s="41">
        <f t="shared" si="3"/>
        <v>2</v>
      </c>
      <c r="W21" s="4"/>
      <c r="X21" s="39">
        <v>2</v>
      </c>
      <c r="Y21" s="42">
        <f t="shared" si="4"/>
        <v>0</v>
      </c>
      <c r="Z21" s="43" t="s">
        <v>41</v>
      </c>
      <c r="AA21" s="39">
        <v>1</v>
      </c>
      <c r="AB21" s="39">
        <v>2</v>
      </c>
      <c r="AC21" s="39">
        <v>1</v>
      </c>
      <c r="AD21" s="39"/>
      <c r="AE21" s="39"/>
      <c r="AF21" s="39"/>
      <c r="AG21" s="44">
        <f t="shared" si="5"/>
        <v>4</v>
      </c>
      <c r="AH21" s="4"/>
      <c r="AI21" s="39">
        <v>4</v>
      </c>
      <c r="AJ21" s="42">
        <f t="shared" si="6"/>
        <v>0</v>
      </c>
      <c r="AK21" s="43" t="s">
        <v>41</v>
      </c>
      <c r="AL21" s="39">
        <v>54</v>
      </c>
      <c r="AM21" s="39">
        <v>60</v>
      </c>
      <c r="AN21" s="39">
        <v>31</v>
      </c>
      <c r="AO21" s="39">
        <v>43</v>
      </c>
      <c r="AP21" s="40">
        <v>54</v>
      </c>
      <c r="AQ21" s="45">
        <f t="shared" si="7"/>
        <v>242</v>
      </c>
      <c r="AR21" s="4"/>
      <c r="AS21" s="39">
        <v>0</v>
      </c>
      <c r="AT21" s="42">
        <f t="shared" si="8"/>
        <v>242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226550</v>
      </c>
      <c r="D22" s="47">
        <v>238793</v>
      </c>
      <c r="E22" s="47">
        <v>115300</v>
      </c>
      <c r="F22" s="47">
        <v>150000</v>
      </c>
      <c r="G22" s="47">
        <v>294500</v>
      </c>
      <c r="H22" s="48">
        <f t="shared" si="0"/>
        <v>1025143</v>
      </c>
      <c r="I22" s="49" t="s">
        <v>43</v>
      </c>
      <c r="J22" s="54">
        <f>42000+40000+50000+1050+1050+3150+1050+35000+3500+1050+1050+11550+4200+1050+1050+1050+2800+21000+14000+7000+2100+7000+7000+2100+1050+11550+36750+183750+28000+7000+1050+2100+1050+7000+4200+30000</f>
        <v>574300</v>
      </c>
      <c r="K22" s="54">
        <f>200*12+500*5+1000*18+2000*9+10000*37+20000*2</f>
        <v>450900</v>
      </c>
      <c r="L22" s="54">
        <v>-57</v>
      </c>
      <c r="M22" s="148">
        <f t="shared" si="1"/>
        <v>1025143</v>
      </c>
      <c r="N22" s="37">
        <f t="shared" si="2"/>
        <v>0</v>
      </c>
      <c r="O22" s="142"/>
      <c r="P22" s="38"/>
      <c r="Q22" s="52">
        <v>2</v>
      </c>
      <c r="R22" s="52">
        <v>4</v>
      </c>
      <c r="S22" s="52"/>
      <c r="T22" s="52"/>
      <c r="U22" s="53"/>
      <c r="V22" s="41">
        <f t="shared" si="3"/>
        <v>6</v>
      </c>
      <c r="W22" s="4"/>
      <c r="X22" s="39">
        <v>6</v>
      </c>
      <c r="Y22" s="42">
        <f t="shared" si="4"/>
        <v>0</v>
      </c>
      <c r="Z22" s="43" t="s">
        <v>43</v>
      </c>
      <c r="AA22" s="52">
        <v>9</v>
      </c>
      <c r="AB22" s="52">
        <v>6</v>
      </c>
      <c r="AC22" s="52">
        <v>11</v>
      </c>
      <c r="AD22" s="52">
        <v>4</v>
      </c>
      <c r="AE22" s="52">
        <v>6</v>
      </c>
      <c r="AF22" s="52"/>
      <c r="AG22" s="44">
        <f t="shared" si="5"/>
        <v>36</v>
      </c>
      <c r="AH22" s="4"/>
      <c r="AI22" s="39">
        <v>36</v>
      </c>
      <c r="AJ22" s="42">
        <f t="shared" si="6"/>
        <v>0</v>
      </c>
      <c r="AK22" s="43" t="s">
        <v>43</v>
      </c>
      <c r="AL22" s="52">
        <v>110</v>
      </c>
      <c r="AM22" s="52">
        <v>134</v>
      </c>
      <c r="AN22" s="52">
        <v>79</v>
      </c>
      <c r="AO22" s="52">
        <v>85</v>
      </c>
      <c r="AP22" s="53">
        <v>148</v>
      </c>
      <c r="AQ22" s="45">
        <f t="shared" si="7"/>
        <v>556</v>
      </c>
      <c r="AR22" s="4"/>
      <c r="AS22" s="39">
        <v>0</v>
      </c>
      <c r="AT22" s="42">
        <f t="shared" si="8"/>
        <v>556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212900</v>
      </c>
      <c r="D23" s="32">
        <v>252700</v>
      </c>
      <c r="E23" s="32">
        <v>100600</v>
      </c>
      <c r="F23" s="32">
        <v>137900</v>
      </c>
      <c r="G23" s="32">
        <v>209400</v>
      </c>
      <c r="H23" s="33">
        <f t="shared" si="0"/>
        <v>913500</v>
      </c>
      <c r="I23" s="34" t="s">
        <v>45</v>
      </c>
      <c r="J23" s="35">
        <f>70000+70000+35000+35000+35000+35000+700+1400+35000+35000</f>
        <v>352100</v>
      </c>
      <c r="K23" s="35">
        <f>200*2+500*28+1000*1+2000*73+10000*18+20000*11</f>
        <v>561400</v>
      </c>
      <c r="L23" s="35"/>
      <c r="M23" s="147">
        <f t="shared" si="1"/>
        <v>913500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2</v>
      </c>
      <c r="AB23" s="39">
        <v>3</v>
      </c>
      <c r="AC23" s="39"/>
      <c r="AD23" s="39">
        <v>4</v>
      </c>
      <c r="AE23" s="39">
        <v>1</v>
      </c>
      <c r="AF23" s="39"/>
      <c r="AG23" s="44">
        <f t="shared" si="5"/>
        <v>10</v>
      </c>
      <c r="AH23" s="4"/>
      <c r="AI23" s="39">
        <v>10</v>
      </c>
      <c r="AJ23" s="42">
        <f t="shared" si="6"/>
        <v>0</v>
      </c>
      <c r="AK23" s="43" t="s">
        <v>45</v>
      </c>
      <c r="AL23" s="39">
        <v>123</v>
      </c>
      <c r="AM23" s="39">
        <v>137</v>
      </c>
      <c r="AN23" s="39">
        <v>59</v>
      </c>
      <c r="AO23" s="39">
        <v>76</v>
      </c>
      <c r="AP23" s="40">
        <v>124</v>
      </c>
      <c r="AQ23" s="45">
        <f t="shared" si="7"/>
        <v>519</v>
      </c>
      <c r="AR23" s="4"/>
      <c r="AS23" s="39">
        <v>0</v>
      </c>
      <c r="AT23" s="42">
        <f t="shared" si="8"/>
        <v>519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146600</v>
      </c>
      <c r="D25" s="32">
        <v>152300</v>
      </c>
      <c r="E25" s="32">
        <v>60300</v>
      </c>
      <c r="F25" s="32">
        <v>95300</v>
      </c>
      <c r="G25" s="32">
        <v>162550</v>
      </c>
      <c r="H25" s="33">
        <f t="shared" si="0"/>
        <v>617050</v>
      </c>
      <c r="I25" s="34" t="s">
        <v>49</v>
      </c>
      <c r="J25" s="35">
        <f>2800+7000+1400</f>
        <v>11200</v>
      </c>
      <c r="K25" s="35">
        <f>50*1+100*8+500*16+1000*277+2000*30+10000*20+20000*3</f>
        <v>605850</v>
      </c>
      <c r="L25" s="35"/>
      <c r="M25" s="147">
        <f t="shared" si="1"/>
        <v>617050</v>
      </c>
      <c r="N25" s="37">
        <f t="shared" si="2"/>
        <v>0</v>
      </c>
      <c r="O25" s="142"/>
      <c r="P25" s="38"/>
      <c r="Q25" s="39"/>
      <c r="R25" s="39">
        <v>2</v>
      </c>
      <c r="S25" s="39"/>
      <c r="T25" s="39"/>
      <c r="U25" s="40"/>
      <c r="V25" s="41">
        <f t="shared" si="3"/>
        <v>2</v>
      </c>
      <c r="W25" s="4"/>
      <c r="X25" s="39">
        <v>2</v>
      </c>
      <c r="Y25" s="42">
        <f t="shared" si="4"/>
        <v>0</v>
      </c>
      <c r="Z25" s="43" t="s">
        <v>49</v>
      </c>
      <c r="AA25" s="39">
        <v>2</v>
      </c>
      <c r="AB25" s="39"/>
      <c r="AC25" s="39">
        <v>1</v>
      </c>
      <c r="AD25" s="39"/>
      <c r="AE25" s="39"/>
      <c r="AF25" s="39"/>
      <c r="AG25" s="44">
        <f t="shared" si="5"/>
        <v>3</v>
      </c>
      <c r="AH25" s="4"/>
      <c r="AI25" s="39">
        <v>3</v>
      </c>
      <c r="AJ25" s="42">
        <f t="shared" si="6"/>
        <v>0</v>
      </c>
      <c r="AK25" s="43" t="s">
        <v>49</v>
      </c>
      <c r="AL25" s="39">
        <v>69</v>
      </c>
      <c r="AM25" s="39">
        <v>71</v>
      </c>
      <c r="AN25" s="39">
        <v>25</v>
      </c>
      <c r="AO25" s="39">
        <v>55</v>
      </c>
      <c r="AP25" s="40">
        <v>78</v>
      </c>
      <c r="AQ25" s="45">
        <f t="shared" si="7"/>
        <v>298</v>
      </c>
      <c r="AR25" s="4"/>
      <c r="AS25" s="39">
        <v>0</v>
      </c>
      <c r="AT25" s="42">
        <f t="shared" si="8"/>
        <v>298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77100</v>
      </c>
      <c r="D27" s="32">
        <v>88100</v>
      </c>
      <c r="E27" s="32">
        <v>40700</v>
      </c>
      <c r="F27" s="32">
        <v>49900</v>
      </c>
      <c r="G27" s="32">
        <v>73500</v>
      </c>
      <c r="H27" s="33">
        <f t="shared" si="0"/>
        <v>329300</v>
      </c>
      <c r="I27" s="34" t="s">
        <v>53</v>
      </c>
      <c r="J27" s="35">
        <f>21000+70000+2800+7000</f>
        <v>100800</v>
      </c>
      <c r="K27" s="35">
        <f>100*41+200*10+500*12+1000*86+2000*44+10000*2+20000*1</f>
        <v>226100</v>
      </c>
      <c r="L27" s="35">
        <v>2400</v>
      </c>
      <c r="M27" s="147">
        <f t="shared" si="1"/>
        <v>329300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>
        <v>1</v>
      </c>
      <c r="V27" s="41">
        <f t="shared" si="3"/>
        <v>1</v>
      </c>
      <c r="W27" s="4"/>
      <c r="X27" s="39">
        <v>1</v>
      </c>
      <c r="Y27" s="42">
        <f t="shared" si="4"/>
        <v>0</v>
      </c>
      <c r="Z27" s="43" t="s">
        <v>53</v>
      </c>
      <c r="AA27" s="39">
        <v>2</v>
      </c>
      <c r="AB27" s="39">
        <v>1</v>
      </c>
      <c r="AC27" s="39"/>
      <c r="AD27" s="39"/>
      <c r="AE27" s="39">
        <v>1</v>
      </c>
      <c r="AF27" s="39"/>
      <c r="AG27" s="44">
        <f t="shared" si="5"/>
        <v>4</v>
      </c>
      <c r="AH27" s="4"/>
      <c r="AI27" s="39">
        <v>4</v>
      </c>
      <c r="AJ27" s="42">
        <f t="shared" si="6"/>
        <v>0</v>
      </c>
      <c r="AK27" s="43" t="s">
        <v>53</v>
      </c>
      <c r="AL27" s="39">
        <v>50</v>
      </c>
      <c r="AM27" s="39">
        <v>56</v>
      </c>
      <c r="AN27" s="39">
        <v>31</v>
      </c>
      <c r="AO27" s="39">
        <v>42</v>
      </c>
      <c r="AP27" s="40">
        <v>61</v>
      </c>
      <c r="AQ27" s="45">
        <f t="shared" si="7"/>
        <v>240</v>
      </c>
      <c r="AR27" s="4"/>
      <c r="AS27" s="39">
        <v>0</v>
      </c>
      <c r="AT27" s="42">
        <f t="shared" si="8"/>
        <v>240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115600</v>
      </c>
      <c r="D28" s="47">
        <v>128300</v>
      </c>
      <c r="E28" s="47">
        <v>113100</v>
      </c>
      <c r="F28" s="47">
        <v>88350</v>
      </c>
      <c r="G28" s="47">
        <v>135250</v>
      </c>
      <c r="H28" s="48">
        <f t="shared" si="0"/>
        <v>580600</v>
      </c>
      <c r="I28" s="49" t="s">
        <v>55</v>
      </c>
      <c r="J28" s="54">
        <f>350+1750+3500+3500+21000+21000+7000+105000+3500</f>
        <v>166600</v>
      </c>
      <c r="K28" s="54">
        <f>100*9+200*13+500*15+1000*70+2000*23+10000*19+20000*4</f>
        <v>397000</v>
      </c>
      <c r="L28" s="54">
        <v>17000</v>
      </c>
      <c r="M28" s="148">
        <f t="shared" si="1"/>
        <v>580600</v>
      </c>
      <c r="N28" s="37">
        <f t="shared" si="2"/>
        <v>0</v>
      </c>
      <c r="O28" s="142"/>
      <c r="P28" s="38"/>
      <c r="Q28" s="52">
        <v>2</v>
      </c>
      <c r="R28" s="52"/>
      <c r="S28" s="52"/>
      <c r="T28" s="52"/>
      <c r="U28" s="53"/>
      <c r="V28" s="41">
        <f t="shared" si="3"/>
        <v>2</v>
      </c>
      <c r="W28" s="4"/>
      <c r="X28" s="39">
        <v>2</v>
      </c>
      <c r="Y28" s="42">
        <f t="shared" si="4"/>
        <v>0</v>
      </c>
      <c r="Z28" s="43" t="s">
        <v>55</v>
      </c>
      <c r="AA28" s="52">
        <v>2</v>
      </c>
      <c r="AB28" s="52">
        <v>2</v>
      </c>
      <c r="AC28" s="52">
        <v>2</v>
      </c>
      <c r="AD28" s="52">
        <v>1</v>
      </c>
      <c r="AE28" s="52">
        <v>2</v>
      </c>
      <c r="AF28" s="52"/>
      <c r="AG28" s="44">
        <f t="shared" si="5"/>
        <v>9</v>
      </c>
      <c r="AH28" s="4"/>
      <c r="AI28" s="39">
        <v>9</v>
      </c>
      <c r="AJ28" s="42">
        <f t="shared" si="6"/>
        <v>0</v>
      </c>
      <c r="AK28" s="43" t="s">
        <v>55</v>
      </c>
      <c r="AL28" s="52">
        <v>72</v>
      </c>
      <c r="AM28" s="52">
        <v>82</v>
      </c>
      <c r="AN28" s="52">
        <v>64</v>
      </c>
      <c r="AO28" s="52">
        <v>57</v>
      </c>
      <c r="AP28" s="53">
        <v>104</v>
      </c>
      <c r="AQ28" s="45">
        <f t="shared" si="7"/>
        <v>379</v>
      </c>
      <c r="AR28" s="4"/>
      <c r="AS28" s="39">
        <v>0</v>
      </c>
      <c r="AT28" s="42">
        <f t="shared" si="8"/>
        <v>379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161900</v>
      </c>
      <c r="D29" s="32">
        <v>148900</v>
      </c>
      <c r="E29" s="32">
        <v>155600</v>
      </c>
      <c r="F29" s="32">
        <v>84600</v>
      </c>
      <c r="G29" s="32">
        <v>268900</v>
      </c>
      <c r="H29" s="33">
        <f t="shared" si="0"/>
        <v>819900</v>
      </c>
      <c r="I29" s="34" t="s">
        <v>57</v>
      </c>
      <c r="J29" s="35">
        <f>7000+7000+70000</f>
        <v>84000</v>
      </c>
      <c r="K29" s="35">
        <f>100*3+200*6+500*5+1000*135+2000*58+10000*26+20000*11</f>
        <v>735000</v>
      </c>
      <c r="L29" s="35">
        <v>900</v>
      </c>
      <c r="M29" s="147">
        <f t="shared" si="1"/>
        <v>819900</v>
      </c>
      <c r="N29" s="37">
        <f t="shared" si="2"/>
        <v>0</v>
      </c>
      <c r="O29" s="142"/>
      <c r="P29" s="38"/>
      <c r="Q29" s="39"/>
      <c r="R29" s="39"/>
      <c r="S29" s="39">
        <v>1</v>
      </c>
      <c r="T29" s="39"/>
      <c r="U29" s="40"/>
      <c r="V29" s="41">
        <f t="shared" si="3"/>
        <v>1</v>
      </c>
      <c r="W29" s="4"/>
      <c r="X29" s="39">
        <v>1</v>
      </c>
      <c r="Y29" s="42">
        <f t="shared" si="4"/>
        <v>0</v>
      </c>
      <c r="Z29" s="43" t="s">
        <v>57</v>
      </c>
      <c r="AA29" s="39">
        <v>1</v>
      </c>
      <c r="AB29" s="39"/>
      <c r="AC29" s="39"/>
      <c r="AD29" s="39"/>
      <c r="AE29" s="39">
        <v>2</v>
      </c>
      <c r="AF29" s="39"/>
      <c r="AG29" s="44">
        <f t="shared" si="5"/>
        <v>3</v>
      </c>
      <c r="AH29" s="4"/>
      <c r="AI29" s="39">
        <v>3</v>
      </c>
      <c r="AJ29" s="42">
        <f t="shared" si="6"/>
        <v>0</v>
      </c>
      <c r="AK29" s="43" t="s">
        <v>57</v>
      </c>
      <c r="AL29" s="39">
        <v>71</v>
      </c>
      <c r="AM29" s="39">
        <v>69</v>
      </c>
      <c r="AN29" s="39">
        <v>70</v>
      </c>
      <c r="AO29" s="39">
        <v>45</v>
      </c>
      <c r="AP29" s="40">
        <v>108</v>
      </c>
      <c r="AQ29" s="45">
        <f t="shared" si="7"/>
        <v>363</v>
      </c>
      <c r="AR29" s="4"/>
      <c r="AS29" s="39">
        <v>0</v>
      </c>
      <c r="AT29" s="42">
        <f t="shared" si="8"/>
        <v>363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101050</v>
      </c>
      <c r="D30" s="47">
        <v>117800</v>
      </c>
      <c r="E30" s="47">
        <v>89600</v>
      </c>
      <c r="F30" s="47">
        <v>34200</v>
      </c>
      <c r="G30" s="47">
        <v>96050</v>
      </c>
      <c r="H30" s="48">
        <f t="shared" si="0"/>
        <v>438700</v>
      </c>
      <c r="I30" s="49" t="s">
        <v>59</v>
      </c>
      <c r="J30" s="54">
        <f>21000+20000+17500</f>
        <v>58500</v>
      </c>
      <c r="K30" s="54">
        <f>500*1+1000*68+2000*36+10000*14+20000*5</f>
        <v>380500</v>
      </c>
      <c r="L30" s="54">
        <v>-300</v>
      </c>
      <c r="M30" s="148">
        <f t="shared" si="1"/>
        <v>438700</v>
      </c>
      <c r="N30" s="37">
        <f t="shared" si="2"/>
        <v>0</v>
      </c>
      <c r="O30" s="142"/>
      <c r="P30" s="38"/>
      <c r="Q30" s="52">
        <v>1</v>
      </c>
      <c r="R30" s="52"/>
      <c r="S30" s="52"/>
      <c r="T30" s="52"/>
      <c r="U30" s="53"/>
      <c r="V30" s="41">
        <f t="shared" si="3"/>
        <v>1</v>
      </c>
      <c r="W30" s="4"/>
      <c r="X30" s="39">
        <v>1</v>
      </c>
      <c r="Y30" s="42">
        <f t="shared" si="4"/>
        <v>0</v>
      </c>
      <c r="Z30" s="43" t="s">
        <v>59</v>
      </c>
      <c r="AA30" s="52">
        <v>1</v>
      </c>
      <c r="AB30" s="52">
        <v>1</v>
      </c>
      <c r="AC30" s="52">
        <v>1</v>
      </c>
      <c r="AD30" s="52"/>
      <c r="AE30" s="52"/>
      <c r="AF30" s="52"/>
      <c r="AG30" s="44">
        <f t="shared" si="5"/>
        <v>3</v>
      </c>
      <c r="AH30" s="4"/>
      <c r="AI30" s="39">
        <v>3</v>
      </c>
      <c r="AJ30" s="42">
        <f t="shared" si="6"/>
        <v>0</v>
      </c>
      <c r="AK30" s="43" t="s">
        <v>59</v>
      </c>
      <c r="AL30" s="52">
        <v>81</v>
      </c>
      <c r="AM30" s="52">
        <v>66</v>
      </c>
      <c r="AN30" s="52">
        <v>42</v>
      </c>
      <c r="AO30" s="52">
        <v>28</v>
      </c>
      <c r="AP30" s="53">
        <v>60</v>
      </c>
      <c r="AQ30" s="45">
        <f t="shared" si="7"/>
        <v>277</v>
      </c>
      <c r="AR30" s="4"/>
      <c r="AS30" s="39">
        <v>0</v>
      </c>
      <c r="AT30" s="42">
        <f t="shared" si="8"/>
        <v>277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168850</v>
      </c>
      <c r="D32" s="47">
        <v>175150</v>
      </c>
      <c r="E32" s="47">
        <v>75300</v>
      </c>
      <c r="F32" s="47">
        <v>130500</v>
      </c>
      <c r="G32" s="47">
        <v>173100</v>
      </c>
      <c r="H32" s="48">
        <f t="shared" si="0"/>
        <v>722900</v>
      </c>
      <c r="I32" s="49" t="s">
        <v>63</v>
      </c>
      <c r="J32" s="54">
        <f>70000+7000+7000+35000</f>
        <v>119000</v>
      </c>
      <c r="K32" s="54">
        <f>200*2+500*1+1000*55+2000*59+10000*15+20000*14</f>
        <v>603900</v>
      </c>
      <c r="L32" s="54"/>
      <c r="M32" s="148">
        <f t="shared" si="1"/>
        <v>722900</v>
      </c>
      <c r="N32" s="37">
        <f t="shared" si="2"/>
        <v>0</v>
      </c>
      <c r="O32" s="142"/>
      <c r="P32" s="38"/>
      <c r="Q32" s="52">
        <v>2</v>
      </c>
      <c r="R32" s="52">
        <v>3</v>
      </c>
      <c r="S32" s="52"/>
      <c r="T32" s="52">
        <v>2</v>
      </c>
      <c r="U32" s="53"/>
      <c r="V32" s="41">
        <f t="shared" si="3"/>
        <v>7</v>
      </c>
      <c r="W32" s="4"/>
      <c r="X32" s="39">
        <v>7</v>
      </c>
      <c r="Y32" s="42">
        <f t="shared" si="4"/>
        <v>0</v>
      </c>
      <c r="Z32" s="43" t="s">
        <v>63</v>
      </c>
      <c r="AA32" s="52">
        <v>1</v>
      </c>
      <c r="AB32" s="52">
        <v>2</v>
      </c>
      <c r="AC32" s="52"/>
      <c r="AD32" s="52"/>
      <c r="AE32" s="52">
        <v>1</v>
      </c>
      <c r="AF32" s="52"/>
      <c r="AG32" s="44">
        <f t="shared" si="5"/>
        <v>4</v>
      </c>
      <c r="AH32" s="4"/>
      <c r="AI32" s="39">
        <v>4</v>
      </c>
      <c r="AJ32" s="42">
        <f t="shared" si="6"/>
        <v>0</v>
      </c>
      <c r="AK32" s="43" t="s">
        <v>63</v>
      </c>
      <c r="AL32" s="52">
        <v>81</v>
      </c>
      <c r="AM32" s="52">
        <v>96</v>
      </c>
      <c r="AN32" s="52">
        <v>39</v>
      </c>
      <c r="AO32" s="52">
        <v>92</v>
      </c>
      <c r="AP32" s="53">
        <v>119</v>
      </c>
      <c r="AQ32" s="45">
        <f t="shared" si="7"/>
        <v>427</v>
      </c>
      <c r="AR32" s="4"/>
      <c r="AS32" s="39">
        <v>0</v>
      </c>
      <c r="AT32" s="42">
        <f t="shared" si="8"/>
        <v>427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116900</v>
      </c>
      <c r="D33" s="32">
        <v>30400</v>
      </c>
      <c r="E33" s="32">
        <v>10400</v>
      </c>
      <c r="F33" s="32">
        <v>31300</v>
      </c>
      <c r="G33" s="32">
        <v>43600</v>
      </c>
      <c r="H33" s="33">
        <f t="shared" si="0"/>
        <v>232600</v>
      </c>
      <c r="I33" s="34" t="s">
        <v>65</v>
      </c>
      <c r="J33" s="35">
        <f>7000+35000+7000</f>
        <v>49000</v>
      </c>
      <c r="K33" s="35">
        <f>100*4+200*4+500*9+1000*30+2000*10+10000*5+20000*4</f>
        <v>185700</v>
      </c>
      <c r="L33" s="35">
        <v>-2100</v>
      </c>
      <c r="M33" s="147">
        <f t="shared" si="1"/>
        <v>232600</v>
      </c>
      <c r="N33" s="37">
        <f t="shared" si="2"/>
        <v>0</v>
      </c>
      <c r="O33" s="142"/>
      <c r="P33" s="38"/>
      <c r="Q33" s="39"/>
      <c r="R33" s="39">
        <v>1</v>
      </c>
      <c r="S33" s="39"/>
      <c r="T33" s="39"/>
      <c r="U33" s="40"/>
      <c r="V33" s="41">
        <f t="shared" si="3"/>
        <v>1</v>
      </c>
      <c r="W33" s="4"/>
      <c r="X33" s="39">
        <v>1</v>
      </c>
      <c r="Y33" s="42">
        <f t="shared" si="4"/>
        <v>0</v>
      </c>
      <c r="Z33" s="43" t="s">
        <v>65</v>
      </c>
      <c r="AA33" s="39">
        <v>1</v>
      </c>
      <c r="AB33" s="39">
        <v>2</v>
      </c>
      <c r="AC33" s="39"/>
      <c r="AD33" s="39"/>
      <c r="AE33" s="39"/>
      <c r="AF33" s="39"/>
      <c r="AG33" s="44">
        <f t="shared" si="5"/>
        <v>3</v>
      </c>
      <c r="AH33" s="4"/>
      <c r="AI33" s="39">
        <v>3</v>
      </c>
      <c r="AJ33" s="42">
        <f t="shared" si="6"/>
        <v>0</v>
      </c>
      <c r="AK33" s="43" t="s">
        <v>65</v>
      </c>
      <c r="AL33" s="39">
        <v>76</v>
      </c>
      <c r="AM33" s="39">
        <v>38</v>
      </c>
      <c r="AN33" s="39">
        <v>9</v>
      </c>
      <c r="AO33" s="39">
        <v>18</v>
      </c>
      <c r="AP33" s="40">
        <v>25</v>
      </c>
      <c r="AQ33" s="45">
        <f t="shared" si="7"/>
        <v>166</v>
      </c>
      <c r="AR33" s="4"/>
      <c r="AS33" s="39">
        <v>0</v>
      </c>
      <c r="AT33" s="42">
        <f t="shared" si="8"/>
        <v>166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3121950</v>
      </c>
      <c r="D37" s="149">
        <f t="shared" si="9"/>
        <v>2588543</v>
      </c>
      <c r="E37" s="149">
        <f t="shared" si="9"/>
        <v>1356100</v>
      </c>
      <c r="F37" s="149">
        <f t="shared" si="9"/>
        <v>1559300</v>
      </c>
      <c r="G37" s="149">
        <f t="shared" si="9"/>
        <v>2624100</v>
      </c>
      <c r="H37" s="150">
        <f t="shared" si="9"/>
        <v>11249993</v>
      </c>
      <c r="I37" s="61"/>
      <c r="J37" s="149">
        <f>SUM(J13:J35)</f>
        <v>3277600</v>
      </c>
      <c r="K37" s="149">
        <f>SUM(K13:K36)</f>
        <v>7984100</v>
      </c>
      <c r="L37" s="149">
        <f>SUM(L14:L35)</f>
        <v>-17207</v>
      </c>
      <c r="M37" s="149">
        <f>SUM(M13:M35)</f>
        <v>11244493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41</v>
      </c>
      <c r="V37" s="365"/>
      <c r="W37" s="4"/>
      <c r="X37" s="62">
        <f>SUM(X13:X35)</f>
        <v>40</v>
      </c>
      <c r="AA37" s="423" t="s">
        <v>71</v>
      </c>
      <c r="AB37" s="403"/>
      <c r="AC37" s="403"/>
      <c r="AD37" s="403"/>
      <c r="AE37" s="365"/>
      <c r="AF37" s="424">
        <f>SUM(AG13:AG35)</f>
        <v>131</v>
      </c>
      <c r="AG37" s="365"/>
      <c r="AI37" s="63">
        <f>SUM(AI13:AI35)</f>
        <v>122</v>
      </c>
      <c r="AL37" s="425" t="s">
        <v>72</v>
      </c>
      <c r="AM37" s="403"/>
      <c r="AN37" s="403"/>
      <c r="AO37" s="365"/>
      <c r="AP37" s="426">
        <f>SUM(AQ13:AQ35)</f>
        <v>6460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11108575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3277600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5500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3283100</v>
      </c>
      <c r="G48" s="76" t="s">
        <v>7</v>
      </c>
      <c r="H48" s="77">
        <f>D48+H41</f>
        <v>14391675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f>100+25</f>
        <v>125</v>
      </c>
      <c r="E52" s="437">
        <f>20000*D52</f>
        <v>2500000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90</v>
      </c>
      <c r="N52" s="90">
        <f>20000*M52</f>
        <v>1800000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f>200+94</f>
        <v>294</v>
      </c>
      <c r="E53" s="359">
        <f>10000*D53</f>
        <v>2940000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327</v>
      </c>
      <c r="N53" s="96">
        <f>10000*M53</f>
        <v>3270000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f>400+58</f>
        <v>458</v>
      </c>
      <c r="E54" s="361">
        <f>2000*D54</f>
        <v>916000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251</v>
      </c>
      <c r="N54" s="96">
        <f>2000*M54</f>
        <v>502000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1313</v>
      </c>
      <c r="E55" s="359">
        <f>1000*D55</f>
        <v>1313000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1595</v>
      </c>
      <c r="N55" s="96">
        <f>1000*M55</f>
        <v>1595000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f>100+26</f>
        <v>126</v>
      </c>
      <c r="E56" s="361">
        <f>500*D56</f>
        <v>63000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871</v>
      </c>
      <c r="N56" s="96">
        <f>500*M56</f>
        <v>435500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54</v>
      </c>
      <c r="E57" s="359">
        <f>200*D57</f>
        <v>10800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109</v>
      </c>
      <c r="N57" s="96">
        <f>200*M57</f>
        <v>21800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73</v>
      </c>
      <c r="E58" s="361">
        <f>100*D58</f>
        <v>7300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60</v>
      </c>
      <c r="N58" s="96">
        <f>100*M58</f>
        <v>6000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1425</v>
      </c>
      <c r="N59" s="96">
        <f>50*M59</f>
        <v>71250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506</v>
      </c>
      <c r="N60" s="96">
        <f>20*M60</f>
        <v>10120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7750200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7715290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11033300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470000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-216693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3585613.42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7830975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11300903.42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22514896.420000002</v>
      </c>
      <c r="I77" s="380"/>
      <c r="J77" s="381"/>
      <c r="L77" s="370" t="s">
        <v>5</v>
      </c>
      <c r="M77" s="369"/>
      <c r="N77" s="115">
        <f>N71</f>
        <v>3585613.42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7715290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11114075</v>
      </c>
      <c r="I79" s="380"/>
      <c r="J79" s="381"/>
      <c r="L79" s="372" t="s">
        <v>125</v>
      </c>
      <c r="M79" s="369"/>
      <c r="N79" s="117">
        <f>N71+N65</f>
        <v>11300903.42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11400821.420000002</v>
      </c>
      <c r="I81" s="380"/>
      <c r="J81" s="381"/>
      <c r="L81" s="386" t="s">
        <v>127</v>
      </c>
      <c r="M81" s="369"/>
      <c r="N81" s="387">
        <f>N79-H81</f>
        <v>-99918.000000001863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9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18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'2201'!N77</f>
        <v>3585613.42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'2201'!N78</f>
        <v>7715290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11300903.42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1664100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237800</v>
      </c>
      <c r="D13" s="32">
        <v>85000</v>
      </c>
      <c r="E13" s="32">
        <v>20000</v>
      </c>
      <c r="F13" s="32">
        <v>118300</v>
      </c>
      <c r="G13" s="32">
        <v>243100</v>
      </c>
      <c r="H13" s="33">
        <f t="shared" ref="H13:H35" si="0">SUM(C13:G13)</f>
        <v>704200</v>
      </c>
      <c r="I13" s="34" t="s">
        <v>27</v>
      </c>
      <c r="J13" s="35">
        <v>249900</v>
      </c>
      <c r="K13" s="35">
        <v>453300</v>
      </c>
      <c r="L13" s="35"/>
      <c r="M13" s="147">
        <f t="shared" ref="M13:M35" si="1">SUM(J13:L13)</f>
        <v>703200</v>
      </c>
      <c r="N13" s="37">
        <f t="shared" ref="N13:N35" si="2">H13-M13</f>
        <v>1000</v>
      </c>
      <c r="O13" s="142"/>
      <c r="P13" s="38"/>
      <c r="Q13" s="39">
        <v>1</v>
      </c>
      <c r="R13" s="39"/>
      <c r="S13" s="39"/>
      <c r="T13" s="39"/>
      <c r="U13" s="40"/>
      <c r="V13" s="41">
        <f t="shared" ref="V13:V35" si="3">U13+T13+S13+R13+Q13</f>
        <v>1</v>
      </c>
      <c r="W13" s="4"/>
      <c r="X13" s="39">
        <v>0</v>
      </c>
      <c r="Y13" s="42">
        <f t="shared" ref="Y13:Y35" si="4">V13-X13</f>
        <v>1</v>
      </c>
      <c r="Z13" s="43" t="s">
        <v>20</v>
      </c>
      <c r="AA13" s="39">
        <v>7</v>
      </c>
      <c r="AB13" s="39">
        <v>1</v>
      </c>
      <c r="AC13" s="39">
        <v>1</v>
      </c>
      <c r="AD13" s="39"/>
      <c r="AE13" s="39"/>
      <c r="AF13" s="39"/>
      <c r="AG13" s="44">
        <f t="shared" ref="AG13:AG35" si="5">AF13+AE13+AD13+AC13+AB13+AA13</f>
        <v>9</v>
      </c>
      <c r="AH13" s="4"/>
      <c r="AI13" s="39">
        <v>0</v>
      </c>
      <c r="AJ13" s="42">
        <f t="shared" ref="AJ13:AJ35" si="6">AG13-AI13</f>
        <v>9</v>
      </c>
      <c r="AL13" s="39">
        <v>126</v>
      </c>
      <c r="AM13" s="39">
        <v>44</v>
      </c>
      <c r="AN13" s="39">
        <v>13</v>
      </c>
      <c r="AO13" s="39">
        <v>61</v>
      </c>
      <c r="AP13" s="40">
        <v>97</v>
      </c>
      <c r="AQ13" s="45">
        <f t="shared" ref="AQ13:AQ35" si="7">AP13+AO13+AN13+AM13+AL13</f>
        <v>341</v>
      </c>
      <c r="AR13" s="4"/>
      <c r="AS13" s="39">
        <v>0</v>
      </c>
      <c r="AT13" s="42">
        <f t="shared" ref="AT13:AT35" si="8">AQ13-AS13</f>
        <v>341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302750</v>
      </c>
      <c r="D15" s="32">
        <v>215450</v>
      </c>
      <c r="E15" s="32">
        <v>90600</v>
      </c>
      <c r="F15" s="32">
        <v>157100</v>
      </c>
      <c r="G15" s="32">
        <v>194000</v>
      </c>
      <c r="H15" s="33">
        <f t="shared" si="0"/>
        <v>959900</v>
      </c>
      <c r="I15" s="34" t="s">
        <v>30</v>
      </c>
      <c r="J15" s="35">
        <v>536200</v>
      </c>
      <c r="K15" s="35">
        <v>423700</v>
      </c>
      <c r="L15" s="35"/>
      <c r="M15" s="147">
        <f t="shared" si="1"/>
        <v>959900</v>
      </c>
      <c r="N15" s="37">
        <f t="shared" si="2"/>
        <v>0</v>
      </c>
      <c r="O15" s="142"/>
      <c r="P15" s="38"/>
      <c r="Q15" s="39"/>
      <c r="R15" s="39"/>
      <c r="S15" s="39"/>
      <c r="T15" s="39">
        <v>1</v>
      </c>
      <c r="U15" s="40">
        <v>1</v>
      </c>
      <c r="V15" s="41">
        <f t="shared" si="3"/>
        <v>2</v>
      </c>
      <c r="W15" s="4"/>
      <c r="X15" s="39">
        <v>0</v>
      </c>
      <c r="Y15" s="42">
        <f t="shared" si="4"/>
        <v>2</v>
      </c>
      <c r="Z15" s="43" t="s">
        <v>19</v>
      </c>
      <c r="AA15" s="39">
        <v>4</v>
      </c>
      <c r="AB15" s="39">
        <v>3</v>
      </c>
      <c r="AC15" s="39">
        <v>5</v>
      </c>
      <c r="AD15" s="39"/>
      <c r="AE15" s="39"/>
      <c r="AF15" s="39"/>
      <c r="AG15" s="44">
        <f t="shared" si="5"/>
        <v>12</v>
      </c>
      <c r="AH15" s="4"/>
      <c r="AI15" s="39"/>
      <c r="AJ15" s="42">
        <f t="shared" si="6"/>
        <v>12</v>
      </c>
      <c r="AL15" s="39">
        <v>138</v>
      </c>
      <c r="AM15" s="39">
        <v>108</v>
      </c>
      <c r="AN15" s="39">
        <v>43</v>
      </c>
      <c r="AO15" s="39">
        <v>74</v>
      </c>
      <c r="AP15" s="40">
        <v>100</v>
      </c>
      <c r="AQ15" s="45">
        <f t="shared" si="7"/>
        <v>463</v>
      </c>
      <c r="AR15" s="4"/>
      <c r="AS15" s="39">
        <v>0</v>
      </c>
      <c r="AT15" s="42">
        <f t="shared" si="8"/>
        <v>463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470000</v>
      </c>
      <c r="K16" s="54"/>
      <c r="L16" s="54">
        <v>-470000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152300</v>
      </c>
      <c r="D17" s="32">
        <v>186000</v>
      </c>
      <c r="E17" s="32">
        <v>58000</v>
      </c>
      <c r="F17" s="32">
        <v>61300</v>
      </c>
      <c r="G17" s="32">
        <v>179100</v>
      </c>
      <c r="H17" s="33">
        <f t="shared" si="0"/>
        <v>636700</v>
      </c>
      <c r="I17" s="34" t="s">
        <v>33</v>
      </c>
      <c r="J17" s="35">
        <v>350700</v>
      </c>
      <c r="K17" s="35">
        <v>286000</v>
      </c>
      <c r="L17" s="35"/>
      <c r="M17" s="147">
        <f t="shared" si="1"/>
        <v>636700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>
        <v>1</v>
      </c>
      <c r="V17" s="41">
        <f t="shared" si="3"/>
        <v>1</v>
      </c>
      <c r="W17" s="4"/>
      <c r="X17" s="39">
        <v>0</v>
      </c>
      <c r="Y17" s="42">
        <f t="shared" si="4"/>
        <v>1</v>
      </c>
      <c r="Z17" s="43" t="s">
        <v>33</v>
      </c>
      <c r="AA17" s="39">
        <v>3</v>
      </c>
      <c r="AB17" s="39">
        <v>7</v>
      </c>
      <c r="AC17" s="39">
        <v>2</v>
      </c>
      <c r="AD17" s="39"/>
      <c r="AE17" s="39"/>
      <c r="AF17" s="39"/>
      <c r="AG17" s="44">
        <f t="shared" si="5"/>
        <v>12</v>
      </c>
      <c r="AH17" s="4"/>
      <c r="AI17" s="39"/>
      <c r="AJ17" s="42">
        <f t="shared" si="6"/>
        <v>12</v>
      </c>
      <c r="AK17" s="43" t="s">
        <v>33</v>
      </c>
      <c r="AL17" s="39">
        <v>105</v>
      </c>
      <c r="AM17" s="39">
        <v>111</v>
      </c>
      <c r="AN17" s="39">
        <v>54</v>
      </c>
      <c r="AO17" s="39">
        <v>61</v>
      </c>
      <c r="AP17" s="40">
        <v>120</v>
      </c>
      <c r="AQ17" s="45">
        <f t="shared" si="7"/>
        <v>451</v>
      </c>
      <c r="AR17" s="4"/>
      <c r="AS17" s="39">
        <v>0</v>
      </c>
      <c r="AT17" s="42">
        <f t="shared" si="8"/>
        <v>451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466350</v>
      </c>
      <c r="D18" s="47">
        <v>341800</v>
      </c>
      <c r="E18" s="47">
        <v>209950</v>
      </c>
      <c r="F18" s="47">
        <v>242100</v>
      </c>
      <c r="G18" s="47">
        <v>475200</v>
      </c>
      <c r="H18" s="48">
        <f t="shared" si="0"/>
        <v>1735400</v>
      </c>
      <c r="I18" s="49" t="s">
        <v>35</v>
      </c>
      <c r="J18" s="54">
        <v>592200</v>
      </c>
      <c r="K18" s="54">
        <v>1143200</v>
      </c>
      <c r="L18" s="54"/>
      <c r="M18" s="148">
        <f t="shared" si="1"/>
        <v>1735400</v>
      </c>
      <c r="N18" s="37">
        <f t="shared" si="2"/>
        <v>0</v>
      </c>
      <c r="O18" s="142"/>
      <c r="P18" s="38"/>
      <c r="Q18" s="52">
        <v>6</v>
      </c>
      <c r="R18" s="52">
        <v>2</v>
      </c>
      <c r="S18" s="52">
        <v>1</v>
      </c>
      <c r="T18" s="52"/>
      <c r="U18" s="53">
        <v>1</v>
      </c>
      <c r="V18" s="41">
        <f t="shared" si="3"/>
        <v>10</v>
      </c>
      <c r="W18" s="4"/>
      <c r="X18" s="39">
        <v>0</v>
      </c>
      <c r="Y18" s="42">
        <f t="shared" si="4"/>
        <v>10</v>
      </c>
      <c r="Z18" s="43" t="s">
        <v>35</v>
      </c>
      <c r="AA18" s="52">
        <v>8</v>
      </c>
      <c r="AB18" s="52">
        <v>5</v>
      </c>
      <c r="AC18" s="52">
        <v>5</v>
      </c>
      <c r="AD18" s="52"/>
      <c r="AE18" s="52"/>
      <c r="AF18" s="52"/>
      <c r="AG18" s="44">
        <f t="shared" si="5"/>
        <v>18</v>
      </c>
      <c r="AH18" s="4"/>
      <c r="AI18" s="39"/>
      <c r="AJ18" s="42">
        <f t="shared" si="6"/>
        <v>18</v>
      </c>
      <c r="AK18" s="43" t="s">
        <v>35</v>
      </c>
      <c r="AL18" s="52">
        <v>279</v>
      </c>
      <c r="AM18" s="52">
        <v>220</v>
      </c>
      <c r="AN18" s="52">
        <v>147</v>
      </c>
      <c r="AO18" s="52">
        <v>164</v>
      </c>
      <c r="AP18" s="53">
        <v>266</v>
      </c>
      <c r="AQ18" s="45">
        <f t="shared" si="7"/>
        <v>1076</v>
      </c>
      <c r="AR18" s="4"/>
      <c r="AS18" s="39">
        <v>0</v>
      </c>
      <c r="AT18" s="42">
        <f t="shared" si="8"/>
        <v>1076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203600</v>
      </c>
      <c r="D19" s="32">
        <v>155000</v>
      </c>
      <c r="E19" s="32">
        <v>122500</v>
      </c>
      <c r="F19" s="32">
        <v>92800</v>
      </c>
      <c r="G19" s="32">
        <v>224200</v>
      </c>
      <c r="H19" s="33">
        <f t="shared" si="0"/>
        <v>798100</v>
      </c>
      <c r="I19" s="34" t="s">
        <v>37</v>
      </c>
      <c r="J19" s="35">
        <v>264600</v>
      </c>
      <c r="K19" s="35">
        <v>533500</v>
      </c>
      <c r="L19" s="35"/>
      <c r="M19" s="147">
        <f t="shared" si="1"/>
        <v>798100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3</v>
      </c>
      <c r="AB19" s="39">
        <v>3</v>
      </c>
      <c r="AC19" s="39">
        <v>4</v>
      </c>
      <c r="AD19" s="39">
        <v>1</v>
      </c>
      <c r="AE19" s="39">
        <v>1</v>
      </c>
      <c r="AF19" s="39"/>
      <c r="AG19" s="44">
        <f t="shared" si="5"/>
        <v>12</v>
      </c>
      <c r="AH19" s="4"/>
      <c r="AI19" s="39"/>
      <c r="AJ19" s="42">
        <f t="shared" si="6"/>
        <v>12</v>
      </c>
      <c r="AK19" s="43" t="s">
        <v>37</v>
      </c>
      <c r="AL19" s="39">
        <v>110</v>
      </c>
      <c r="AM19" s="39">
        <v>99</v>
      </c>
      <c r="AN19" s="39">
        <v>72</v>
      </c>
      <c r="AO19" s="39">
        <v>50</v>
      </c>
      <c r="AP19" s="40">
        <v>104</v>
      </c>
      <c r="AQ19" s="45">
        <f t="shared" si="7"/>
        <v>435</v>
      </c>
      <c r="AR19" s="4"/>
      <c r="AS19" s="39">
        <v>0</v>
      </c>
      <c r="AT19" s="42">
        <f t="shared" si="8"/>
        <v>435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160850</v>
      </c>
      <c r="D20" s="47">
        <v>238650</v>
      </c>
      <c r="E20" s="47">
        <v>119900</v>
      </c>
      <c r="F20" s="47">
        <v>163800</v>
      </c>
      <c r="G20" s="47">
        <v>320400</v>
      </c>
      <c r="H20" s="48">
        <f t="shared" si="0"/>
        <v>1003600</v>
      </c>
      <c r="I20" s="49" t="s">
        <v>39</v>
      </c>
      <c r="J20" s="54">
        <v>804625</v>
      </c>
      <c r="K20" s="54">
        <v>195000</v>
      </c>
      <c r="L20" s="54"/>
      <c r="M20" s="148">
        <f t="shared" si="1"/>
        <v>999625</v>
      </c>
      <c r="N20" s="37">
        <f t="shared" si="2"/>
        <v>3975</v>
      </c>
      <c r="O20" s="142"/>
      <c r="P20" s="38"/>
      <c r="Q20" s="52"/>
      <c r="R20" s="52"/>
      <c r="S20" s="52"/>
      <c r="T20" s="52"/>
      <c r="U20" s="53">
        <v>1</v>
      </c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6</v>
      </c>
      <c r="AB20" s="52">
        <v>4</v>
      </c>
      <c r="AC20" s="52">
        <v>13</v>
      </c>
      <c r="AD20" s="52">
        <v>1</v>
      </c>
      <c r="AE20" s="52">
        <v>3</v>
      </c>
      <c r="AF20" s="52"/>
      <c r="AG20" s="44">
        <f t="shared" si="5"/>
        <v>27</v>
      </c>
      <c r="AH20" s="4"/>
      <c r="AI20" s="39"/>
      <c r="AJ20" s="42">
        <f t="shared" si="6"/>
        <v>27</v>
      </c>
      <c r="AK20" s="43" t="s">
        <v>39</v>
      </c>
      <c r="AL20" s="52">
        <v>105</v>
      </c>
      <c r="AM20" s="52">
        <v>130</v>
      </c>
      <c r="AN20" s="52">
        <v>74</v>
      </c>
      <c r="AO20" s="52">
        <v>92</v>
      </c>
      <c r="AP20" s="53">
        <v>147</v>
      </c>
      <c r="AQ20" s="45">
        <f t="shared" si="7"/>
        <v>548</v>
      </c>
      <c r="AR20" s="4"/>
      <c r="AS20" s="39">
        <v>0</v>
      </c>
      <c r="AT20" s="42">
        <f t="shared" si="8"/>
        <v>548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77400</v>
      </c>
      <c r="D21" s="32">
        <v>173900</v>
      </c>
      <c r="E21" s="32">
        <v>96900</v>
      </c>
      <c r="F21" s="32">
        <v>59500</v>
      </c>
      <c r="G21" s="32">
        <v>97950</v>
      </c>
      <c r="H21" s="33">
        <f t="shared" si="0"/>
        <v>505650</v>
      </c>
      <c r="I21" s="34" t="s">
        <v>41</v>
      </c>
      <c r="J21" s="35">
        <v>343500</v>
      </c>
      <c r="K21" s="35">
        <v>162200</v>
      </c>
      <c r="L21" s="35">
        <v>-50</v>
      </c>
      <c r="M21" s="147">
        <f t="shared" si="1"/>
        <v>505650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>
        <v>2</v>
      </c>
      <c r="V21" s="41">
        <f t="shared" si="3"/>
        <v>2</v>
      </c>
      <c r="W21" s="4"/>
      <c r="X21" s="39">
        <v>0</v>
      </c>
      <c r="Y21" s="42">
        <f t="shared" si="4"/>
        <v>2</v>
      </c>
      <c r="Z21" s="43" t="s">
        <v>41</v>
      </c>
      <c r="AA21" s="39">
        <v>4</v>
      </c>
      <c r="AB21" s="39">
        <v>1</v>
      </c>
      <c r="AC21" s="39">
        <v>2</v>
      </c>
      <c r="AD21" s="39"/>
      <c r="AE21" s="39"/>
      <c r="AF21" s="39"/>
      <c r="AG21" s="44">
        <f t="shared" si="5"/>
        <v>7</v>
      </c>
      <c r="AH21" s="4"/>
      <c r="AI21" s="39"/>
      <c r="AJ21" s="42">
        <f t="shared" si="6"/>
        <v>7</v>
      </c>
      <c r="AK21" s="43" t="s">
        <v>41</v>
      </c>
      <c r="AL21" s="39">
        <v>56</v>
      </c>
      <c r="AM21" s="39">
        <v>77</v>
      </c>
      <c r="AN21" s="39">
        <v>72</v>
      </c>
      <c r="AO21" s="39">
        <v>54</v>
      </c>
      <c r="AP21" s="40">
        <v>64</v>
      </c>
      <c r="AQ21" s="45">
        <f t="shared" si="7"/>
        <v>323</v>
      </c>
      <c r="AR21" s="4"/>
      <c r="AS21" s="39">
        <v>0</v>
      </c>
      <c r="AT21" s="42">
        <f t="shared" si="8"/>
        <v>323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210700</v>
      </c>
      <c r="D22" s="47">
        <v>279757</v>
      </c>
      <c r="E22" s="47">
        <v>113850</v>
      </c>
      <c r="F22" s="47">
        <v>151700</v>
      </c>
      <c r="G22" s="47">
        <v>301300</v>
      </c>
      <c r="H22" s="48">
        <f t="shared" si="0"/>
        <v>1057307</v>
      </c>
      <c r="I22" s="49" t="s">
        <v>43</v>
      </c>
      <c r="J22" s="54">
        <v>647200</v>
      </c>
      <c r="K22" s="54">
        <v>410100</v>
      </c>
      <c r="L22" s="54"/>
      <c r="M22" s="148">
        <f t="shared" si="1"/>
        <v>1057300</v>
      </c>
      <c r="N22" s="37">
        <f t="shared" si="2"/>
        <v>7</v>
      </c>
      <c r="O22" s="142"/>
      <c r="P22" s="38"/>
      <c r="Q22" s="52">
        <v>2</v>
      </c>
      <c r="R22" s="52">
        <v>2</v>
      </c>
      <c r="S22" s="52"/>
      <c r="T22" s="52"/>
      <c r="U22" s="53">
        <v>1</v>
      </c>
      <c r="V22" s="41">
        <f t="shared" si="3"/>
        <v>5</v>
      </c>
      <c r="W22" s="4"/>
      <c r="X22" s="39">
        <v>0</v>
      </c>
      <c r="Y22" s="42">
        <f t="shared" si="4"/>
        <v>5</v>
      </c>
      <c r="Z22" s="43" t="s">
        <v>43</v>
      </c>
      <c r="AA22" s="52">
        <v>13</v>
      </c>
      <c r="AB22" s="52">
        <v>4</v>
      </c>
      <c r="AC22" s="52">
        <v>10</v>
      </c>
      <c r="AD22" s="52">
        <v>3</v>
      </c>
      <c r="AE22" s="52">
        <v>6</v>
      </c>
      <c r="AF22" s="52"/>
      <c r="AG22" s="44">
        <f t="shared" si="5"/>
        <v>36</v>
      </c>
      <c r="AH22" s="4"/>
      <c r="AI22" s="39"/>
      <c r="AJ22" s="42">
        <f t="shared" si="6"/>
        <v>36</v>
      </c>
      <c r="AK22" s="43" t="s">
        <v>43</v>
      </c>
      <c r="AL22" s="52">
        <v>120</v>
      </c>
      <c r="AM22" s="52">
        <v>164</v>
      </c>
      <c r="AN22" s="52">
        <v>76</v>
      </c>
      <c r="AO22" s="52">
        <v>86</v>
      </c>
      <c r="AP22" s="53">
        <v>139</v>
      </c>
      <c r="AQ22" s="45">
        <f t="shared" si="7"/>
        <v>585</v>
      </c>
      <c r="AR22" s="4"/>
      <c r="AS22" s="39">
        <v>0</v>
      </c>
      <c r="AT22" s="42">
        <f t="shared" si="8"/>
        <v>585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244900</v>
      </c>
      <c r="D23" s="32">
        <v>204600</v>
      </c>
      <c r="E23" s="32">
        <v>132500</v>
      </c>
      <c r="F23" s="32">
        <v>128500</v>
      </c>
      <c r="G23" s="32">
        <v>310800</v>
      </c>
      <c r="H23" s="33">
        <f t="shared" si="0"/>
        <v>1021300</v>
      </c>
      <c r="I23" s="34" t="s">
        <v>45</v>
      </c>
      <c r="J23" s="35">
        <v>550900</v>
      </c>
      <c r="K23" s="35">
        <v>470400</v>
      </c>
      <c r="L23" s="35"/>
      <c r="M23" s="147">
        <f t="shared" si="1"/>
        <v>1021300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7</v>
      </c>
      <c r="AB23" s="39">
        <v>3</v>
      </c>
      <c r="AC23" s="39">
        <v>6</v>
      </c>
      <c r="AD23" s="39">
        <v>1</v>
      </c>
      <c r="AE23" s="39">
        <v>3</v>
      </c>
      <c r="AF23" s="39"/>
      <c r="AG23" s="44">
        <f t="shared" si="5"/>
        <v>20</v>
      </c>
      <c r="AH23" s="4"/>
      <c r="AI23" s="39"/>
      <c r="AJ23" s="42">
        <f t="shared" si="6"/>
        <v>20</v>
      </c>
      <c r="AK23" s="43" t="s">
        <v>45</v>
      </c>
      <c r="AL23" s="39">
        <v>137</v>
      </c>
      <c r="AM23" s="39">
        <v>129</v>
      </c>
      <c r="AN23" s="39">
        <v>77</v>
      </c>
      <c r="AO23" s="39">
        <v>68</v>
      </c>
      <c r="AP23" s="40">
        <v>176</v>
      </c>
      <c r="AQ23" s="45">
        <f t="shared" si="7"/>
        <v>587</v>
      </c>
      <c r="AR23" s="4"/>
      <c r="AS23" s="39">
        <v>0</v>
      </c>
      <c r="AT23" s="42">
        <f t="shared" si="8"/>
        <v>587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156500</v>
      </c>
      <c r="D25" s="32">
        <v>116400</v>
      </c>
      <c r="E25" s="32">
        <v>31800</v>
      </c>
      <c r="F25" s="32">
        <v>85900</v>
      </c>
      <c r="G25" s="32">
        <v>163500</v>
      </c>
      <c r="H25" s="33">
        <f t="shared" si="0"/>
        <v>554100</v>
      </c>
      <c r="I25" s="34" t="s">
        <v>49</v>
      </c>
      <c r="J25" s="35">
        <v>165900</v>
      </c>
      <c r="K25" s="35">
        <v>388200</v>
      </c>
      <c r="L25" s="35"/>
      <c r="M25" s="147">
        <f t="shared" si="1"/>
        <v>554100</v>
      </c>
      <c r="N25" s="37">
        <f t="shared" si="2"/>
        <v>0</v>
      </c>
      <c r="O25" s="142"/>
      <c r="P25" s="38"/>
      <c r="Q25" s="39">
        <v>1</v>
      </c>
      <c r="R25" s="39">
        <v>1</v>
      </c>
      <c r="S25" s="39"/>
      <c r="T25" s="39"/>
      <c r="U25" s="40">
        <v>2</v>
      </c>
      <c r="V25" s="41">
        <f t="shared" si="3"/>
        <v>4</v>
      </c>
      <c r="W25" s="4"/>
      <c r="X25" s="39">
        <v>0</v>
      </c>
      <c r="Y25" s="42">
        <f t="shared" si="4"/>
        <v>4</v>
      </c>
      <c r="Z25" s="43" t="s">
        <v>49</v>
      </c>
      <c r="AA25" s="39">
        <v>3</v>
      </c>
      <c r="AB25" s="39">
        <v>4</v>
      </c>
      <c r="AC25" s="39">
        <v>3</v>
      </c>
      <c r="AD25" s="39"/>
      <c r="AE25" s="39"/>
      <c r="AF25" s="39"/>
      <c r="AG25" s="44">
        <f t="shared" si="5"/>
        <v>10</v>
      </c>
      <c r="AH25" s="4"/>
      <c r="AI25" s="39"/>
      <c r="AJ25" s="42">
        <f t="shared" si="6"/>
        <v>10</v>
      </c>
      <c r="AK25" s="43" t="s">
        <v>49</v>
      </c>
      <c r="AL25" s="39">
        <v>85</v>
      </c>
      <c r="AM25" s="39">
        <v>81</v>
      </c>
      <c r="AN25" s="39">
        <v>29</v>
      </c>
      <c r="AO25" s="39">
        <v>60</v>
      </c>
      <c r="AP25" s="40">
        <v>96</v>
      </c>
      <c r="AQ25" s="45">
        <f t="shared" si="7"/>
        <v>351</v>
      </c>
      <c r="AR25" s="4"/>
      <c r="AS25" s="39">
        <v>0</v>
      </c>
      <c r="AT25" s="42">
        <f t="shared" si="8"/>
        <v>351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106500</v>
      </c>
      <c r="D27" s="32">
        <v>79300</v>
      </c>
      <c r="E27" s="32">
        <v>81000</v>
      </c>
      <c r="F27" s="32">
        <v>43500</v>
      </c>
      <c r="G27" s="32">
        <v>57400</v>
      </c>
      <c r="H27" s="33">
        <f t="shared" si="0"/>
        <v>367700</v>
      </c>
      <c r="I27" s="34" t="s">
        <v>53</v>
      </c>
      <c r="J27" s="35">
        <v>210700</v>
      </c>
      <c r="K27" s="35">
        <v>157000</v>
      </c>
      <c r="L27" s="35"/>
      <c r="M27" s="147">
        <f t="shared" si="1"/>
        <v>367700</v>
      </c>
      <c r="N27" s="37">
        <f t="shared" si="2"/>
        <v>0</v>
      </c>
      <c r="O27" s="142"/>
      <c r="P27" s="38"/>
      <c r="Q27" s="39"/>
      <c r="R27" s="39"/>
      <c r="S27" s="39">
        <v>1</v>
      </c>
      <c r="T27" s="39"/>
      <c r="U27" s="40"/>
      <c r="V27" s="41">
        <f t="shared" si="3"/>
        <v>1</v>
      </c>
      <c r="W27" s="4"/>
      <c r="X27" s="39">
        <v>0</v>
      </c>
      <c r="Y27" s="42">
        <f t="shared" si="4"/>
        <v>1</v>
      </c>
      <c r="Z27" s="43" t="s">
        <v>53</v>
      </c>
      <c r="AA27" s="39">
        <v>6</v>
      </c>
      <c r="AB27" s="39">
        <v>1</v>
      </c>
      <c r="AC27" s="39">
        <v>1</v>
      </c>
      <c r="AD27" s="39"/>
      <c r="AE27" s="39">
        <v>1</v>
      </c>
      <c r="AF27" s="39"/>
      <c r="AG27" s="44">
        <f t="shared" si="5"/>
        <v>9</v>
      </c>
      <c r="AH27" s="4"/>
      <c r="AI27" s="39"/>
      <c r="AJ27" s="42">
        <f t="shared" si="6"/>
        <v>9</v>
      </c>
      <c r="AK27" s="43" t="s">
        <v>53</v>
      </c>
      <c r="AL27" s="39">
        <v>64</v>
      </c>
      <c r="AM27" s="39">
        <v>53</v>
      </c>
      <c r="AN27" s="39">
        <v>46</v>
      </c>
      <c r="AO27" s="39">
        <v>34</v>
      </c>
      <c r="AP27" s="40">
        <v>51</v>
      </c>
      <c r="AQ27" s="45">
        <f t="shared" si="7"/>
        <v>248</v>
      </c>
      <c r="AR27" s="4"/>
      <c r="AS27" s="39">
        <v>0</v>
      </c>
      <c r="AT27" s="42">
        <f t="shared" si="8"/>
        <v>248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107500</v>
      </c>
      <c r="D28" s="47">
        <v>153950</v>
      </c>
      <c r="E28" s="47">
        <v>83300</v>
      </c>
      <c r="F28" s="47">
        <v>104750</v>
      </c>
      <c r="G28" s="47">
        <v>194100</v>
      </c>
      <c r="H28" s="48">
        <f t="shared" si="0"/>
        <v>643600</v>
      </c>
      <c r="I28" s="49" t="s">
        <v>55</v>
      </c>
      <c r="J28" s="54">
        <v>705000</v>
      </c>
      <c r="K28" s="54"/>
      <c r="L28" s="54">
        <v>-61400</v>
      </c>
      <c r="M28" s="148">
        <f t="shared" si="1"/>
        <v>643600</v>
      </c>
      <c r="N28" s="37">
        <f t="shared" si="2"/>
        <v>0</v>
      </c>
      <c r="O28" s="142"/>
      <c r="P28" s="38"/>
      <c r="Q28" s="52"/>
      <c r="R28" s="52">
        <v>4</v>
      </c>
      <c r="S28" s="52">
        <v>1</v>
      </c>
      <c r="T28" s="52"/>
      <c r="U28" s="53">
        <v>1</v>
      </c>
      <c r="V28" s="41">
        <f t="shared" si="3"/>
        <v>6</v>
      </c>
      <c r="W28" s="4"/>
      <c r="X28" s="39">
        <v>0</v>
      </c>
      <c r="Y28" s="42">
        <f t="shared" si="4"/>
        <v>6</v>
      </c>
      <c r="Z28" s="43" t="s">
        <v>55</v>
      </c>
      <c r="AA28" s="52">
        <v>5</v>
      </c>
      <c r="AB28" s="52">
        <v>3</v>
      </c>
      <c r="AC28" s="52">
        <v>11</v>
      </c>
      <c r="AD28" s="52"/>
      <c r="AE28" s="52">
        <v>2</v>
      </c>
      <c r="AF28" s="52"/>
      <c r="AG28" s="44">
        <f t="shared" si="5"/>
        <v>21</v>
      </c>
      <c r="AH28" s="4"/>
      <c r="AI28" s="39"/>
      <c r="AJ28" s="42">
        <f t="shared" si="6"/>
        <v>21</v>
      </c>
      <c r="AK28" s="43" t="s">
        <v>55</v>
      </c>
      <c r="AL28" s="52">
        <v>94</v>
      </c>
      <c r="AM28" s="52">
        <v>128</v>
      </c>
      <c r="AN28" s="52">
        <v>78</v>
      </c>
      <c r="AO28" s="52">
        <v>85</v>
      </c>
      <c r="AP28" s="53">
        <v>135</v>
      </c>
      <c r="AQ28" s="45">
        <f t="shared" si="7"/>
        <v>520</v>
      </c>
      <c r="AR28" s="4"/>
      <c r="AS28" s="39">
        <v>0</v>
      </c>
      <c r="AT28" s="42">
        <f t="shared" si="8"/>
        <v>520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257200</v>
      </c>
      <c r="D29" s="32">
        <v>212500</v>
      </c>
      <c r="E29" s="32">
        <v>181700</v>
      </c>
      <c r="F29" s="32">
        <v>180200</v>
      </c>
      <c r="G29" s="32">
        <v>238100</v>
      </c>
      <c r="H29" s="33">
        <f t="shared" si="0"/>
        <v>1069700</v>
      </c>
      <c r="I29" s="34" t="s">
        <v>57</v>
      </c>
      <c r="J29" s="35">
        <v>660800</v>
      </c>
      <c r="K29" s="35">
        <v>408900</v>
      </c>
      <c r="L29" s="35"/>
      <c r="M29" s="147">
        <f t="shared" si="1"/>
        <v>1069700</v>
      </c>
      <c r="N29" s="37">
        <f t="shared" si="2"/>
        <v>0</v>
      </c>
      <c r="O29" s="142"/>
      <c r="P29" s="38"/>
      <c r="Q29" s="39"/>
      <c r="R29" s="39"/>
      <c r="S29" s="39">
        <v>1</v>
      </c>
      <c r="T29" s="39">
        <v>3</v>
      </c>
      <c r="U29" s="40"/>
      <c r="V29" s="41">
        <f t="shared" si="3"/>
        <v>4</v>
      </c>
      <c r="W29" s="4"/>
      <c r="X29" s="39">
        <v>0</v>
      </c>
      <c r="Y29" s="42">
        <f t="shared" si="4"/>
        <v>4</v>
      </c>
      <c r="Z29" s="43" t="s">
        <v>57</v>
      </c>
      <c r="AA29" s="39">
        <v>5</v>
      </c>
      <c r="AB29" s="39">
        <v>2</v>
      </c>
      <c r="AC29" s="39">
        <v>3</v>
      </c>
      <c r="AD29" s="39"/>
      <c r="AE29" s="39"/>
      <c r="AF29" s="39"/>
      <c r="AG29" s="44">
        <f t="shared" si="5"/>
        <v>10</v>
      </c>
      <c r="AH29" s="4"/>
      <c r="AI29" s="39"/>
      <c r="AJ29" s="42">
        <f t="shared" si="6"/>
        <v>10</v>
      </c>
      <c r="AK29" s="43" t="s">
        <v>57</v>
      </c>
      <c r="AL29" s="39">
        <v>96</v>
      </c>
      <c r="AM29" s="39">
        <v>86</v>
      </c>
      <c r="AN29" s="39">
        <v>73</v>
      </c>
      <c r="AO29" s="39">
        <v>48</v>
      </c>
      <c r="AP29" s="40">
        <v>95</v>
      </c>
      <c r="AQ29" s="45">
        <f t="shared" si="7"/>
        <v>398</v>
      </c>
      <c r="AR29" s="4"/>
      <c r="AS29" s="39">
        <v>0</v>
      </c>
      <c r="AT29" s="42">
        <f t="shared" si="8"/>
        <v>398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118100</v>
      </c>
      <c r="D30" s="47">
        <v>98850</v>
      </c>
      <c r="E30" s="47">
        <v>43400</v>
      </c>
      <c r="F30" s="47">
        <v>42100</v>
      </c>
      <c r="G30" s="47">
        <v>88750</v>
      </c>
      <c r="H30" s="48">
        <f t="shared" si="0"/>
        <v>391200</v>
      </c>
      <c r="I30" s="49" t="s">
        <v>59</v>
      </c>
      <c r="J30" s="54">
        <v>157500</v>
      </c>
      <c r="K30" s="54">
        <v>233700</v>
      </c>
      <c r="L30" s="54"/>
      <c r="M30" s="148">
        <f t="shared" si="1"/>
        <v>391200</v>
      </c>
      <c r="N30" s="37">
        <f t="shared" si="2"/>
        <v>0</v>
      </c>
      <c r="O30" s="142"/>
      <c r="P30" s="38"/>
      <c r="Q30" s="52"/>
      <c r="R30" s="52"/>
      <c r="S30" s="52"/>
      <c r="T30" s="52">
        <v>1</v>
      </c>
      <c r="U30" s="53"/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1</v>
      </c>
      <c r="AB30" s="52">
        <v>1</v>
      </c>
      <c r="AC30" s="52">
        <v>3</v>
      </c>
      <c r="AD30" s="52"/>
      <c r="AE30" s="52"/>
      <c r="AF30" s="52"/>
      <c r="AG30" s="44">
        <f t="shared" si="5"/>
        <v>5</v>
      </c>
      <c r="AH30" s="4"/>
      <c r="AI30" s="39"/>
      <c r="AJ30" s="42">
        <f t="shared" si="6"/>
        <v>5</v>
      </c>
      <c r="AK30" s="43" t="s">
        <v>59</v>
      </c>
      <c r="AL30" s="52">
        <v>91</v>
      </c>
      <c r="AM30" s="52">
        <v>56</v>
      </c>
      <c r="AN30" s="52">
        <v>37</v>
      </c>
      <c r="AO30" s="52">
        <v>30</v>
      </c>
      <c r="AP30" s="53">
        <v>65</v>
      </c>
      <c r="AQ30" s="45">
        <f t="shared" si="7"/>
        <v>279</v>
      </c>
      <c r="AR30" s="4"/>
      <c r="AS30" s="39">
        <v>0</v>
      </c>
      <c r="AT30" s="42">
        <f t="shared" si="8"/>
        <v>279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138100</v>
      </c>
      <c r="D32" s="47">
        <v>173350</v>
      </c>
      <c r="E32" s="47">
        <v>117800</v>
      </c>
      <c r="F32" s="47">
        <v>103250</v>
      </c>
      <c r="G32" s="47">
        <v>130050</v>
      </c>
      <c r="H32" s="48">
        <f t="shared" si="0"/>
        <v>662550</v>
      </c>
      <c r="I32" s="49" t="s">
        <v>63</v>
      </c>
      <c r="J32" s="54">
        <v>145250</v>
      </c>
      <c r="K32" s="54">
        <v>517300</v>
      </c>
      <c r="L32" s="54"/>
      <c r="M32" s="148">
        <f t="shared" si="1"/>
        <v>662550</v>
      </c>
      <c r="N32" s="37">
        <f t="shared" si="2"/>
        <v>0</v>
      </c>
      <c r="O32" s="142"/>
      <c r="P32" s="38"/>
      <c r="Q32" s="52">
        <v>1</v>
      </c>
      <c r="R32" s="52"/>
      <c r="S32" s="52"/>
      <c r="T32" s="52">
        <v>1</v>
      </c>
      <c r="U32" s="53">
        <v>1</v>
      </c>
      <c r="V32" s="41">
        <f t="shared" si="3"/>
        <v>3</v>
      </c>
      <c r="W32" s="4"/>
      <c r="X32" s="39">
        <v>0</v>
      </c>
      <c r="Y32" s="42">
        <f t="shared" si="4"/>
        <v>3</v>
      </c>
      <c r="Z32" s="43" t="s">
        <v>63</v>
      </c>
      <c r="AA32" s="52">
        <v>5</v>
      </c>
      <c r="AB32" s="52">
        <v>1</v>
      </c>
      <c r="AC32" s="52">
        <v>4</v>
      </c>
      <c r="AD32" s="52">
        <v>1</v>
      </c>
      <c r="AE32" s="52"/>
      <c r="AF32" s="52"/>
      <c r="AG32" s="44">
        <f t="shared" si="5"/>
        <v>11</v>
      </c>
      <c r="AH32" s="4"/>
      <c r="AI32" s="39"/>
      <c r="AJ32" s="42">
        <f t="shared" si="6"/>
        <v>11</v>
      </c>
      <c r="AK32" s="43" t="s">
        <v>63</v>
      </c>
      <c r="AL32" s="52">
        <v>90</v>
      </c>
      <c r="AM32" s="52">
        <v>109</v>
      </c>
      <c r="AN32" s="52">
        <v>71</v>
      </c>
      <c r="AO32" s="52">
        <v>56</v>
      </c>
      <c r="AP32" s="53">
        <v>94</v>
      </c>
      <c r="AQ32" s="45">
        <f t="shared" si="7"/>
        <v>420</v>
      </c>
      <c r="AR32" s="4"/>
      <c r="AS32" s="39">
        <v>0</v>
      </c>
      <c r="AT32" s="42">
        <f t="shared" si="8"/>
        <v>420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37400</v>
      </c>
      <c r="D33" s="32">
        <v>36700</v>
      </c>
      <c r="E33" s="32">
        <v>32900</v>
      </c>
      <c r="F33" s="32">
        <v>14800</v>
      </c>
      <c r="G33" s="32">
        <v>46700</v>
      </c>
      <c r="H33" s="33">
        <f t="shared" si="0"/>
        <v>168500</v>
      </c>
      <c r="I33" s="34" t="s">
        <v>65</v>
      </c>
      <c r="J33" s="35">
        <v>119000</v>
      </c>
      <c r="K33" s="35">
        <v>49500</v>
      </c>
      <c r="L33" s="35"/>
      <c r="M33" s="147">
        <f t="shared" si="1"/>
        <v>168500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1</v>
      </c>
      <c r="AB33" s="39">
        <v>1</v>
      </c>
      <c r="AC33" s="39">
        <v>1</v>
      </c>
      <c r="AD33" s="39"/>
      <c r="AE33" s="39"/>
      <c r="AF33" s="39"/>
      <c r="AG33" s="44">
        <f t="shared" si="5"/>
        <v>3</v>
      </c>
      <c r="AH33" s="4"/>
      <c r="AI33" s="39"/>
      <c r="AJ33" s="42">
        <f t="shared" si="6"/>
        <v>3</v>
      </c>
      <c r="AK33" s="43" t="s">
        <v>65</v>
      </c>
      <c r="AL33" s="39">
        <v>35</v>
      </c>
      <c r="AM33" s="39">
        <v>38</v>
      </c>
      <c r="AN33" s="39">
        <v>19</v>
      </c>
      <c r="AO33" s="39">
        <v>11</v>
      </c>
      <c r="AP33" s="40">
        <v>35</v>
      </c>
      <c r="AQ33" s="45">
        <f t="shared" si="7"/>
        <v>138</v>
      </c>
      <c r="AR33" s="4"/>
      <c r="AS33" s="39">
        <v>0</v>
      </c>
      <c r="AT33" s="42">
        <f t="shared" si="8"/>
        <v>138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2977950</v>
      </c>
      <c r="D37" s="149">
        <f t="shared" si="9"/>
        <v>2751207</v>
      </c>
      <c r="E37" s="149">
        <f t="shared" si="9"/>
        <v>1536100</v>
      </c>
      <c r="F37" s="149">
        <f t="shared" si="9"/>
        <v>1749600</v>
      </c>
      <c r="G37" s="149">
        <f t="shared" si="9"/>
        <v>3264650</v>
      </c>
      <c r="H37" s="150">
        <f t="shared" si="9"/>
        <v>12279507</v>
      </c>
      <c r="I37" s="61"/>
      <c r="J37" s="149">
        <f>SUM(J13:J35)</f>
        <v>6973975</v>
      </c>
      <c r="K37" s="149">
        <f>SUM(K13:K36)</f>
        <v>5832000</v>
      </c>
      <c r="L37" s="149">
        <f>SUM(L14:L35)</f>
        <v>-531450</v>
      </c>
      <c r="M37" s="149">
        <f>SUM(M13:M35)</f>
        <v>12274525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41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222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7163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6973975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6973975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4982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6978957</v>
      </c>
      <c r="G48" s="76" t="s">
        <v>7</v>
      </c>
      <c r="H48" s="77">
        <f>D48+H41</f>
        <v>13952932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78</v>
      </c>
      <c r="E52" s="437">
        <f>20000*D52</f>
        <v>1560000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176</v>
      </c>
      <c r="N52" s="90">
        <f>20000*M52</f>
        <v>3520000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196</v>
      </c>
      <c r="E53" s="359">
        <f>10000*D53</f>
        <v>1960000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792</v>
      </c>
      <c r="N53" s="96">
        <f>10000*M53</f>
        <v>7920000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552</v>
      </c>
      <c r="E54" s="361">
        <f>2000*D54</f>
        <v>1104000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17</v>
      </c>
      <c r="N54" s="96">
        <f>2000*M54</f>
        <v>34000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924</v>
      </c>
      <c r="E55" s="359">
        <f>1000*D55</f>
        <v>924000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89</v>
      </c>
      <c r="N55" s="96">
        <f>1000*M55</f>
        <v>89000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150</v>
      </c>
      <c r="E56" s="361">
        <f>500*D56</f>
        <v>75000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621</v>
      </c>
      <c r="N56" s="96">
        <f>500*M56</f>
        <v>310500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34</v>
      </c>
      <c r="E57" s="359">
        <f>200*D57</f>
        <v>6800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144</v>
      </c>
      <c r="N57" s="96">
        <f>200*M57</f>
        <v>28800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72</v>
      </c>
      <c r="E58" s="361">
        <f>100*D58</f>
        <v>7200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132</v>
      </c>
      <c r="N58" s="96">
        <f>100*M58</f>
        <v>13200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1425</v>
      </c>
      <c r="N59" s="96">
        <f>50*M59</f>
        <v>71250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506</v>
      </c>
      <c r="N60" s="96">
        <f>20*M60</f>
        <v>10120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362</v>
      </c>
      <c r="N61" s="96">
        <f>10*M61</f>
        <v>3620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5637000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12000490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12615957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1485400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336450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4601013.42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16601503.42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23580410.420000002</v>
      </c>
      <c r="I77" s="380"/>
      <c r="J77" s="381"/>
      <c r="L77" s="370" t="s">
        <v>5</v>
      </c>
      <c r="M77" s="369"/>
      <c r="N77" s="115">
        <f>N71</f>
        <v>4601013.42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12000490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6978957</v>
      </c>
      <c r="I79" s="380"/>
      <c r="J79" s="381"/>
      <c r="L79" s="372" t="s">
        <v>125</v>
      </c>
      <c r="M79" s="369"/>
      <c r="N79" s="117">
        <f>N71+N65</f>
        <v>16601503.42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16601453.420000002</v>
      </c>
      <c r="I81" s="380"/>
      <c r="J81" s="381"/>
      <c r="L81" s="386" t="s">
        <v>127</v>
      </c>
      <c r="M81" s="369"/>
      <c r="N81" s="387">
        <f>N79-H81</f>
        <v>49.999999998137355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7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16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'2301'!N77</f>
        <v>4601013.42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'2301'!N78</f>
        <v>12000490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16601503.42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944300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201850</v>
      </c>
      <c r="D13" s="32">
        <v>64850</v>
      </c>
      <c r="E13" s="32">
        <v>12650</v>
      </c>
      <c r="F13" s="32"/>
      <c r="G13" s="32">
        <v>61850</v>
      </c>
      <c r="H13" s="33">
        <f t="shared" ref="H13:H35" si="0">SUM(C13:G13)</f>
        <v>341200</v>
      </c>
      <c r="I13" s="34" t="s">
        <v>27</v>
      </c>
      <c r="J13" s="35">
        <v>258300</v>
      </c>
      <c r="K13" s="35">
        <v>82900</v>
      </c>
      <c r="L13" s="35"/>
      <c r="M13" s="147">
        <f t="shared" ref="M13:M35" si="1">SUM(J13:L13)</f>
        <v>341200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>
        <v>3</v>
      </c>
      <c r="AB13" s="39"/>
      <c r="AC13" s="39"/>
      <c r="AD13" s="39">
        <v>1</v>
      </c>
      <c r="AE13" s="39"/>
      <c r="AF13" s="39"/>
      <c r="AG13" s="44">
        <f t="shared" ref="AG13:AG35" si="5">AF13+AE13+AD13+AC13+AB13+AA13</f>
        <v>4</v>
      </c>
      <c r="AH13" s="4"/>
      <c r="AI13" s="39">
        <v>0</v>
      </c>
      <c r="AJ13" s="42">
        <f t="shared" ref="AJ13:AJ35" si="6">AG13-AI13</f>
        <v>4</v>
      </c>
      <c r="AL13" s="39">
        <v>104</v>
      </c>
      <c r="AM13" s="39">
        <v>34</v>
      </c>
      <c r="AN13" s="39">
        <v>6</v>
      </c>
      <c r="AO13" s="39"/>
      <c r="AP13" s="40">
        <v>35</v>
      </c>
      <c r="AQ13" s="45">
        <f t="shared" ref="AQ13:AQ35" si="7">AP13+AO13+AN13+AM13+AL13</f>
        <v>179</v>
      </c>
      <c r="AR13" s="4"/>
      <c r="AS13" s="39">
        <v>0</v>
      </c>
      <c r="AT13" s="42">
        <f t="shared" ref="AT13:AT35" si="8">AQ13-AS13</f>
        <v>179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2</v>
      </c>
      <c r="AB14" s="52"/>
      <c r="AC14" s="52"/>
      <c r="AD14" s="52"/>
      <c r="AE14" s="52"/>
      <c r="AF14" s="52"/>
      <c r="AG14" s="44">
        <f t="shared" si="5"/>
        <v>2</v>
      </c>
      <c r="AH14" s="4"/>
      <c r="AI14" s="39"/>
      <c r="AJ14" s="42">
        <f t="shared" si="6"/>
        <v>2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235200</v>
      </c>
      <c r="D15" s="32">
        <v>128100</v>
      </c>
      <c r="E15" s="32">
        <v>102700</v>
      </c>
      <c r="F15" s="32"/>
      <c r="G15" s="32">
        <v>137100</v>
      </c>
      <c r="H15" s="33">
        <f t="shared" si="0"/>
        <v>603100</v>
      </c>
      <c r="I15" s="34" t="s">
        <v>30</v>
      </c>
      <c r="J15" s="35">
        <v>392700</v>
      </c>
      <c r="K15" s="35">
        <v>210400</v>
      </c>
      <c r="L15" s="35"/>
      <c r="M15" s="147">
        <f t="shared" si="1"/>
        <v>603100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5</v>
      </c>
      <c r="AB15" s="39">
        <v>4</v>
      </c>
      <c r="AC15" s="39">
        <v>3</v>
      </c>
      <c r="AD15" s="39">
        <v>2</v>
      </c>
      <c r="AE15" s="39"/>
      <c r="AF15" s="39"/>
      <c r="AG15" s="44">
        <f t="shared" si="5"/>
        <v>14</v>
      </c>
      <c r="AH15" s="4"/>
      <c r="AI15" s="39"/>
      <c r="AJ15" s="42">
        <f t="shared" si="6"/>
        <v>14</v>
      </c>
      <c r="AL15" s="39">
        <v>113</v>
      </c>
      <c r="AM15" s="39">
        <v>66</v>
      </c>
      <c r="AN15" s="39">
        <v>46</v>
      </c>
      <c r="AO15" s="39"/>
      <c r="AP15" s="40">
        <v>55</v>
      </c>
      <c r="AQ15" s="45">
        <f t="shared" si="7"/>
        <v>280</v>
      </c>
      <c r="AR15" s="4"/>
      <c r="AS15" s="39">
        <v>0</v>
      </c>
      <c r="AT15" s="42">
        <f t="shared" si="8"/>
        <v>280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1485400</v>
      </c>
      <c r="K16" s="54"/>
      <c r="L16" s="54">
        <v>-1485400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166600</v>
      </c>
      <c r="D17" s="32">
        <v>162300</v>
      </c>
      <c r="E17" s="32">
        <v>87800</v>
      </c>
      <c r="F17" s="32"/>
      <c r="G17" s="32">
        <v>100400</v>
      </c>
      <c r="H17" s="33">
        <f t="shared" si="0"/>
        <v>517100</v>
      </c>
      <c r="I17" s="34" t="s">
        <v>33</v>
      </c>
      <c r="J17" s="35">
        <v>111533.33</v>
      </c>
      <c r="K17" s="35">
        <v>405600</v>
      </c>
      <c r="L17" s="35">
        <v>-33.33</v>
      </c>
      <c r="M17" s="147">
        <f t="shared" si="1"/>
        <v>517100</v>
      </c>
      <c r="N17" s="37">
        <f t="shared" si="2"/>
        <v>0</v>
      </c>
      <c r="O17" s="142"/>
      <c r="P17" s="38"/>
      <c r="Q17" s="39">
        <v>1</v>
      </c>
      <c r="R17" s="39">
        <v>1</v>
      </c>
      <c r="S17" s="39">
        <v>1</v>
      </c>
      <c r="T17" s="39"/>
      <c r="U17" s="40">
        <v>1</v>
      </c>
      <c r="V17" s="41">
        <f t="shared" si="3"/>
        <v>4</v>
      </c>
      <c r="W17" s="4"/>
      <c r="X17" s="39">
        <v>0</v>
      </c>
      <c r="Y17" s="42">
        <f t="shared" si="4"/>
        <v>4</v>
      </c>
      <c r="Z17" s="43" t="s">
        <v>33</v>
      </c>
      <c r="AA17" s="39">
        <v>3</v>
      </c>
      <c r="AB17" s="39"/>
      <c r="AC17" s="39">
        <v>2</v>
      </c>
      <c r="AD17" s="39"/>
      <c r="AE17" s="39"/>
      <c r="AF17" s="39"/>
      <c r="AG17" s="44">
        <f t="shared" si="5"/>
        <v>5</v>
      </c>
      <c r="AH17" s="4"/>
      <c r="AI17" s="39"/>
      <c r="AJ17" s="42">
        <f t="shared" si="6"/>
        <v>5</v>
      </c>
      <c r="AK17" s="43" t="s">
        <v>33</v>
      </c>
      <c r="AL17" s="39">
        <v>112</v>
      </c>
      <c r="AM17" s="39">
        <v>118</v>
      </c>
      <c r="AN17" s="39">
        <v>62</v>
      </c>
      <c r="AO17" s="39"/>
      <c r="AP17" s="40">
        <v>71</v>
      </c>
      <c r="AQ17" s="45">
        <f t="shared" si="7"/>
        <v>363</v>
      </c>
      <c r="AR17" s="4"/>
      <c r="AS17" s="39">
        <v>0</v>
      </c>
      <c r="AT17" s="42">
        <f t="shared" si="8"/>
        <v>363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578635</v>
      </c>
      <c r="D18" s="47">
        <v>305185</v>
      </c>
      <c r="E18" s="47">
        <v>207300</v>
      </c>
      <c r="F18" s="47"/>
      <c r="G18" s="47">
        <v>247330</v>
      </c>
      <c r="H18" s="48">
        <f t="shared" si="0"/>
        <v>1338450</v>
      </c>
      <c r="I18" s="49" t="s">
        <v>35</v>
      </c>
      <c r="J18" s="54">
        <v>302400</v>
      </c>
      <c r="K18" s="54">
        <v>1036050</v>
      </c>
      <c r="L18" s="54"/>
      <c r="M18" s="148">
        <f t="shared" si="1"/>
        <v>1338450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/>
      <c r="U18" s="53">
        <v>1</v>
      </c>
      <c r="V18" s="41">
        <f t="shared" si="3"/>
        <v>2</v>
      </c>
      <c r="W18" s="4"/>
      <c r="X18" s="39">
        <v>0</v>
      </c>
      <c r="Y18" s="42">
        <f t="shared" si="4"/>
        <v>2</v>
      </c>
      <c r="Z18" s="43" t="s">
        <v>35</v>
      </c>
      <c r="AA18" s="52">
        <v>2</v>
      </c>
      <c r="AB18" s="52">
        <v>1</v>
      </c>
      <c r="AC18" s="52">
        <v>4</v>
      </c>
      <c r="AD18" s="52"/>
      <c r="AE18" s="52"/>
      <c r="AF18" s="52"/>
      <c r="AG18" s="44">
        <f t="shared" si="5"/>
        <v>7</v>
      </c>
      <c r="AH18" s="4"/>
      <c r="AI18" s="39"/>
      <c r="AJ18" s="42">
        <f t="shared" si="6"/>
        <v>7</v>
      </c>
      <c r="AK18" s="43" t="s">
        <v>35</v>
      </c>
      <c r="AL18" s="52">
        <v>272</v>
      </c>
      <c r="AM18" s="52">
        <v>183</v>
      </c>
      <c r="AN18" s="52">
        <v>96</v>
      </c>
      <c r="AO18" s="52"/>
      <c r="AP18" s="53">
        <v>143</v>
      </c>
      <c r="AQ18" s="45">
        <f t="shared" si="7"/>
        <v>694</v>
      </c>
      <c r="AR18" s="4"/>
      <c r="AS18" s="39">
        <v>0</v>
      </c>
      <c r="AT18" s="42">
        <f t="shared" si="8"/>
        <v>694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200900</v>
      </c>
      <c r="D19" s="32">
        <v>178800</v>
      </c>
      <c r="E19" s="32">
        <v>106200</v>
      </c>
      <c r="F19" s="32"/>
      <c r="G19" s="32">
        <v>138650</v>
      </c>
      <c r="H19" s="33">
        <f t="shared" si="0"/>
        <v>624550</v>
      </c>
      <c r="I19" s="34" t="s">
        <v>37</v>
      </c>
      <c r="J19" s="35">
        <v>532000</v>
      </c>
      <c r="K19" s="35">
        <v>92550</v>
      </c>
      <c r="L19" s="35"/>
      <c r="M19" s="147">
        <f t="shared" si="1"/>
        <v>624550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2</v>
      </c>
      <c r="AB19" s="39">
        <v>3</v>
      </c>
      <c r="AC19" s="39">
        <v>7</v>
      </c>
      <c r="AD19" s="39"/>
      <c r="AE19" s="39"/>
      <c r="AF19" s="39"/>
      <c r="AG19" s="44">
        <f t="shared" si="5"/>
        <v>12</v>
      </c>
      <c r="AH19" s="4"/>
      <c r="AI19" s="39"/>
      <c r="AJ19" s="42">
        <f t="shared" si="6"/>
        <v>12</v>
      </c>
      <c r="AK19" s="43" t="s">
        <v>37</v>
      </c>
      <c r="AL19" s="39">
        <v>115</v>
      </c>
      <c r="AM19" s="39">
        <v>96</v>
      </c>
      <c r="AN19" s="39">
        <v>53</v>
      </c>
      <c r="AO19" s="39"/>
      <c r="AP19" s="40">
        <v>70</v>
      </c>
      <c r="AQ19" s="45">
        <f t="shared" si="7"/>
        <v>334</v>
      </c>
      <c r="AR19" s="4"/>
      <c r="AS19" s="39">
        <v>0</v>
      </c>
      <c r="AT19" s="42">
        <f t="shared" si="8"/>
        <v>334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172300</v>
      </c>
      <c r="D20" s="47">
        <v>256800</v>
      </c>
      <c r="E20" s="47">
        <v>168800</v>
      </c>
      <c r="F20" s="47"/>
      <c r="G20" s="47">
        <v>136600</v>
      </c>
      <c r="H20" s="48">
        <f t="shared" si="0"/>
        <v>734500</v>
      </c>
      <c r="I20" s="49" t="s">
        <v>39</v>
      </c>
      <c r="J20" s="54">
        <v>704900</v>
      </c>
      <c r="K20" s="54">
        <v>25600</v>
      </c>
      <c r="L20" s="54"/>
      <c r="M20" s="148">
        <f t="shared" si="1"/>
        <v>730500</v>
      </c>
      <c r="N20" s="37">
        <f t="shared" si="2"/>
        <v>4000</v>
      </c>
      <c r="O20" s="142"/>
      <c r="P20" s="38"/>
      <c r="Q20" s="52"/>
      <c r="R20" s="52">
        <v>1</v>
      </c>
      <c r="S20" s="52"/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4</v>
      </c>
      <c r="AB20" s="52">
        <v>5</v>
      </c>
      <c r="AC20" s="52">
        <v>6</v>
      </c>
      <c r="AD20" s="52">
        <v>1</v>
      </c>
      <c r="AE20" s="52"/>
      <c r="AF20" s="52"/>
      <c r="AG20" s="44">
        <f t="shared" si="5"/>
        <v>16</v>
      </c>
      <c r="AH20" s="4"/>
      <c r="AI20" s="39"/>
      <c r="AJ20" s="42">
        <f t="shared" si="6"/>
        <v>16</v>
      </c>
      <c r="AK20" s="43" t="s">
        <v>39</v>
      </c>
      <c r="AL20" s="52">
        <v>111</v>
      </c>
      <c r="AM20" s="52">
        <v>140</v>
      </c>
      <c r="AN20" s="52">
        <v>89</v>
      </c>
      <c r="AO20" s="52"/>
      <c r="AP20" s="53">
        <v>76</v>
      </c>
      <c r="AQ20" s="45">
        <f t="shared" si="7"/>
        <v>416</v>
      </c>
      <c r="AR20" s="4"/>
      <c r="AS20" s="39">
        <v>0</v>
      </c>
      <c r="AT20" s="42">
        <f t="shared" si="8"/>
        <v>416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188950</v>
      </c>
      <c r="D21" s="32">
        <v>108300</v>
      </c>
      <c r="E21" s="32">
        <v>81500</v>
      </c>
      <c r="F21" s="32"/>
      <c r="G21" s="32">
        <v>78600</v>
      </c>
      <c r="H21" s="33">
        <f t="shared" si="0"/>
        <v>457350</v>
      </c>
      <c r="I21" s="34" t="s">
        <v>41</v>
      </c>
      <c r="J21" s="35">
        <v>74789.47</v>
      </c>
      <c r="K21" s="35">
        <v>382500</v>
      </c>
      <c r="L21" s="35"/>
      <c r="M21" s="147">
        <f t="shared" si="1"/>
        <v>457289.47</v>
      </c>
      <c r="N21" s="37">
        <f t="shared" si="2"/>
        <v>60.53000000002794</v>
      </c>
      <c r="O21" s="142"/>
      <c r="P21" s="38"/>
      <c r="Q21" s="39">
        <v>1</v>
      </c>
      <c r="R21" s="39"/>
      <c r="S21" s="39">
        <v>1</v>
      </c>
      <c r="T21" s="39"/>
      <c r="U21" s="40"/>
      <c r="V21" s="41">
        <f t="shared" si="3"/>
        <v>2</v>
      </c>
      <c r="W21" s="4"/>
      <c r="X21" s="39">
        <v>0</v>
      </c>
      <c r="Y21" s="42">
        <f t="shared" si="4"/>
        <v>2</v>
      </c>
      <c r="Z21" s="43" t="s">
        <v>41</v>
      </c>
      <c r="AA21" s="39">
        <v>2</v>
      </c>
      <c r="AB21" s="39">
        <v>1</v>
      </c>
      <c r="AC21" s="39"/>
      <c r="AD21" s="39"/>
      <c r="AE21" s="39"/>
      <c r="AF21" s="39"/>
      <c r="AG21" s="44">
        <f t="shared" si="5"/>
        <v>3</v>
      </c>
      <c r="AH21" s="4"/>
      <c r="AI21" s="39"/>
      <c r="AJ21" s="42">
        <f t="shared" si="6"/>
        <v>3</v>
      </c>
      <c r="AK21" s="43" t="s">
        <v>41</v>
      </c>
      <c r="AL21" s="39">
        <v>79</v>
      </c>
      <c r="AM21" s="39">
        <v>63</v>
      </c>
      <c r="AN21" s="39">
        <v>39</v>
      </c>
      <c r="AO21" s="39"/>
      <c r="AP21" s="40">
        <v>47</v>
      </c>
      <c r="AQ21" s="45">
        <f t="shared" si="7"/>
        <v>228</v>
      </c>
      <c r="AR21" s="4"/>
      <c r="AS21" s="39">
        <v>0</v>
      </c>
      <c r="AT21" s="42">
        <f t="shared" si="8"/>
        <v>228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180450</v>
      </c>
      <c r="D22" s="47">
        <v>244000</v>
      </c>
      <c r="E22" s="47">
        <v>169050</v>
      </c>
      <c r="F22" s="47"/>
      <c r="G22" s="47">
        <v>406550</v>
      </c>
      <c r="H22" s="48">
        <f t="shared" si="0"/>
        <v>1000050</v>
      </c>
      <c r="I22" s="49" t="s">
        <v>43</v>
      </c>
      <c r="J22" s="54">
        <v>318850</v>
      </c>
      <c r="K22" s="54">
        <v>681200</v>
      </c>
      <c r="L22" s="54"/>
      <c r="M22" s="148">
        <f t="shared" si="1"/>
        <v>1000050</v>
      </c>
      <c r="N22" s="37">
        <f t="shared" si="2"/>
        <v>0</v>
      </c>
      <c r="O22" s="142"/>
      <c r="P22" s="38"/>
      <c r="Q22" s="52">
        <v>1</v>
      </c>
      <c r="R22" s="52">
        <v>2</v>
      </c>
      <c r="S22" s="52">
        <v>2</v>
      </c>
      <c r="T22" s="52"/>
      <c r="U22" s="53"/>
      <c r="V22" s="41">
        <f t="shared" si="3"/>
        <v>5</v>
      </c>
      <c r="W22" s="4"/>
      <c r="X22" s="39">
        <v>0</v>
      </c>
      <c r="Y22" s="42">
        <f t="shared" si="4"/>
        <v>5</v>
      </c>
      <c r="Z22" s="43" t="s">
        <v>43</v>
      </c>
      <c r="AA22" s="52">
        <v>12</v>
      </c>
      <c r="AB22" s="52">
        <v>5</v>
      </c>
      <c r="AC22" s="52">
        <v>11</v>
      </c>
      <c r="AD22" s="52">
        <v>1</v>
      </c>
      <c r="AE22" s="52"/>
      <c r="AF22" s="52"/>
      <c r="AG22" s="44">
        <f t="shared" si="5"/>
        <v>29</v>
      </c>
      <c r="AH22" s="4"/>
      <c r="AI22" s="39"/>
      <c r="AJ22" s="42">
        <f t="shared" si="6"/>
        <v>29</v>
      </c>
      <c r="AK22" s="43" t="s">
        <v>43</v>
      </c>
      <c r="AL22" s="52">
        <v>109</v>
      </c>
      <c r="AM22" s="52">
        <v>155</v>
      </c>
      <c r="AN22" s="52">
        <v>103</v>
      </c>
      <c r="AO22" s="52"/>
      <c r="AP22" s="53">
        <v>190</v>
      </c>
      <c r="AQ22" s="45">
        <f t="shared" si="7"/>
        <v>557</v>
      </c>
      <c r="AR22" s="4"/>
      <c r="AS22" s="39">
        <v>0</v>
      </c>
      <c r="AT22" s="42">
        <f t="shared" si="8"/>
        <v>557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356900</v>
      </c>
      <c r="D23" s="32">
        <v>291600</v>
      </c>
      <c r="E23" s="32">
        <v>198300</v>
      </c>
      <c r="F23" s="32"/>
      <c r="G23" s="32">
        <v>199200</v>
      </c>
      <c r="H23" s="33">
        <f t="shared" si="0"/>
        <v>1046000</v>
      </c>
      <c r="I23" s="34" t="s">
        <v>45</v>
      </c>
      <c r="J23" s="35">
        <v>1739000</v>
      </c>
      <c r="K23" s="35"/>
      <c r="L23" s="35">
        <v>-693000</v>
      </c>
      <c r="M23" s="147">
        <f t="shared" si="1"/>
        <v>1046000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3</v>
      </c>
      <c r="AB23" s="39">
        <v>3</v>
      </c>
      <c r="AC23" s="39">
        <v>4</v>
      </c>
      <c r="AD23" s="39"/>
      <c r="AE23" s="39"/>
      <c r="AF23" s="39"/>
      <c r="AG23" s="44">
        <f t="shared" si="5"/>
        <v>10</v>
      </c>
      <c r="AH23" s="4"/>
      <c r="AI23" s="39"/>
      <c r="AJ23" s="42">
        <f t="shared" si="6"/>
        <v>10</v>
      </c>
      <c r="AK23" s="43" t="s">
        <v>45</v>
      </c>
      <c r="AL23" s="39">
        <v>209</v>
      </c>
      <c r="AM23" s="39">
        <v>155</v>
      </c>
      <c r="AN23" s="39">
        <v>104</v>
      </c>
      <c r="AO23" s="39"/>
      <c r="AP23" s="40">
        <v>122</v>
      </c>
      <c r="AQ23" s="45">
        <f t="shared" si="7"/>
        <v>590</v>
      </c>
      <c r="AR23" s="4"/>
      <c r="AS23" s="39">
        <v>0</v>
      </c>
      <c r="AT23" s="42">
        <f t="shared" si="8"/>
        <v>590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85100</v>
      </c>
      <c r="D25" s="32">
        <v>157100</v>
      </c>
      <c r="E25" s="32">
        <v>53800</v>
      </c>
      <c r="F25" s="32"/>
      <c r="G25" s="32">
        <v>113850</v>
      </c>
      <c r="H25" s="33">
        <f t="shared" si="0"/>
        <v>409850</v>
      </c>
      <c r="I25" s="34" t="s">
        <v>49</v>
      </c>
      <c r="J25" s="35">
        <v>72100</v>
      </c>
      <c r="K25" s="35">
        <v>337800</v>
      </c>
      <c r="L25" s="35">
        <v>-50</v>
      </c>
      <c r="M25" s="147">
        <f t="shared" si="1"/>
        <v>409850</v>
      </c>
      <c r="N25" s="37">
        <f t="shared" si="2"/>
        <v>0</v>
      </c>
      <c r="O25" s="142"/>
      <c r="P25" s="38"/>
      <c r="Q25" s="39">
        <v>1</v>
      </c>
      <c r="R25" s="39">
        <v>2</v>
      </c>
      <c r="S25" s="39"/>
      <c r="T25" s="39"/>
      <c r="U25" s="40"/>
      <c r="V25" s="41">
        <f t="shared" si="3"/>
        <v>3</v>
      </c>
      <c r="W25" s="4"/>
      <c r="X25" s="39">
        <v>0</v>
      </c>
      <c r="Y25" s="42">
        <f t="shared" si="4"/>
        <v>3</v>
      </c>
      <c r="Z25" s="43" t="s">
        <v>49</v>
      </c>
      <c r="AA25" s="39">
        <v>1</v>
      </c>
      <c r="AB25" s="39"/>
      <c r="AC25" s="39">
        <v>2</v>
      </c>
      <c r="AD25" s="39"/>
      <c r="AE25" s="39"/>
      <c r="AF25" s="39"/>
      <c r="AG25" s="44">
        <f t="shared" si="5"/>
        <v>3</v>
      </c>
      <c r="AH25" s="4"/>
      <c r="AI25" s="39"/>
      <c r="AJ25" s="42">
        <f t="shared" si="6"/>
        <v>3</v>
      </c>
      <c r="AK25" s="43" t="s">
        <v>49</v>
      </c>
      <c r="AL25" s="39">
        <v>59</v>
      </c>
      <c r="AM25" s="39">
        <v>71</v>
      </c>
      <c r="AN25" s="39">
        <v>32</v>
      </c>
      <c r="AO25" s="39"/>
      <c r="AP25" s="40">
        <v>57</v>
      </c>
      <c r="AQ25" s="45">
        <f t="shared" si="7"/>
        <v>219</v>
      </c>
      <c r="AR25" s="4"/>
      <c r="AS25" s="39">
        <v>0</v>
      </c>
      <c r="AT25" s="42">
        <f t="shared" si="8"/>
        <v>219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66600</v>
      </c>
      <c r="D27" s="32">
        <v>121500</v>
      </c>
      <c r="E27" s="32">
        <v>87700</v>
      </c>
      <c r="F27" s="32"/>
      <c r="G27" s="32">
        <v>91600</v>
      </c>
      <c r="H27" s="33">
        <f t="shared" si="0"/>
        <v>367400</v>
      </c>
      <c r="I27" s="34" t="s">
        <v>53</v>
      </c>
      <c r="J27" s="35">
        <v>182000</v>
      </c>
      <c r="K27" s="35">
        <v>185500</v>
      </c>
      <c r="L27" s="35">
        <v>-100</v>
      </c>
      <c r="M27" s="147">
        <f t="shared" si="1"/>
        <v>367400</v>
      </c>
      <c r="N27" s="37">
        <f t="shared" si="2"/>
        <v>0</v>
      </c>
      <c r="O27" s="142"/>
      <c r="P27" s="38"/>
      <c r="Q27" s="39"/>
      <c r="R27" s="39">
        <v>2</v>
      </c>
      <c r="S27" s="39"/>
      <c r="T27" s="39"/>
      <c r="U27" s="40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2</v>
      </c>
      <c r="AB27" s="39"/>
      <c r="AC27" s="39">
        <v>4</v>
      </c>
      <c r="AD27" s="39"/>
      <c r="AE27" s="39"/>
      <c r="AF27" s="39"/>
      <c r="AG27" s="44">
        <f t="shared" si="5"/>
        <v>6</v>
      </c>
      <c r="AH27" s="4"/>
      <c r="AI27" s="39"/>
      <c r="AJ27" s="42">
        <f t="shared" si="6"/>
        <v>6</v>
      </c>
      <c r="AK27" s="43" t="s">
        <v>53</v>
      </c>
      <c r="AL27" s="39">
        <v>46</v>
      </c>
      <c r="AM27" s="39">
        <v>56</v>
      </c>
      <c r="AN27" s="39">
        <v>54</v>
      </c>
      <c r="AO27" s="39"/>
      <c r="AP27" s="40">
        <v>62</v>
      </c>
      <c r="AQ27" s="45">
        <f t="shared" si="7"/>
        <v>218</v>
      </c>
      <c r="AR27" s="4"/>
      <c r="AS27" s="39">
        <v>0</v>
      </c>
      <c r="AT27" s="42">
        <f t="shared" si="8"/>
        <v>218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163850</v>
      </c>
      <c r="D28" s="47">
        <v>241050</v>
      </c>
      <c r="E28" s="47">
        <v>179200</v>
      </c>
      <c r="F28" s="47"/>
      <c r="G28" s="47">
        <v>157850</v>
      </c>
      <c r="H28" s="48">
        <f t="shared" si="0"/>
        <v>741950</v>
      </c>
      <c r="I28" s="49" t="s">
        <v>55</v>
      </c>
      <c r="J28" s="54">
        <v>732789.47</v>
      </c>
      <c r="K28" s="54">
        <v>9200</v>
      </c>
      <c r="L28" s="54">
        <v>-39.47</v>
      </c>
      <c r="M28" s="148">
        <f t="shared" si="1"/>
        <v>741950</v>
      </c>
      <c r="N28" s="37">
        <f t="shared" si="2"/>
        <v>0</v>
      </c>
      <c r="O28" s="142"/>
      <c r="P28" s="38"/>
      <c r="Q28" s="52"/>
      <c r="R28" s="52">
        <v>1</v>
      </c>
      <c r="S28" s="52"/>
      <c r="T28" s="52"/>
      <c r="U28" s="53">
        <v>1</v>
      </c>
      <c r="V28" s="41">
        <f t="shared" si="3"/>
        <v>2</v>
      </c>
      <c r="W28" s="4"/>
      <c r="X28" s="39">
        <v>0</v>
      </c>
      <c r="Y28" s="42">
        <f t="shared" si="4"/>
        <v>2</v>
      </c>
      <c r="Z28" s="43" t="s">
        <v>55</v>
      </c>
      <c r="AA28" s="52">
        <v>3</v>
      </c>
      <c r="AB28" s="52">
        <v>3</v>
      </c>
      <c r="AC28" s="52">
        <v>4</v>
      </c>
      <c r="AD28" s="52"/>
      <c r="AE28" s="52"/>
      <c r="AF28" s="52"/>
      <c r="AG28" s="44">
        <f t="shared" si="5"/>
        <v>10</v>
      </c>
      <c r="AH28" s="4"/>
      <c r="AI28" s="39"/>
      <c r="AJ28" s="42">
        <f t="shared" si="6"/>
        <v>10</v>
      </c>
      <c r="AK28" s="43" t="s">
        <v>55</v>
      </c>
      <c r="AL28" s="52">
        <v>103</v>
      </c>
      <c r="AM28" s="52">
        <v>140</v>
      </c>
      <c r="AN28" s="52">
        <v>85</v>
      </c>
      <c r="AO28" s="52"/>
      <c r="AP28" s="53">
        <v>112</v>
      </c>
      <c r="AQ28" s="45">
        <f t="shared" si="7"/>
        <v>440</v>
      </c>
      <c r="AR28" s="4"/>
      <c r="AS28" s="39">
        <v>0</v>
      </c>
      <c r="AT28" s="42">
        <f t="shared" si="8"/>
        <v>440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208900</v>
      </c>
      <c r="D29" s="32">
        <v>364800</v>
      </c>
      <c r="E29" s="32">
        <v>271350</v>
      </c>
      <c r="F29" s="32"/>
      <c r="G29" s="32">
        <v>166650</v>
      </c>
      <c r="H29" s="33">
        <f t="shared" si="0"/>
        <v>1011700</v>
      </c>
      <c r="I29" s="34" t="s">
        <v>57</v>
      </c>
      <c r="J29" s="35">
        <v>896000</v>
      </c>
      <c r="K29" s="35">
        <v>115700</v>
      </c>
      <c r="L29" s="35"/>
      <c r="M29" s="147">
        <f t="shared" si="1"/>
        <v>1011700</v>
      </c>
      <c r="N29" s="37">
        <f t="shared" si="2"/>
        <v>0</v>
      </c>
      <c r="O29" s="142"/>
      <c r="P29" s="38"/>
      <c r="Q29" s="39">
        <v>1</v>
      </c>
      <c r="R29" s="39"/>
      <c r="S29" s="39"/>
      <c r="T29" s="39"/>
      <c r="U29" s="40"/>
      <c r="V29" s="41">
        <f t="shared" si="3"/>
        <v>1</v>
      </c>
      <c r="W29" s="4"/>
      <c r="X29" s="39">
        <v>0</v>
      </c>
      <c r="Y29" s="42">
        <f t="shared" si="4"/>
        <v>1</v>
      </c>
      <c r="Z29" s="43" t="s">
        <v>57</v>
      </c>
      <c r="AA29" s="39">
        <v>3</v>
      </c>
      <c r="AB29" s="39">
        <v>5</v>
      </c>
      <c r="AC29" s="39">
        <v>3</v>
      </c>
      <c r="AD29" s="39">
        <v>1</v>
      </c>
      <c r="AE29" s="39"/>
      <c r="AF29" s="39"/>
      <c r="AG29" s="44">
        <f t="shared" si="5"/>
        <v>12</v>
      </c>
      <c r="AH29" s="4"/>
      <c r="AI29" s="39"/>
      <c r="AJ29" s="42">
        <f t="shared" si="6"/>
        <v>12</v>
      </c>
      <c r="AK29" s="43" t="s">
        <v>57</v>
      </c>
      <c r="AL29" s="39">
        <v>85</v>
      </c>
      <c r="AM29" s="39">
        <v>128</v>
      </c>
      <c r="AN29" s="39">
        <v>104</v>
      </c>
      <c r="AO29" s="39"/>
      <c r="AP29" s="40">
        <v>82</v>
      </c>
      <c r="AQ29" s="45">
        <f t="shared" si="7"/>
        <v>399</v>
      </c>
      <c r="AR29" s="4"/>
      <c r="AS29" s="39">
        <v>0</v>
      </c>
      <c r="AT29" s="42">
        <f t="shared" si="8"/>
        <v>399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99350</v>
      </c>
      <c r="D30" s="47">
        <v>104350</v>
      </c>
      <c r="E30" s="47">
        <v>66250</v>
      </c>
      <c r="F30" s="47"/>
      <c r="G30" s="47">
        <v>83250</v>
      </c>
      <c r="H30" s="48">
        <f t="shared" si="0"/>
        <v>353200</v>
      </c>
      <c r="I30" s="49" t="s">
        <v>59</v>
      </c>
      <c r="J30" s="54">
        <v>157500</v>
      </c>
      <c r="K30" s="54">
        <v>195700</v>
      </c>
      <c r="L30" s="54"/>
      <c r="M30" s="148">
        <f t="shared" si="1"/>
        <v>353200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2</v>
      </c>
      <c r="AB30" s="52">
        <v>1</v>
      </c>
      <c r="AC30" s="52">
        <v>1</v>
      </c>
      <c r="AD30" s="52">
        <v>1</v>
      </c>
      <c r="AE30" s="52"/>
      <c r="AF30" s="52"/>
      <c r="AG30" s="44">
        <f t="shared" si="5"/>
        <v>5</v>
      </c>
      <c r="AH30" s="4"/>
      <c r="AI30" s="39"/>
      <c r="AJ30" s="42">
        <f t="shared" si="6"/>
        <v>5</v>
      </c>
      <c r="AK30" s="43" t="s">
        <v>59</v>
      </c>
      <c r="AL30" s="52">
        <v>73</v>
      </c>
      <c r="AM30" s="52">
        <v>56</v>
      </c>
      <c r="AN30" s="52">
        <v>52</v>
      </c>
      <c r="AO30" s="52"/>
      <c r="AP30" s="53">
        <v>54</v>
      </c>
      <c r="AQ30" s="45">
        <f t="shared" si="7"/>
        <v>235</v>
      </c>
      <c r="AR30" s="4"/>
      <c r="AS30" s="39">
        <v>0</v>
      </c>
      <c r="AT30" s="42">
        <f t="shared" si="8"/>
        <v>235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69400</v>
      </c>
      <c r="D32" s="47">
        <v>119300</v>
      </c>
      <c r="E32" s="47">
        <v>78350</v>
      </c>
      <c r="F32" s="47"/>
      <c r="G32" s="47">
        <v>121000</v>
      </c>
      <c r="H32" s="48">
        <f t="shared" si="0"/>
        <v>388050</v>
      </c>
      <c r="I32" s="49" t="s">
        <v>63</v>
      </c>
      <c r="J32" s="54">
        <v>311750</v>
      </c>
      <c r="K32" s="54">
        <v>76300</v>
      </c>
      <c r="L32" s="54"/>
      <c r="M32" s="148">
        <f t="shared" si="1"/>
        <v>388050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>
        <v>1</v>
      </c>
      <c r="AB32" s="52">
        <v>1</v>
      </c>
      <c r="AC32" s="52">
        <v>3</v>
      </c>
      <c r="AD32" s="52">
        <v>4</v>
      </c>
      <c r="AE32" s="52"/>
      <c r="AF32" s="52"/>
      <c r="AG32" s="44">
        <f t="shared" si="5"/>
        <v>9</v>
      </c>
      <c r="AH32" s="4"/>
      <c r="AI32" s="39"/>
      <c r="AJ32" s="42">
        <f t="shared" si="6"/>
        <v>9</v>
      </c>
      <c r="AK32" s="43" t="s">
        <v>63</v>
      </c>
      <c r="AL32" s="52">
        <v>75</v>
      </c>
      <c r="AM32" s="52">
        <v>86</v>
      </c>
      <c r="AN32" s="52">
        <v>56</v>
      </c>
      <c r="AO32" s="52"/>
      <c r="AP32" s="53">
        <v>78</v>
      </c>
      <c r="AQ32" s="45">
        <f t="shared" si="7"/>
        <v>295</v>
      </c>
      <c r="AR32" s="4"/>
      <c r="AS32" s="39">
        <v>0</v>
      </c>
      <c r="AT32" s="42">
        <f t="shared" si="8"/>
        <v>295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50650</v>
      </c>
      <c r="D33" s="32">
        <v>90450</v>
      </c>
      <c r="E33" s="32">
        <v>67050</v>
      </c>
      <c r="F33" s="32"/>
      <c r="G33" s="32">
        <v>79050</v>
      </c>
      <c r="H33" s="33">
        <f t="shared" si="0"/>
        <v>287200</v>
      </c>
      <c r="I33" s="34" t="s">
        <v>65</v>
      </c>
      <c r="J33" s="35">
        <v>110833.33</v>
      </c>
      <c r="K33" s="35">
        <v>176400</v>
      </c>
      <c r="L33" s="35">
        <v>-33.33</v>
      </c>
      <c r="M33" s="147">
        <f t="shared" si="1"/>
        <v>287200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3</v>
      </c>
      <c r="AB33" s="39">
        <v>1</v>
      </c>
      <c r="AC33" s="39">
        <v>1</v>
      </c>
      <c r="AD33" s="39"/>
      <c r="AE33" s="39"/>
      <c r="AF33" s="39"/>
      <c r="AG33" s="44">
        <f t="shared" si="5"/>
        <v>5</v>
      </c>
      <c r="AH33" s="4"/>
      <c r="AI33" s="39"/>
      <c r="AJ33" s="42">
        <f t="shared" si="6"/>
        <v>5</v>
      </c>
      <c r="AK33" s="43" t="s">
        <v>65</v>
      </c>
      <c r="AL33" s="39">
        <v>51</v>
      </c>
      <c r="AM33" s="39">
        <v>43</v>
      </c>
      <c r="AN33" s="39">
        <v>34</v>
      </c>
      <c r="AO33" s="39"/>
      <c r="AP33" s="40">
        <v>43</v>
      </c>
      <c r="AQ33" s="45">
        <f t="shared" si="7"/>
        <v>171</v>
      </c>
      <c r="AR33" s="4"/>
      <c r="AS33" s="39">
        <v>0</v>
      </c>
      <c r="AT33" s="42">
        <f t="shared" si="8"/>
        <v>171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3025635</v>
      </c>
      <c r="D37" s="149">
        <f t="shared" si="9"/>
        <v>2938485</v>
      </c>
      <c r="E37" s="149">
        <f t="shared" si="9"/>
        <v>1938000</v>
      </c>
      <c r="F37" s="149">
        <f t="shared" si="9"/>
        <v>0</v>
      </c>
      <c r="G37" s="149">
        <f t="shared" si="9"/>
        <v>2319530</v>
      </c>
      <c r="H37" s="150">
        <f t="shared" si="9"/>
        <v>10221650</v>
      </c>
      <c r="I37" s="61"/>
      <c r="J37" s="149">
        <f>SUM(J13:J35)</f>
        <v>8382845.6000000006</v>
      </c>
      <c r="K37" s="149">
        <f>SUM(K13:K36)</f>
        <v>4013400</v>
      </c>
      <c r="L37" s="149">
        <f>SUM(L14:L35)</f>
        <v>-2178656.1300000004</v>
      </c>
      <c r="M37" s="149">
        <f>SUM(M13:M35)</f>
        <v>10217589.469999999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22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152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5618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16555525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8382845.6000000006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4060.5300000000279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8386906.1300000008</v>
      </c>
      <c r="G48" s="76" t="s">
        <v>7</v>
      </c>
      <c r="H48" s="77">
        <f>D48+H41</f>
        <v>24942431.130000003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71</v>
      </c>
      <c r="E52" s="437">
        <f>20000*D52</f>
        <v>1420000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250</v>
      </c>
      <c r="N52" s="90">
        <f>20000*M52</f>
        <v>5000000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147</v>
      </c>
      <c r="E53" s="359">
        <f>10000*D53</f>
        <v>1470000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103</v>
      </c>
      <c r="N53" s="96">
        <f>10000*M53</f>
        <v>1030000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185</v>
      </c>
      <c r="E54" s="361">
        <f>2000*D54</f>
        <v>370000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32</v>
      </c>
      <c r="N54" s="96">
        <f>2000*M54</f>
        <v>64000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16</v>
      </c>
      <c r="E55" s="359">
        <f>1000*D55</f>
        <v>16000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524</v>
      </c>
      <c r="N55" s="96">
        <f>1000*M55</f>
        <v>524000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58</v>
      </c>
      <c r="E56" s="361">
        <f>500*D56</f>
        <v>29000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689</v>
      </c>
      <c r="N56" s="96">
        <f>500*M56</f>
        <v>344500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30</v>
      </c>
      <c r="E57" s="359">
        <f>200*D57</f>
        <v>6000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75</v>
      </c>
      <c r="N57" s="96">
        <f>200*M57</f>
        <v>15000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93</v>
      </c>
      <c r="E58" s="361">
        <f>100*D58</f>
        <v>9300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145</v>
      </c>
      <c r="N58" s="96">
        <f>100*M58</f>
        <v>14500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2</v>
      </c>
      <c r="E59" s="359">
        <f>50*D59</f>
        <v>100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1436</v>
      </c>
      <c r="N59" s="96">
        <f>50*M59</f>
        <v>71800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527</v>
      </c>
      <c r="N60" s="96">
        <f>20*M60</f>
        <v>10540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363</v>
      </c>
      <c r="N61" s="96">
        <f>10*M61</f>
        <v>3630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3320400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7077970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11707306.130000001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70000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1485656.1300000008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3185613.42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8172679.4000000004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10263583.42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26823153.420000002</v>
      </c>
      <c r="I77" s="380"/>
      <c r="J77" s="381"/>
      <c r="L77" s="370" t="s">
        <v>5</v>
      </c>
      <c r="M77" s="369"/>
      <c r="N77" s="115">
        <f>N71</f>
        <v>3185613.42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7077970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16559585.529999999</v>
      </c>
      <c r="I79" s="380"/>
      <c r="J79" s="381"/>
      <c r="L79" s="372" t="s">
        <v>125</v>
      </c>
      <c r="M79" s="369"/>
      <c r="N79" s="117">
        <f>N71+N65</f>
        <v>10263583.42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10263567.890000002</v>
      </c>
      <c r="I81" s="380"/>
      <c r="J81" s="381"/>
      <c r="L81" s="386" t="s">
        <v>127</v>
      </c>
      <c r="M81" s="369"/>
      <c r="N81" s="387">
        <f>N79-H81</f>
        <v>15.529999997466803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5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14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v>0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v>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0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0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0</v>
      </c>
      <c r="I81" s="380"/>
      <c r="J81" s="381"/>
      <c r="L81" s="386" t="s">
        <v>127</v>
      </c>
      <c r="M81" s="369"/>
      <c r="N81" s="387">
        <f>N79-H81</f>
        <v>0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3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12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'2401'!N77</f>
        <v>3185613.42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'2401'!N78</f>
        <v>7077970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10263583.42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1153600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184650</v>
      </c>
      <c r="D13" s="32">
        <v>59200</v>
      </c>
      <c r="E13" s="32">
        <v>2300</v>
      </c>
      <c r="F13" s="32">
        <v>99500</v>
      </c>
      <c r="G13" s="32">
        <v>116550</v>
      </c>
      <c r="H13" s="33">
        <f t="shared" ref="H13:H35" si="0">SUM(C13:G13)</f>
        <v>462200</v>
      </c>
      <c r="I13" s="34" t="s">
        <v>27</v>
      </c>
      <c r="J13" s="35">
        <v>329000</v>
      </c>
      <c r="K13" s="35">
        <v>132900</v>
      </c>
      <c r="L13" s="35"/>
      <c r="M13" s="147">
        <f t="shared" ref="M13:M35" si="1">SUM(J13:L13)</f>
        <v>461900</v>
      </c>
      <c r="N13" s="37">
        <f t="shared" ref="N13:N35" si="2">H13-M13</f>
        <v>300</v>
      </c>
      <c r="O13" s="142"/>
      <c r="P13" s="38"/>
      <c r="Q13" s="39"/>
      <c r="R13" s="39">
        <v>1</v>
      </c>
      <c r="S13" s="39"/>
      <c r="T13" s="39"/>
      <c r="U13" s="40"/>
      <c r="V13" s="41">
        <f t="shared" ref="V13:V35" si="3">U13+T13+S13+R13+Q13</f>
        <v>1</v>
      </c>
      <c r="W13" s="4"/>
      <c r="X13" s="39">
        <v>0</v>
      </c>
      <c r="Y13" s="42">
        <f t="shared" ref="Y13:Y35" si="4">V13-X13</f>
        <v>1</v>
      </c>
      <c r="Z13" s="43" t="s">
        <v>20</v>
      </c>
      <c r="AA13" s="39">
        <v>3</v>
      </c>
      <c r="AB13" s="39"/>
      <c r="AC13" s="39"/>
      <c r="AD13" s="39">
        <v>1</v>
      </c>
      <c r="AE13" s="39"/>
      <c r="AF13" s="39"/>
      <c r="AG13" s="44">
        <f t="shared" ref="AG13:AG35" si="5">AF13+AE13+AD13+AC13+AB13+AA13</f>
        <v>4</v>
      </c>
      <c r="AH13" s="4"/>
      <c r="AI13" s="39">
        <v>0</v>
      </c>
      <c r="AJ13" s="42">
        <f t="shared" ref="AJ13:AJ35" si="6">AG13-AI13</f>
        <v>4</v>
      </c>
      <c r="AL13" s="39">
        <v>102</v>
      </c>
      <c r="AM13" s="39">
        <v>28</v>
      </c>
      <c r="AN13" s="39">
        <v>3</v>
      </c>
      <c r="AO13" s="39">
        <v>32</v>
      </c>
      <c r="AP13" s="40">
        <v>66</v>
      </c>
      <c r="AQ13" s="45">
        <f t="shared" ref="AQ13:AQ35" si="7">AP13+AO13+AN13+AM13+AL13</f>
        <v>231</v>
      </c>
      <c r="AR13" s="4"/>
      <c r="AS13" s="39">
        <v>0</v>
      </c>
      <c r="AT13" s="42">
        <f t="shared" ref="AT13:AT35" si="8">AQ13-AS13</f>
        <v>231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78100</v>
      </c>
      <c r="F14" s="47">
        <v>54600</v>
      </c>
      <c r="G14" s="47">
        <v>102700</v>
      </c>
      <c r="H14" s="48">
        <f t="shared" si="0"/>
        <v>235400</v>
      </c>
      <c r="I14" s="49" t="s">
        <v>28</v>
      </c>
      <c r="J14" s="54">
        <v>52500</v>
      </c>
      <c r="K14" s="54">
        <v>183000</v>
      </c>
      <c r="L14" s="54">
        <v>-100</v>
      </c>
      <c r="M14" s="148">
        <f t="shared" si="1"/>
        <v>235400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2</v>
      </c>
      <c r="AB14" s="52">
        <v>2</v>
      </c>
      <c r="AC14" s="52"/>
      <c r="AD14" s="52"/>
      <c r="AE14" s="52"/>
      <c r="AF14" s="52"/>
      <c r="AG14" s="44">
        <f t="shared" si="5"/>
        <v>4</v>
      </c>
      <c r="AH14" s="4"/>
      <c r="AI14" s="39"/>
      <c r="AJ14" s="42">
        <f t="shared" si="6"/>
        <v>4</v>
      </c>
      <c r="AL14" s="52"/>
      <c r="AM14" s="52"/>
      <c r="AN14" s="52">
        <v>36</v>
      </c>
      <c r="AO14" s="52">
        <v>19</v>
      </c>
      <c r="AP14" s="53">
        <v>51</v>
      </c>
      <c r="AQ14" s="45">
        <f t="shared" si="7"/>
        <v>106</v>
      </c>
      <c r="AR14" s="4"/>
      <c r="AS14" s="39">
        <v>0</v>
      </c>
      <c r="AT14" s="42">
        <f t="shared" si="8"/>
        <v>106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279200</v>
      </c>
      <c r="D15" s="32">
        <v>142000</v>
      </c>
      <c r="E15" s="32">
        <v>23500</v>
      </c>
      <c r="F15" s="32">
        <v>7400</v>
      </c>
      <c r="G15" s="32">
        <v>3900</v>
      </c>
      <c r="H15" s="33">
        <f t="shared" si="0"/>
        <v>456000</v>
      </c>
      <c r="I15" s="34" t="s">
        <v>30</v>
      </c>
      <c r="J15" s="35">
        <v>108500</v>
      </c>
      <c r="K15" s="35">
        <v>347500</v>
      </c>
      <c r="L15" s="35"/>
      <c r="M15" s="147">
        <f t="shared" si="1"/>
        <v>456000</v>
      </c>
      <c r="N15" s="37">
        <f t="shared" si="2"/>
        <v>0</v>
      </c>
      <c r="O15" s="142"/>
      <c r="P15" s="38"/>
      <c r="Q15" s="39">
        <v>1</v>
      </c>
      <c r="R15" s="39"/>
      <c r="S15" s="39"/>
      <c r="T15" s="39"/>
      <c r="U15" s="40"/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5</v>
      </c>
      <c r="AB15" s="39">
        <v>1</v>
      </c>
      <c r="AC15" s="39"/>
      <c r="AD15" s="39"/>
      <c r="AE15" s="39"/>
      <c r="AF15" s="39"/>
      <c r="AG15" s="44">
        <f t="shared" si="5"/>
        <v>6</v>
      </c>
      <c r="AH15" s="4"/>
      <c r="AI15" s="39"/>
      <c r="AJ15" s="42">
        <f t="shared" si="6"/>
        <v>6</v>
      </c>
      <c r="AL15" s="39">
        <v>123</v>
      </c>
      <c r="AM15" s="39">
        <v>71</v>
      </c>
      <c r="AN15" s="39">
        <v>20</v>
      </c>
      <c r="AO15" s="39">
        <v>8</v>
      </c>
      <c r="AP15" s="40">
        <v>4</v>
      </c>
      <c r="AQ15" s="45">
        <f t="shared" si="7"/>
        <v>226</v>
      </c>
      <c r="AR15" s="4"/>
      <c r="AS15" s="39">
        <v>0</v>
      </c>
      <c r="AT15" s="42">
        <f t="shared" si="8"/>
        <v>226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70000</v>
      </c>
      <c r="K16" s="54"/>
      <c r="L16" s="54">
        <v>-70000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160200</v>
      </c>
      <c r="D17" s="32">
        <v>141550</v>
      </c>
      <c r="E17" s="32">
        <v>73550</v>
      </c>
      <c r="F17" s="32">
        <v>88400</v>
      </c>
      <c r="G17" s="32">
        <v>160150</v>
      </c>
      <c r="H17" s="33">
        <f t="shared" si="0"/>
        <v>623850</v>
      </c>
      <c r="I17" s="34" t="s">
        <v>33</v>
      </c>
      <c r="J17" s="35">
        <v>404600</v>
      </c>
      <c r="K17" s="35">
        <v>219300</v>
      </c>
      <c r="L17" s="35">
        <v>-50</v>
      </c>
      <c r="M17" s="147">
        <f t="shared" si="1"/>
        <v>623850</v>
      </c>
      <c r="N17" s="37">
        <f t="shared" si="2"/>
        <v>0</v>
      </c>
      <c r="O17" s="142"/>
      <c r="P17" s="38"/>
      <c r="Q17" s="39">
        <v>2</v>
      </c>
      <c r="R17" s="39">
        <v>3</v>
      </c>
      <c r="S17" s="39"/>
      <c r="T17" s="39">
        <v>1</v>
      </c>
      <c r="U17" s="40"/>
      <c r="V17" s="41">
        <f t="shared" si="3"/>
        <v>6</v>
      </c>
      <c r="W17" s="4"/>
      <c r="X17" s="39">
        <v>0</v>
      </c>
      <c r="Y17" s="42">
        <f t="shared" si="4"/>
        <v>6</v>
      </c>
      <c r="Z17" s="43" t="s">
        <v>33</v>
      </c>
      <c r="AA17" s="39">
        <v>8</v>
      </c>
      <c r="AB17" s="39">
        <v>2</v>
      </c>
      <c r="AC17" s="39">
        <v>5</v>
      </c>
      <c r="AD17" s="39">
        <v>1</v>
      </c>
      <c r="AE17" s="39"/>
      <c r="AF17" s="39"/>
      <c r="AG17" s="44">
        <f t="shared" si="5"/>
        <v>16</v>
      </c>
      <c r="AH17" s="4"/>
      <c r="AI17" s="39"/>
      <c r="AJ17" s="42">
        <f t="shared" si="6"/>
        <v>16</v>
      </c>
      <c r="AK17" s="43" t="s">
        <v>33</v>
      </c>
      <c r="AL17" s="39">
        <v>104</v>
      </c>
      <c r="AM17" s="39">
        <v>110</v>
      </c>
      <c r="AN17" s="39">
        <v>66</v>
      </c>
      <c r="AO17" s="39">
        <v>70</v>
      </c>
      <c r="AP17" s="40">
        <v>117</v>
      </c>
      <c r="AQ17" s="45">
        <f t="shared" si="7"/>
        <v>467</v>
      </c>
      <c r="AR17" s="4"/>
      <c r="AS17" s="39">
        <v>0</v>
      </c>
      <c r="AT17" s="42">
        <f t="shared" si="8"/>
        <v>467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409550</v>
      </c>
      <c r="D18" s="47">
        <v>267650</v>
      </c>
      <c r="E18" s="47">
        <v>246700</v>
      </c>
      <c r="F18" s="47">
        <v>136600</v>
      </c>
      <c r="G18" s="47">
        <v>336450</v>
      </c>
      <c r="H18" s="48">
        <f t="shared" si="0"/>
        <v>1396950</v>
      </c>
      <c r="I18" s="49" t="s">
        <v>35</v>
      </c>
      <c r="J18" s="54">
        <v>376014.47</v>
      </c>
      <c r="K18" s="54">
        <v>1020950</v>
      </c>
      <c r="L18" s="54">
        <v>-14.47</v>
      </c>
      <c r="M18" s="148">
        <f t="shared" si="1"/>
        <v>1396950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/>
      <c r="U18" s="53">
        <v>1</v>
      </c>
      <c r="V18" s="41">
        <f t="shared" si="3"/>
        <v>2</v>
      </c>
      <c r="W18" s="4"/>
      <c r="X18" s="39">
        <v>0</v>
      </c>
      <c r="Y18" s="42">
        <f t="shared" si="4"/>
        <v>2</v>
      </c>
      <c r="Z18" s="43" t="s">
        <v>35</v>
      </c>
      <c r="AA18" s="52">
        <v>14</v>
      </c>
      <c r="AB18" s="52">
        <v>2</v>
      </c>
      <c r="AC18" s="52">
        <v>5</v>
      </c>
      <c r="AD18" s="52"/>
      <c r="AE18" s="52"/>
      <c r="AF18" s="52"/>
      <c r="AG18" s="44">
        <f t="shared" si="5"/>
        <v>21</v>
      </c>
      <c r="AH18" s="4"/>
      <c r="AI18" s="39"/>
      <c r="AJ18" s="42">
        <f t="shared" si="6"/>
        <v>21</v>
      </c>
      <c r="AK18" s="43" t="s">
        <v>35</v>
      </c>
      <c r="AL18" s="52">
        <v>243</v>
      </c>
      <c r="AM18" s="52">
        <v>186</v>
      </c>
      <c r="AN18" s="52">
        <v>172</v>
      </c>
      <c r="AO18" s="52">
        <v>118</v>
      </c>
      <c r="AP18" s="53">
        <v>221</v>
      </c>
      <c r="AQ18" s="45">
        <f t="shared" si="7"/>
        <v>940</v>
      </c>
      <c r="AR18" s="4"/>
      <c r="AS18" s="39">
        <v>0</v>
      </c>
      <c r="AT18" s="42">
        <f t="shared" si="8"/>
        <v>940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115500</v>
      </c>
      <c r="D19" s="32">
        <v>123700</v>
      </c>
      <c r="E19" s="32">
        <v>89800</v>
      </c>
      <c r="F19" s="32">
        <v>157800</v>
      </c>
      <c r="G19" s="32">
        <v>166100</v>
      </c>
      <c r="H19" s="33">
        <f t="shared" si="0"/>
        <v>652900</v>
      </c>
      <c r="I19" s="34" t="s">
        <v>37</v>
      </c>
      <c r="J19" s="35">
        <v>713500</v>
      </c>
      <c r="K19" s="35"/>
      <c r="L19" s="35">
        <v>-60600</v>
      </c>
      <c r="M19" s="147">
        <f t="shared" si="1"/>
        <v>652900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8</v>
      </c>
      <c r="AB19" s="39">
        <v>1</v>
      </c>
      <c r="AC19" s="39">
        <v>5</v>
      </c>
      <c r="AD19" s="39">
        <v>1</v>
      </c>
      <c r="AE19" s="39">
        <v>3</v>
      </c>
      <c r="AF19" s="39"/>
      <c r="AG19" s="44">
        <f t="shared" si="5"/>
        <v>18</v>
      </c>
      <c r="AH19" s="4"/>
      <c r="AI19" s="39"/>
      <c r="AJ19" s="42">
        <f t="shared" si="6"/>
        <v>18</v>
      </c>
      <c r="AK19" s="43" t="s">
        <v>37</v>
      </c>
      <c r="AL19" s="39">
        <v>76</v>
      </c>
      <c r="AM19" s="39">
        <v>80</v>
      </c>
      <c r="AN19" s="39">
        <v>54</v>
      </c>
      <c r="AO19" s="39">
        <v>69</v>
      </c>
      <c r="AP19" s="40">
        <v>75</v>
      </c>
      <c r="AQ19" s="45">
        <f t="shared" si="7"/>
        <v>354</v>
      </c>
      <c r="AR19" s="4"/>
      <c r="AS19" s="39">
        <v>0</v>
      </c>
      <c r="AT19" s="42">
        <f t="shared" si="8"/>
        <v>354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229400</v>
      </c>
      <c r="D20" s="47">
        <v>200450</v>
      </c>
      <c r="E20" s="47">
        <v>127150</v>
      </c>
      <c r="F20" s="47">
        <v>137500</v>
      </c>
      <c r="G20" s="47">
        <v>240600</v>
      </c>
      <c r="H20" s="48">
        <f t="shared" si="0"/>
        <v>935100</v>
      </c>
      <c r="I20" s="49" t="s">
        <v>39</v>
      </c>
      <c r="J20" s="54">
        <v>870255.56</v>
      </c>
      <c r="K20" s="54">
        <v>60800</v>
      </c>
      <c r="L20" s="54"/>
      <c r="M20" s="148">
        <f t="shared" si="1"/>
        <v>931055.56</v>
      </c>
      <c r="N20" s="37">
        <f t="shared" si="2"/>
        <v>4044.4399999999441</v>
      </c>
      <c r="O20" s="142"/>
      <c r="P20" s="38"/>
      <c r="Q20" s="52"/>
      <c r="R20" s="52">
        <v>1</v>
      </c>
      <c r="S20" s="52"/>
      <c r="T20" s="52"/>
      <c r="U20" s="53">
        <v>1</v>
      </c>
      <c r="V20" s="41">
        <f t="shared" si="3"/>
        <v>2</v>
      </c>
      <c r="W20" s="4"/>
      <c r="X20" s="39">
        <v>0</v>
      </c>
      <c r="Y20" s="42">
        <f t="shared" si="4"/>
        <v>2</v>
      </c>
      <c r="Z20" s="43" t="s">
        <v>39</v>
      </c>
      <c r="AA20" s="52">
        <v>8</v>
      </c>
      <c r="AB20" s="52">
        <v>2</v>
      </c>
      <c r="AC20" s="52">
        <v>6</v>
      </c>
      <c r="AD20" s="52">
        <v>2</v>
      </c>
      <c r="AE20" s="52">
        <v>2</v>
      </c>
      <c r="AF20" s="52"/>
      <c r="AG20" s="44">
        <f t="shared" si="5"/>
        <v>20</v>
      </c>
      <c r="AH20" s="4"/>
      <c r="AI20" s="39"/>
      <c r="AJ20" s="42">
        <f t="shared" si="6"/>
        <v>20</v>
      </c>
      <c r="AK20" s="43" t="s">
        <v>39</v>
      </c>
      <c r="AL20" s="52">
        <v>113</v>
      </c>
      <c r="AM20" s="52">
        <v>109</v>
      </c>
      <c r="AN20" s="52">
        <v>75</v>
      </c>
      <c r="AO20" s="52">
        <v>81</v>
      </c>
      <c r="AP20" s="53">
        <v>132</v>
      </c>
      <c r="AQ20" s="45">
        <f t="shared" si="7"/>
        <v>510</v>
      </c>
      <c r="AR20" s="4"/>
      <c r="AS20" s="39">
        <v>0</v>
      </c>
      <c r="AT20" s="42">
        <f t="shared" si="8"/>
        <v>510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146600</v>
      </c>
      <c r="D21" s="32">
        <v>216300</v>
      </c>
      <c r="E21" s="32">
        <v>67600</v>
      </c>
      <c r="F21" s="32">
        <v>127300</v>
      </c>
      <c r="G21" s="32">
        <v>159300</v>
      </c>
      <c r="H21" s="33">
        <f t="shared" si="0"/>
        <v>717100</v>
      </c>
      <c r="I21" s="34" t="s">
        <v>41</v>
      </c>
      <c r="J21" s="35">
        <v>346500</v>
      </c>
      <c r="K21" s="35">
        <v>370600</v>
      </c>
      <c r="L21" s="35"/>
      <c r="M21" s="147">
        <f t="shared" si="1"/>
        <v>717100</v>
      </c>
      <c r="N21" s="37">
        <f t="shared" si="2"/>
        <v>0</v>
      </c>
      <c r="O21" s="142"/>
      <c r="P21" s="38"/>
      <c r="Q21" s="39">
        <v>3</v>
      </c>
      <c r="R21" s="39"/>
      <c r="S21" s="39"/>
      <c r="T21" s="39">
        <v>1</v>
      </c>
      <c r="U21" s="40">
        <v>1</v>
      </c>
      <c r="V21" s="41">
        <f t="shared" si="3"/>
        <v>5</v>
      </c>
      <c r="W21" s="4"/>
      <c r="X21" s="39">
        <v>0</v>
      </c>
      <c r="Y21" s="42">
        <f t="shared" si="4"/>
        <v>5</v>
      </c>
      <c r="Z21" s="43" t="s">
        <v>41</v>
      </c>
      <c r="AA21" s="39">
        <v>2</v>
      </c>
      <c r="AB21" s="39">
        <v>2</v>
      </c>
      <c r="AC21" s="39"/>
      <c r="AD21" s="39"/>
      <c r="AE21" s="39">
        <v>1</v>
      </c>
      <c r="AF21" s="39"/>
      <c r="AG21" s="44">
        <f t="shared" si="5"/>
        <v>5</v>
      </c>
      <c r="AH21" s="4"/>
      <c r="AI21" s="39"/>
      <c r="AJ21" s="42">
        <f t="shared" si="6"/>
        <v>5</v>
      </c>
      <c r="AK21" s="43" t="s">
        <v>41</v>
      </c>
      <c r="AL21" s="39">
        <v>78</v>
      </c>
      <c r="AM21" s="39">
        <v>90</v>
      </c>
      <c r="AN21" s="39">
        <v>37</v>
      </c>
      <c r="AO21" s="39">
        <v>45</v>
      </c>
      <c r="AP21" s="40">
        <v>74</v>
      </c>
      <c r="AQ21" s="45">
        <f t="shared" si="7"/>
        <v>324</v>
      </c>
      <c r="AR21" s="4"/>
      <c r="AS21" s="39">
        <v>0</v>
      </c>
      <c r="AT21" s="42">
        <f t="shared" si="8"/>
        <v>324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210350</v>
      </c>
      <c r="D22" s="47">
        <v>231550</v>
      </c>
      <c r="E22" s="47">
        <v>107800</v>
      </c>
      <c r="F22" s="47">
        <v>160000</v>
      </c>
      <c r="G22" s="47">
        <v>318700</v>
      </c>
      <c r="H22" s="48">
        <f t="shared" si="0"/>
        <v>1028400</v>
      </c>
      <c r="I22" s="49" t="s">
        <v>43</v>
      </c>
      <c r="J22" s="54">
        <v>834750</v>
      </c>
      <c r="K22" s="54">
        <v>193700</v>
      </c>
      <c r="L22" s="54">
        <v>-50</v>
      </c>
      <c r="M22" s="148">
        <f t="shared" si="1"/>
        <v>1028400</v>
      </c>
      <c r="N22" s="37">
        <f t="shared" si="2"/>
        <v>0</v>
      </c>
      <c r="O22" s="142"/>
      <c r="P22" s="38"/>
      <c r="Q22" s="52">
        <v>1</v>
      </c>
      <c r="R22" s="52">
        <v>2</v>
      </c>
      <c r="S22" s="52"/>
      <c r="T22" s="52">
        <v>3</v>
      </c>
      <c r="U22" s="53"/>
      <c r="V22" s="41">
        <f t="shared" si="3"/>
        <v>6</v>
      </c>
      <c r="W22" s="4"/>
      <c r="X22" s="39">
        <v>0</v>
      </c>
      <c r="Y22" s="42">
        <f t="shared" si="4"/>
        <v>6</v>
      </c>
      <c r="Z22" s="43" t="s">
        <v>43</v>
      </c>
      <c r="AA22" s="52">
        <v>15</v>
      </c>
      <c r="AB22" s="52">
        <v>5</v>
      </c>
      <c r="AC22" s="52">
        <v>9</v>
      </c>
      <c r="AD22" s="52">
        <v>2</v>
      </c>
      <c r="AE22" s="52">
        <v>6</v>
      </c>
      <c r="AF22" s="52"/>
      <c r="AG22" s="44">
        <f t="shared" si="5"/>
        <v>37</v>
      </c>
      <c r="AH22" s="4"/>
      <c r="AI22" s="39"/>
      <c r="AJ22" s="42">
        <f t="shared" si="6"/>
        <v>37</v>
      </c>
      <c r="AK22" s="43" t="s">
        <v>43</v>
      </c>
      <c r="AL22" s="52">
        <v>127</v>
      </c>
      <c r="AM22" s="52">
        <v>140</v>
      </c>
      <c r="AN22" s="52">
        <v>70</v>
      </c>
      <c r="AO22" s="52">
        <v>94</v>
      </c>
      <c r="AP22" s="53">
        <v>162</v>
      </c>
      <c r="AQ22" s="45">
        <f t="shared" si="7"/>
        <v>593</v>
      </c>
      <c r="AR22" s="4"/>
      <c r="AS22" s="39">
        <v>0</v>
      </c>
      <c r="AT22" s="42">
        <f t="shared" si="8"/>
        <v>593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270500</v>
      </c>
      <c r="D23" s="32">
        <v>258100</v>
      </c>
      <c r="E23" s="32">
        <v>155300</v>
      </c>
      <c r="F23" s="32">
        <v>140900</v>
      </c>
      <c r="G23" s="32">
        <v>255900</v>
      </c>
      <c r="H23" s="33">
        <f t="shared" si="0"/>
        <v>1080700</v>
      </c>
      <c r="I23" s="34" t="s">
        <v>45</v>
      </c>
      <c r="J23" s="35">
        <v>495600</v>
      </c>
      <c r="K23" s="35">
        <v>585100</v>
      </c>
      <c r="L23" s="35"/>
      <c r="M23" s="147">
        <f t="shared" si="1"/>
        <v>1080700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9</v>
      </c>
      <c r="AB23" s="39">
        <v>2</v>
      </c>
      <c r="AC23" s="39">
        <v>4</v>
      </c>
      <c r="AD23" s="39">
        <v>1</v>
      </c>
      <c r="AE23" s="39"/>
      <c r="AF23" s="39"/>
      <c r="AG23" s="44">
        <f t="shared" si="5"/>
        <v>16</v>
      </c>
      <c r="AH23" s="4"/>
      <c r="AI23" s="39"/>
      <c r="AJ23" s="42">
        <f t="shared" si="6"/>
        <v>16</v>
      </c>
      <c r="AK23" s="43" t="s">
        <v>45</v>
      </c>
      <c r="AL23" s="39">
        <v>160</v>
      </c>
      <c r="AM23" s="39">
        <v>153</v>
      </c>
      <c r="AN23" s="39">
        <v>87</v>
      </c>
      <c r="AO23" s="39">
        <v>65</v>
      </c>
      <c r="AP23" s="40">
        <v>150</v>
      </c>
      <c r="AQ23" s="45">
        <f t="shared" si="7"/>
        <v>615</v>
      </c>
      <c r="AR23" s="4"/>
      <c r="AS23" s="39">
        <v>0</v>
      </c>
      <c r="AT23" s="42">
        <f t="shared" si="8"/>
        <v>615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183700</v>
      </c>
      <c r="D25" s="32">
        <v>189300</v>
      </c>
      <c r="E25" s="32">
        <v>43400</v>
      </c>
      <c r="F25" s="32">
        <v>48700</v>
      </c>
      <c r="G25" s="32">
        <v>115800</v>
      </c>
      <c r="H25" s="33">
        <f t="shared" si="0"/>
        <v>580900</v>
      </c>
      <c r="I25" s="34" t="s">
        <v>49</v>
      </c>
      <c r="J25" s="35">
        <v>361900</v>
      </c>
      <c r="K25" s="35">
        <v>219000</v>
      </c>
      <c r="L25" s="35"/>
      <c r="M25" s="147">
        <f t="shared" si="1"/>
        <v>580900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>
        <v>7</v>
      </c>
      <c r="AB25" s="39">
        <v>2</v>
      </c>
      <c r="AC25" s="39">
        <v>2</v>
      </c>
      <c r="AD25" s="39"/>
      <c r="AE25" s="39">
        <v>1</v>
      </c>
      <c r="AF25" s="39"/>
      <c r="AG25" s="44">
        <f t="shared" si="5"/>
        <v>12</v>
      </c>
      <c r="AH25" s="4"/>
      <c r="AI25" s="39"/>
      <c r="AJ25" s="42">
        <f t="shared" si="6"/>
        <v>12</v>
      </c>
      <c r="AK25" s="43" t="s">
        <v>49</v>
      </c>
      <c r="AL25" s="39">
        <v>67</v>
      </c>
      <c r="AM25" s="39">
        <v>78</v>
      </c>
      <c r="AN25" s="39">
        <v>24</v>
      </c>
      <c r="AO25" s="39">
        <v>41</v>
      </c>
      <c r="AP25" s="40">
        <v>72</v>
      </c>
      <c r="AQ25" s="45">
        <f t="shared" si="7"/>
        <v>282</v>
      </c>
      <c r="AR25" s="4"/>
      <c r="AS25" s="39">
        <v>0</v>
      </c>
      <c r="AT25" s="42">
        <f t="shared" si="8"/>
        <v>282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96900</v>
      </c>
      <c r="D27" s="32">
        <v>90200</v>
      </c>
      <c r="E27" s="32">
        <v>58450</v>
      </c>
      <c r="F27" s="32">
        <v>60650</v>
      </c>
      <c r="G27" s="32">
        <v>92400</v>
      </c>
      <c r="H27" s="33">
        <f t="shared" si="0"/>
        <v>398600</v>
      </c>
      <c r="I27" s="34" t="s">
        <v>53</v>
      </c>
      <c r="J27" s="35">
        <v>350600</v>
      </c>
      <c r="K27" s="35">
        <v>42000</v>
      </c>
      <c r="L27" s="35">
        <v>6000</v>
      </c>
      <c r="M27" s="147">
        <f t="shared" si="1"/>
        <v>398600</v>
      </c>
      <c r="N27" s="37">
        <f t="shared" si="2"/>
        <v>0</v>
      </c>
      <c r="O27" s="142"/>
      <c r="P27" s="38"/>
      <c r="Q27" s="39"/>
      <c r="R27" s="39">
        <v>1</v>
      </c>
      <c r="S27" s="39"/>
      <c r="T27" s="39"/>
      <c r="U27" s="40"/>
      <c r="V27" s="41">
        <f t="shared" si="3"/>
        <v>1</v>
      </c>
      <c r="W27" s="4"/>
      <c r="X27" s="39">
        <v>0</v>
      </c>
      <c r="Y27" s="42">
        <f t="shared" si="4"/>
        <v>1</v>
      </c>
      <c r="Z27" s="43" t="s">
        <v>53</v>
      </c>
      <c r="AA27" s="39">
        <v>5</v>
      </c>
      <c r="AB27" s="39"/>
      <c r="AC27" s="39">
        <v>4</v>
      </c>
      <c r="AD27" s="39">
        <v>3</v>
      </c>
      <c r="AE27" s="39"/>
      <c r="AF27" s="39"/>
      <c r="AG27" s="44">
        <f t="shared" si="5"/>
        <v>12</v>
      </c>
      <c r="AH27" s="4"/>
      <c r="AI27" s="39"/>
      <c r="AJ27" s="42">
        <f t="shared" si="6"/>
        <v>12</v>
      </c>
      <c r="AK27" s="43" t="s">
        <v>53</v>
      </c>
      <c r="AL27" s="39">
        <v>57</v>
      </c>
      <c r="AM27" s="39">
        <v>70</v>
      </c>
      <c r="AN27" s="39">
        <v>50</v>
      </c>
      <c r="AO27" s="39">
        <v>53</v>
      </c>
      <c r="AP27" s="40">
        <v>64</v>
      </c>
      <c r="AQ27" s="45">
        <f t="shared" si="7"/>
        <v>294</v>
      </c>
      <c r="AR27" s="4"/>
      <c r="AS27" s="39">
        <v>0</v>
      </c>
      <c r="AT27" s="42">
        <f t="shared" si="8"/>
        <v>294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192550</v>
      </c>
      <c r="D28" s="47">
        <v>150700</v>
      </c>
      <c r="E28" s="47">
        <v>73650</v>
      </c>
      <c r="F28" s="47">
        <v>99700</v>
      </c>
      <c r="G28" s="47">
        <v>182100</v>
      </c>
      <c r="H28" s="48">
        <f t="shared" si="0"/>
        <v>698700</v>
      </c>
      <c r="I28" s="49" t="s">
        <v>55</v>
      </c>
      <c r="J28" s="54">
        <v>449925</v>
      </c>
      <c r="K28" s="54">
        <v>248800</v>
      </c>
      <c r="L28" s="54">
        <v>-25</v>
      </c>
      <c r="M28" s="148">
        <f t="shared" si="1"/>
        <v>698700</v>
      </c>
      <c r="N28" s="37">
        <f t="shared" si="2"/>
        <v>0</v>
      </c>
      <c r="O28" s="142"/>
      <c r="P28" s="38"/>
      <c r="Q28" s="52"/>
      <c r="R28" s="52">
        <v>1</v>
      </c>
      <c r="S28" s="52">
        <v>1</v>
      </c>
      <c r="T28" s="52"/>
      <c r="U28" s="53"/>
      <c r="V28" s="41">
        <f t="shared" si="3"/>
        <v>2</v>
      </c>
      <c r="W28" s="4"/>
      <c r="X28" s="39">
        <v>0</v>
      </c>
      <c r="Y28" s="42">
        <f t="shared" si="4"/>
        <v>2</v>
      </c>
      <c r="Z28" s="43" t="s">
        <v>55</v>
      </c>
      <c r="AA28" s="52">
        <v>5</v>
      </c>
      <c r="AB28" s="52">
        <v>2</v>
      </c>
      <c r="AC28" s="52">
        <v>5</v>
      </c>
      <c r="AD28" s="52">
        <v>5</v>
      </c>
      <c r="AE28" s="52">
        <v>4</v>
      </c>
      <c r="AF28" s="52"/>
      <c r="AG28" s="44">
        <f t="shared" si="5"/>
        <v>21</v>
      </c>
      <c r="AH28" s="4"/>
      <c r="AI28" s="39"/>
      <c r="AJ28" s="42">
        <f t="shared" si="6"/>
        <v>21</v>
      </c>
      <c r="AK28" s="43" t="s">
        <v>55</v>
      </c>
      <c r="AL28" s="52">
        <v>111</v>
      </c>
      <c r="AM28" s="52">
        <v>111</v>
      </c>
      <c r="AN28" s="52">
        <v>61</v>
      </c>
      <c r="AO28" s="52">
        <v>81</v>
      </c>
      <c r="AP28" s="53">
        <v>143</v>
      </c>
      <c r="AQ28" s="45">
        <f t="shared" si="7"/>
        <v>507</v>
      </c>
      <c r="AR28" s="4"/>
      <c r="AS28" s="39">
        <v>0</v>
      </c>
      <c r="AT28" s="42">
        <f t="shared" si="8"/>
        <v>507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255100</v>
      </c>
      <c r="D29" s="32">
        <v>255400</v>
      </c>
      <c r="E29" s="32">
        <v>155900</v>
      </c>
      <c r="F29" s="32">
        <v>120200</v>
      </c>
      <c r="G29" s="32">
        <v>243300</v>
      </c>
      <c r="H29" s="33">
        <f t="shared" si="0"/>
        <v>1029900</v>
      </c>
      <c r="I29" s="34" t="s">
        <v>57</v>
      </c>
      <c r="J29" s="35">
        <v>133000</v>
      </c>
      <c r="K29" s="35">
        <v>896900</v>
      </c>
      <c r="L29" s="35"/>
      <c r="M29" s="147">
        <f t="shared" si="1"/>
        <v>1029900</v>
      </c>
      <c r="N29" s="37">
        <f t="shared" si="2"/>
        <v>0</v>
      </c>
      <c r="O29" s="142"/>
      <c r="P29" s="38"/>
      <c r="Q29" s="39"/>
      <c r="R29" s="39">
        <v>2</v>
      </c>
      <c r="S29" s="39"/>
      <c r="T29" s="39">
        <v>2</v>
      </c>
      <c r="U29" s="40"/>
      <c r="V29" s="41">
        <f t="shared" si="3"/>
        <v>4</v>
      </c>
      <c r="W29" s="4"/>
      <c r="X29" s="39">
        <v>0</v>
      </c>
      <c r="Y29" s="42">
        <f t="shared" si="4"/>
        <v>4</v>
      </c>
      <c r="Z29" s="43" t="s">
        <v>57</v>
      </c>
      <c r="AA29" s="39">
        <v>2</v>
      </c>
      <c r="AB29" s="39">
        <v>2</v>
      </c>
      <c r="AC29" s="39"/>
      <c r="AD29" s="39">
        <v>2</v>
      </c>
      <c r="AE29" s="39">
        <v>1</v>
      </c>
      <c r="AF29" s="39"/>
      <c r="AG29" s="44">
        <f t="shared" si="5"/>
        <v>7</v>
      </c>
      <c r="AH29" s="4"/>
      <c r="AI29" s="39"/>
      <c r="AJ29" s="42">
        <f t="shared" si="6"/>
        <v>7</v>
      </c>
      <c r="AK29" s="43" t="s">
        <v>57</v>
      </c>
      <c r="AL29" s="39">
        <v>104</v>
      </c>
      <c r="AM29" s="39">
        <v>103</v>
      </c>
      <c r="AN29" s="39">
        <v>65</v>
      </c>
      <c r="AO29" s="39">
        <v>56</v>
      </c>
      <c r="AP29" s="40">
        <v>103</v>
      </c>
      <c r="AQ29" s="45">
        <f t="shared" si="7"/>
        <v>431</v>
      </c>
      <c r="AR29" s="4"/>
      <c r="AS29" s="39">
        <v>0</v>
      </c>
      <c r="AT29" s="42">
        <f t="shared" si="8"/>
        <v>431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103100</v>
      </c>
      <c r="D30" s="47">
        <v>48200</v>
      </c>
      <c r="E30" s="47">
        <v>38200</v>
      </c>
      <c r="F30" s="47">
        <v>40100</v>
      </c>
      <c r="G30" s="47">
        <v>81900</v>
      </c>
      <c r="H30" s="48">
        <f t="shared" si="0"/>
        <v>311500</v>
      </c>
      <c r="I30" s="49" t="s">
        <v>59</v>
      </c>
      <c r="J30" s="54">
        <v>637000</v>
      </c>
      <c r="K30" s="54"/>
      <c r="L30" s="54">
        <v>-325500</v>
      </c>
      <c r="M30" s="148">
        <f t="shared" si="1"/>
        <v>311500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3</v>
      </c>
      <c r="AB30" s="52"/>
      <c r="AC30" s="52">
        <v>3</v>
      </c>
      <c r="AD30" s="52">
        <v>1</v>
      </c>
      <c r="AE30" s="52">
        <v>1</v>
      </c>
      <c r="AF30" s="52"/>
      <c r="AG30" s="44">
        <f t="shared" si="5"/>
        <v>8</v>
      </c>
      <c r="AH30" s="4"/>
      <c r="AI30" s="39"/>
      <c r="AJ30" s="42">
        <f t="shared" si="6"/>
        <v>8</v>
      </c>
      <c r="AK30" s="43" t="s">
        <v>59</v>
      </c>
      <c r="AL30" s="52">
        <v>61</v>
      </c>
      <c r="AM30" s="52">
        <v>38</v>
      </c>
      <c r="AN30" s="52">
        <v>26</v>
      </c>
      <c r="AO30" s="52">
        <v>35</v>
      </c>
      <c r="AP30" s="53">
        <v>56</v>
      </c>
      <c r="AQ30" s="45">
        <f t="shared" si="7"/>
        <v>216</v>
      </c>
      <c r="AR30" s="4"/>
      <c r="AS30" s="39">
        <v>0</v>
      </c>
      <c r="AT30" s="42">
        <f t="shared" si="8"/>
        <v>216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219900</v>
      </c>
      <c r="D32" s="47">
        <v>169600</v>
      </c>
      <c r="E32" s="47">
        <v>113800</v>
      </c>
      <c r="F32" s="47">
        <v>103200</v>
      </c>
      <c r="G32" s="47">
        <v>148500</v>
      </c>
      <c r="H32" s="48">
        <f t="shared" si="0"/>
        <v>755000</v>
      </c>
      <c r="I32" s="49" t="s">
        <v>63</v>
      </c>
      <c r="J32" s="54">
        <v>1173800</v>
      </c>
      <c r="K32" s="54"/>
      <c r="L32" s="54">
        <v>-418800</v>
      </c>
      <c r="M32" s="148">
        <f t="shared" si="1"/>
        <v>755000</v>
      </c>
      <c r="N32" s="37">
        <f t="shared" si="2"/>
        <v>0</v>
      </c>
      <c r="O32" s="142"/>
      <c r="P32" s="38"/>
      <c r="Q32" s="52">
        <v>1</v>
      </c>
      <c r="R32" s="52"/>
      <c r="S32" s="52"/>
      <c r="T32" s="52"/>
      <c r="U32" s="53"/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4</v>
      </c>
      <c r="AB32" s="52">
        <v>4</v>
      </c>
      <c r="AC32" s="52">
        <v>4</v>
      </c>
      <c r="AD32" s="52"/>
      <c r="AE32" s="52">
        <v>1</v>
      </c>
      <c r="AF32" s="52"/>
      <c r="AG32" s="44">
        <f t="shared" si="5"/>
        <v>13</v>
      </c>
      <c r="AH32" s="4"/>
      <c r="AI32" s="39"/>
      <c r="AJ32" s="42">
        <f t="shared" si="6"/>
        <v>13</v>
      </c>
      <c r="AK32" s="43" t="s">
        <v>63</v>
      </c>
      <c r="AL32" s="52">
        <v>119</v>
      </c>
      <c r="AM32" s="52">
        <v>95</v>
      </c>
      <c r="AN32" s="52">
        <v>76</v>
      </c>
      <c r="AO32" s="52">
        <v>63</v>
      </c>
      <c r="AP32" s="53">
        <v>106</v>
      </c>
      <c r="AQ32" s="45">
        <f t="shared" si="7"/>
        <v>459</v>
      </c>
      <c r="AR32" s="4"/>
      <c r="AS32" s="39">
        <v>0</v>
      </c>
      <c r="AT32" s="42">
        <f t="shared" si="8"/>
        <v>459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99700</v>
      </c>
      <c r="D33" s="32">
        <v>18100</v>
      </c>
      <c r="E33" s="32">
        <v>14900</v>
      </c>
      <c r="F33" s="32">
        <v>9100</v>
      </c>
      <c r="G33" s="32">
        <v>31100</v>
      </c>
      <c r="H33" s="33">
        <f t="shared" si="0"/>
        <v>172900</v>
      </c>
      <c r="I33" s="34" t="s">
        <v>65</v>
      </c>
      <c r="J33" s="35">
        <v>1065000</v>
      </c>
      <c r="K33" s="35"/>
      <c r="L33" s="35">
        <v>-892100</v>
      </c>
      <c r="M33" s="147">
        <f t="shared" si="1"/>
        <v>172900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5</v>
      </c>
      <c r="AB33" s="39"/>
      <c r="AC33" s="39"/>
      <c r="AD33" s="39"/>
      <c r="AE33" s="39"/>
      <c r="AF33" s="39"/>
      <c r="AG33" s="44">
        <f t="shared" si="5"/>
        <v>5</v>
      </c>
      <c r="AH33" s="4"/>
      <c r="AI33" s="39"/>
      <c r="AJ33" s="42">
        <f t="shared" si="6"/>
        <v>5</v>
      </c>
      <c r="AK33" s="43" t="s">
        <v>65</v>
      </c>
      <c r="AL33" s="39">
        <v>51</v>
      </c>
      <c r="AM33" s="39">
        <v>13</v>
      </c>
      <c r="AN33" s="39">
        <v>8</v>
      </c>
      <c r="AO33" s="39">
        <v>8</v>
      </c>
      <c r="AP33" s="40">
        <v>27</v>
      </c>
      <c r="AQ33" s="45">
        <f t="shared" si="7"/>
        <v>107</v>
      </c>
      <c r="AR33" s="4"/>
      <c r="AS33" s="39">
        <v>0</v>
      </c>
      <c r="AT33" s="42">
        <f t="shared" si="8"/>
        <v>107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3156900</v>
      </c>
      <c r="D37" s="149">
        <f t="shared" si="9"/>
        <v>2562000</v>
      </c>
      <c r="E37" s="149">
        <f t="shared" si="9"/>
        <v>1470100</v>
      </c>
      <c r="F37" s="149">
        <f t="shared" si="9"/>
        <v>1591650</v>
      </c>
      <c r="G37" s="149">
        <f t="shared" si="9"/>
        <v>2755450</v>
      </c>
      <c r="H37" s="150">
        <f t="shared" si="9"/>
        <v>11536100</v>
      </c>
      <c r="I37" s="61"/>
      <c r="J37" s="149">
        <f>SUM(J13:J35)</f>
        <v>8772445.0300000012</v>
      </c>
      <c r="K37" s="149">
        <f>SUM(K13:K36)</f>
        <v>4520550</v>
      </c>
      <c r="L37" s="149">
        <f>SUM(L14:L35)</f>
        <v>-1761239.47</v>
      </c>
      <c r="M37" s="149">
        <f>SUM(M13:M35)</f>
        <v>11531755.560000001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31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225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6662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8772445.0300000012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8772445.0300000012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4344.4399999999441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8776789.4700000007</v>
      </c>
      <c r="G48" s="76" t="s">
        <v>7</v>
      </c>
      <c r="H48" s="77">
        <f>D48+H41</f>
        <v>17549234.5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100</v>
      </c>
      <c r="E52" s="437">
        <f>20000*D52</f>
        <v>2000000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350</v>
      </c>
      <c r="N52" s="90">
        <f>20000*M52</f>
        <v>7000000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121</v>
      </c>
      <c r="E53" s="359">
        <f>10000*D53</f>
        <v>1210000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182</v>
      </c>
      <c r="N53" s="96">
        <f>10000*M53</f>
        <v>1820000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176</v>
      </c>
      <c r="E54" s="361">
        <f>2000*D54</f>
        <v>352000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103</v>
      </c>
      <c r="N54" s="96">
        <f>2000*M54</f>
        <v>206000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850</v>
      </c>
      <c r="E55" s="359">
        <f>1000*D55</f>
        <v>850000</v>
      </c>
      <c r="F55" s="360"/>
      <c r="H55" s="85"/>
      <c r="I55" s="86" t="s">
        <v>99</v>
      </c>
      <c r="J55" s="87"/>
      <c r="K55" s="94"/>
      <c r="L55" s="95" t="s">
        <v>102</v>
      </c>
      <c r="M55" s="89">
        <f>100-7</f>
        <v>93</v>
      </c>
      <c r="N55" s="96">
        <f>1000*M55</f>
        <v>93000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86</v>
      </c>
      <c r="E56" s="361">
        <f>500*D56</f>
        <v>43000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f>476-1</f>
        <v>475</v>
      </c>
      <c r="N56" s="96">
        <f>500*M56</f>
        <v>237500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41</v>
      </c>
      <c r="E57" s="359">
        <f>200*D57</f>
        <v>8200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110</v>
      </c>
      <c r="N57" s="96">
        <f>200*M57</f>
        <v>22000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85</v>
      </c>
      <c r="E58" s="361">
        <f>100*D58</f>
        <v>8500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232</v>
      </c>
      <c r="N58" s="96">
        <f>100*M58</f>
        <v>23200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1</v>
      </c>
      <c r="E59" s="359">
        <f>50*D59</f>
        <v>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1437</v>
      </c>
      <c r="N59" s="96">
        <f>50*M59</f>
        <v>71850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506</v>
      </c>
      <c r="N60" s="96">
        <f>20*M60</f>
        <v>10120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363</v>
      </c>
      <c r="N61" s="96">
        <f>10*M61</f>
        <v>3630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4471750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9487300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D48+F65</f>
        <v>8776789.4700000007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420000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-2759310.5299999993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3535613.42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13022913.42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21799683.420000002</v>
      </c>
      <c r="I77" s="380"/>
      <c r="J77" s="381"/>
      <c r="L77" s="370" t="s">
        <v>5</v>
      </c>
      <c r="M77" s="369"/>
      <c r="N77" s="115">
        <f>N71</f>
        <v>3535613.42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9487300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8776789.4700000007</v>
      </c>
      <c r="I79" s="380"/>
      <c r="J79" s="381"/>
      <c r="L79" s="372" t="s">
        <v>125</v>
      </c>
      <c r="M79" s="369"/>
      <c r="N79" s="117">
        <f>N71+N65</f>
        <v>13022913.42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13022893.950000001</v>
      </c>
      <c r="I81" s="380"/>
      <c r="J81" s="381"/>
      <c r="L81" s="386" t="s">
        <v>127</v>
      </c>
      <c r="M81" s="369"/>
      <c r="N81" s="387">
        <f>N79-H81</f>
        <v>19.469999998807907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1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10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'2601'!N77</f>
        <v>3535613.42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'2601'!N78</f>
        <v>9487300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13022913.42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1381550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175450</v>
      </c>
      <c r="D13" s="32">
        <v>150050</v>
      </c>
      <c r="E13" s="32">
        <v>3700</v>
      </c>
      <c r="F13" s="32">
        <v>900</v>
      </c>
      <c r="G13" s="32">
        <v>5250</v>
      </c>
      <c r="H13" s="33">
        <f t="shared" ref="H13:H35" si="0">SUM(C13:G13)</f>
        <v>335350</v>
      </c>
      <c r="I13" s="34" t="s">
        <v>27</v>
      </c>
      <c r="J13" s="35">
        <v>115500</v>
      </c>
      <c r="K13" s="35">
        <v>219200</v>
      </c>
      <c r="L13" s="35"/>
      <c r="M13" s="147">
        <f t="shared" ref="M13:M35" si="1">SUM(J13:L13)</f>
        <v>334700</v>
      </c>
      <c r="N13" s="37">
        <f t="shared" ref="N13:N35" si="2">H13-M13</f>
        <v>650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>
        <v>6</v>
      </c>
      <c r="AB13" s="39">
        <v>1</v>
      </c>
      <c r="AC13" s="39"/>
      <c r="AD13" s="39"/>
      <c r="AE13" s="39"/>
      <c r="AF13" s="39"/>
      <c r="AG13" s="44">
        <f t="shared" ref="AG13:AG35" si="5">AF13+AE13+AD13+AC13+AB13+AA13</f>
        <v>7</v>
      </c>
      <c r="AH13" s="4"/>
      <c r="AI13" s="39">
        <v>0</v>
      </c>
      <c r="AJ13" s="42">
        <f t="shared" ref="AJ13:AJ35" si="6">AG13-AI13</f>
        <v>7</v>
      </c>
      <c r="AL13" s="39">
        <v>98</v>
      </c>
      <c r="AM13" s="39">
        <v>70</v>
      </c>
      <c r="AN13" s="39">
        <v>5</v>
      </c>
      <c r="AO13" s="39">
        <v>2</v>
      </c>
      <c r="AP13" s="40">
        <v>10</v>
      </c>
      <c r="AQ13" s="45">
        <f t="shared" ref="AQ13:AQ35" si="7">AP13+AO13+AN13+AM13+AL13</f>
        <v>185</v>
      </c>
      <c r="AR13" s="4"/>
      <c r="AS13" s="39">
        <v>0</v>
      </c>
      <c r="AT13" s="42">
        <f t="shared" ref="AT13:AT35" si="8">AQ13-AS13</f>
        <v>185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>
        <v>23600</v>
      </c>
      <c r="F14" s="47">
        <v>52100</v>
      </c>
      <c r="G14" s="47">
        <v>88500</v>
      </c>
      <c r="H14" s="48">
        <f t="shared" si="0"/>
        <v>164200</v>
      </c>
      <c r="I14" s="49" t="s">
        <v>28</v>
      </c>
      <c r="J14" s="54">
        <v>73500</v>
      </c>
      <c r="K14" s="54">
        <v>90700</v>
      </c>
      <c r="L14" s="54"/>
      <c r="M14" s="148">
        <f t="shared" si="1"/>
        <v>164200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>
        <v>1</v>
      </c>
      <c r="AB14" s="52"/>
      <c r="AC14" s="52">
        <v>1</v>
      </c>
      <c r="AD14" s="52"/>
      <c r="AE14" s="52"/>
      <c r="AF14" s="52"/>
      <c r="AG14" s="44">
        <f t="shared" si="5"/>
        <v>2</v>
      </c>
      <c r="AH14" s="4"/>
      <c r="AI14" s="39"/>
      <c r="AJ14" s="42">
        <f t="shared" si="6"/>
        <v>2</v>
      </c>
      <c r="AL14" s="52"/>
      <c r="AM14" s="52"/>
      <c r="AN14" s="52">
        <v>10</v>
      </c>
      <c r="AO14" s="52">
        <v>26</v>
      </c>
      <c r="AP14" s="53">
        <v>42</v>
      </c>
      <c r="AQ14" s="45">
        <f t="shared" si="7"/>
        <v>78</v>
      </c>
      <c r="AR14" s="4"/>
      <c r="AS14" s="39">
        <v>0</v>
      </c>
      <c r="AT14" s="42">
        <f t="shared" si="8"/>
        <v>78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326800</v>
      </c>
      <c r="D15" s="32">
        <v>154600</v>
      </c>
      <c r="E15" s="32">
        <v>46600</v>
      </c>
      <c r="F15" s="32">
        <v>139300</v>
      </c>
      <c r="G15" s="32">
        <v>214700</v>
      </c>
      <c r="H15" s="33">
        <f t="shared" si="0"/>
        <v>882000</v>
      </c>
      <c r="I15" s="34" t="s">
        <v>30</v>
      </c>
      <c r="J15" s="35">
        <v>616000</v>
      </c>
      <c r="K15" s="35">
        <v>266000</v>
      </c>
      <c r="L15" s="35"/>
      <c r="M15" s="147">
        <f t="shared" si="1"/>
        <v>882000</v>
      </c>
      <c r="N15" s="37">
        <f t="shared" si="2"/>
        <v>0</v>
      </c>
      <c r="O15" s="142"/>
      <c r="P15" s="38"/>
      <c r="Q15" s="39">
        <v>1</v>
      </c>
      <c r="R15" s="39"/>
      <c r="S15" s="39"/>
      <c r="T15" s="39"/>
      <c r="U15" s="40"/>
      <c r="V15" s="41">
        <f t="shared" si="3"/>
        <v>1</v>
      </c>
      <c r="W15" s="4"/>
      <c r="X15" s="39">
        <v>0</v>
      </c>
      <c r="Y15" s="42">
        <f t="shared" si="4"/>
        <v>1</v>
      </c>
      <c r="Z15" s="43" t="s">
        <v>19</v>
      </c>
      <c r="AA15" s="39">
        <v>6</v>
      </c>
      <c r="AB15" s="39">
        <v>7</v>
      </c>
      <c r="AC15" s="39">
        <v>2</v>
      </c>
      <c r="AD15" s="39">
        <v>1</v>
      </c>
      <c r="AE15" s="39">
        <v>1</v>
      </c>
      <c r="AF15" s="39"/>
      <c r="AG15" s="44">
        <f t="shared" si="5"/>
        <v>17</v>
      </c>
      <c r="AH15" s="4"/>
      <c r="AI15" s="39"/>
      <c r="AJ15" s="42">
        <f t="shared" si="6"/>
        <v>17</v>
      </c>
      <c r="AL15" s="39">
        <v>116</v>
      </c>
      <c r="AM15" s="39">
        <v>67</v>
      </c>
      <c r="AN15" s="39">
        <v>19</v>
      </c>
      <c r="AO15" s="39">
        <v>56</v>
      </c>
      <c r="AP15" s="40">
        <v>90</v>
      </c>
      <c r="AQ15" s="45">
        <f t="shared" si="7"/>
        <v>348</v>
      </c>
      <c r="AR15" s="4"/>
      <c r="AS15" s="39">
        <v>0</v>
      </c>
      <c r="AT15" s="42">
        <f t="shared" si="8"/>
        <v>348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420000</v>
      </c>
      <c r="K16" s="54"/>
      <c r="L16" s="54">
        <v>-420000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161950</v>
      </c>
      <c r="D17" s="32">
        <v>131000</v>
      </c>
      <c r="E17" s="32">
        <v>57000</v>
      </c>
      <c r="F17" s="32">
        <v>135150</v>
      </c>
      <c r="G17" s="32">
        <v>138300</v>
      </c>
      <c r="H17" s="33">
        <f t="shared" si="0"/>
        <v>623400</v>
      </c>
      <c r="I17" s="34" t="s">
        <v>33</v>
      </c>
      <c r="J17" s="35">
        <v>287000</v>
      </c>
      <c r="K17" s="35">
        <v>336400</v>
      </c>
      <c r="L17" s="35"/>
      <c r="M17" s="147">
        <f t="shared" si="1"/>
        <v>623400</v>
      </c>
      <c r="N17" s="37">
        <f t="shared" si="2"/>
        <v>0</v>
      </c>
      <c r="O17" s="142"/>
      <c r="P17" s="38"/>
      <c r="Q17" s="39">
        <v>1</v>
      </c>
      <c r="R17" s="39"/>
      <c r="S17" s="39"/>
      <c r="T17" s="39"/>
      <c r="U17" s="40"/>
      <c r="V17" s="41">
        <f t="shared" si="3"/>
        <v>1</v>
      </c>
      <c r="W17" s="4"/>
      <c r="X17" s="39">
        <v>0</v>
      </c>
      <c r="Y17" s="42">
        <f t="shared" si="4"/>
        <v>1</v>
      </c>
      <c r="Z17" s="43" t="s">
        <v>33</v>
      </c>
      <c r="AA17" s="39">
        <v>6</v>
      </c>
      <c r="AB17" s="39">
        <v>2</v>
      </c>
      <c r="AC17" s="39">
        <v>1</v>
      </c>
      <c r="AD17" s="39"/>
      <c r="AE17" s="39"/>
      <c r="AF17" s="39"/>
      <c r="AG17" s="44">
        <f t="shared" si="5"/>
        <v>9</v>
      </c>
      <c r="AH17" s="4"/>
      <c r="AI17" s="39"/>
      <c r="AJ17" s="42">
        <f t="shared" si="6"/>
        <v>9</v>
      </c>
      <c r="AK17" s="43" t="s">
        <v>33</v>
      </c>
      <c r="AL17" s="39">
        <v>122</v>
      </c>
      <c r="AM17" s="39">
        <v>103</v>
      </c>
      <c r="AN17" s="39">
        <v>58</v>
      </c>
      <c r="AO17" s="39">
        <v>92</v>
      </c>
      <c r="AP17" s="40">
        <v>95</v>
      </c>
      <c r="AQ17" s="45">
        <f t="shared" si="7"/>
        <v>470</v>
      </c>
      <c r="AR17" s="4"/>
      <c r="AS17" s="39">
        <v>0</v>
      </c>
      <c r="AT17" s="42">
        <f t="shared" si="8"/>
        <v>470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395050</v>
      </c>
      <c r="D18" s="47">
        <v>360600</v>
      </c>
      <c r="E18" s="47">
        <v>161950</v>
      </c>
      <c r="F18" s="47">
        <v>229350</v>
      </c>
      <c r="G18" s="47">
        <v>414850</v>
      </c>
      <c r="H18" s="48">
        <f t="shared" si="0"/>
        <v>1561800</v>
      </c>
      <c r="I18" s="49" t="s">
        <v>35</v>
      </c>
      <c r="J18" s="54">
        <v>599768.42000000004</v>
      </c>
      <c r="K18" s="54">
        <v>962030</v>
      </c>
      <c r="L18" s="54"/>
      <c r="M18" s="148">
        <f t="shared" si="1"/>
        <v>1561798.42</v>
      </c>
      <c r="N18" s="37">
        <f t="shared" si="2"/>
        <v>1.5800000000745058</v>
      </c>
      <c r="O18" s="142"/>
      <c r="P18" s="38"/>
      <c r="Q18" s="52">
        <v>8</v>
      </c>
      <c r="R18" s="52"/>
      <c r="S18" s="52"/>
      <c r="T18" s="52"/>
      <c r="U18" s="53">
        <v>1</v>
      </c>
      <c r="V18" s="41">
        <f t="shared" si="3"/>
        <v>9</v>
      </c>
      <c r="W18" s="4"/>
      <c r="X18" s="39">
        <v>0</v>
      </c>
      <c r="Y18" s="42">
        <f t="shared" si="4"/>
        <v>9</v>
      </c>
      <c r="Z18" s="43" t="s">
        <v>35</v>
      </c>
      <c r="AA18" s="52">
        <v>16</v>
      </c>
      <c r="AB18" s="52">
        <v>3</v>
      </c>
      <c r="AC18" s="52">
        <v>6</v>
      </c>
      <c r="AD18" s="52">
        <v>2</v>
      </c>
      <c r="AE18" s="52"/>
      <c r="AF18" s="52"/>
      <c r="AG18" s="44">
        <f t="shared" si="5"/>
        <v>27</v>
      </c>
      <c r="AH18" s="4"/>
      <c r="AI18" s="39"/>
      <c r="AJ18" s="42">
        <f t="shared" si="6"/>
        <v>27</v>
      </c>
      <c r="AK18" s="43" t="s">
        <v>35</v>
      </c>
      <c r="AL18" s="52">
        <v>254</v>
      </c>
      <c r="AM18" s="52">
        <v>247</v>
      </c>
      <c r="AN18" s="52">
        <v>160</v>
      </c>
      <c r="AO18" s="52">
        <v>186</v>
      </c>
      <c r="AP18" s="53">
        <v>282</v>
      </c>
      <c r="AQ18" s="45">
        <f t="shared" si="7"/>
        <v>1129</v>
      </c>
      <c r="AR18" s="4"/>
      <c r="AS18" s="39">
        <v>0</v>
      </c>
      <c r="AT18" s="42">
        <f t="shared" si="8"/>
        <v>1129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160000</v>
      </c>
      <c r="D19" s="32">
        <v>124900</v>
      </c>
      <c r="E19" s="32">
        <v>78800</v>
      </c>
      <c r="F19" s="32">
        <v>117200</v>
      </c>
      <c r="G19" s="32">
        <v>158900</v>
      </c>
      <c r="H19" s="33">
        <f t="shared" si="0"/>
        <v>639800</v>
      </c>
      <c r="I19" s="34" t="s">
        <v>37</v>
      </c>
      <c r="J19" s="35">
        <v>301000</v>
      </c>
      <c r="K19" s="35">
        <v>338800</v>
      </c>
      <c r="L19" s="35"/>
      <c r="M19" s="147">
        <f t="shared" si="1"/>
        <v>639800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5</v>
      </c>
      <c r="AB19" s="39">
        <v>1</v>
      </c>
      <c r="AC19" s="39">
        <v>2</v>
      </c>
      <c r="AD19" s="39">
        <v>1</v>
      </c>
      <c r="AE19" s="39"/>
      <c r="AF19" s="39"/>
      <c r="AG19" s="44">
        <f t="shared" si="5"/>
        <v>9</v>
      </c>
      <c r="AH19" s="4"/>
      <c r="AI19" s="39"/>
      <c r="AJ19" s="42">
        <f t="shared" si="6"/>
        <v>9</v>
      </c>
      <c r="AK19" s="43" t="s">
        <v>37</v>
      </c>
      <c r="AL19" s="39">
        <v>90</v>
      </c>
      <c r="AM19" s="39">
        <v>75</v>
      </c>
      <c r="AN19" s="39">
        <v>49</v>
      </c>
      <c r="AO19" s="39">
        <v>64</v>
      </c>
      <c r="AP19" s="40">
        <v>85</v>
      </c>
      <c r="AQ19" s="45">
        <f t="shared" si="7"/>
        <v>363</v>
      </c>
      <c r="AR19" s="4"/>
      <c r="AS19" s="39">
        <v>0</v>
      </c>
      <c r="AT19" s="42">
        <f t="shared" si="8"/>
        <v>363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271350</v>
      </c>
      <c r="D20" s="47">
        <v>269450</v>
      </c>
      <c r="E20" s="47">
        <v>121700</v>
      </c>
      <c r="F20" s="47">
        <v>141350</v>
      </c>
      <c r="G20" s="47">
        <v>228250</v>
      </c>
      <c r="H20" s="48">
        <f t="shared" si="0"/>
        <v>1032100</v>
      </c>
      <c r="I20" s="49" t="s">
        <v>39</v>
      </c>
      <c r="J20" s="54">
        <v>1381450</v>
      </c>
      <c r="K20" s="54"/>
      <c r="L20" s="54">
        <v>-361350</v>
      </c>
      <c r="M20" s="148">
        <f t="shared" si="1"/>
        <v>1020100</v>
      </c>
      <c r="N20" s="37">
        <f t="shared" si="2"/>
        <v>12000</v>
      </c>
      <c r="O20" s="142"/>
      <c r="P20" s="38"/>
      <c r="Q20" s="52">
        <v>1</v>
      </c>
      <c r="R20" s="52"/>
      <c r="S20" s="52"/>
      <c r="T20" s="52"/>
      <c r="U20" s="53"/>
      <c r="V20" s="41">
        <f t="shared" si="3"/>
        <v>1</v>
      </c>
      <c r="W20" s="4"/>
      <c r="X20" s="39">
        <v>0</v>
      </c>
      <c r="Y20" s="42">
        <f t="shared" si="4"/>
        <v>1</v>
      </c>
      <c r="Z20" s="43" t="s">
        <v>39</v>
      </c>
      <c r="AA20" s="52">
        <v>8</v>
      </c>
      <c r="AB20" s="52">
        <v>3</v>
      </c>
      <c r="AC20" s="52">
        <v>4</v>
      </c>
      <c r="AD20" s="52">
        <v>2</v>
      </c>
      <c r="AE20" s="52"/>
      <c r="AF20" s="52"/>
      <c r="AG20" s="44">
        <f t="shared" si="5"/>
        <v>17</v>
      </c>
      <c r="AH20" s="4"/>
      <c r="AI20" s="39"/>
      <c r="AJ20" s="42">
        <f t="shared" si="6"/>
        <v>17</v>
      </c>
      <c r="AK20" s="43" t="s">
        <v>39</v>
      </c>
      <c r="AL20" s="52">
        <v>138</v>
      </c>
      <c r="AM20" s="52">
        <v>133</v>
      </c>
      <c r="AN20" s="52">
        <v>67</v>
      </c>
      <c r="AO20" s="52">
        <v>78</v>
      </c>
      <c r="AP20" s="53">
        <v>114</v>
      </c>
      <c r="AQ20" s="45">
        <f t="shared" si="7"/>
        <v>530</v>
      </c>
      <c r="AR20" s="4"/>
      <c r="AS20" s="39">
        <v>0</v>
      </c>
      <c r="AT20" s="42">
        <f t="shared" si="8"/>
        <v>530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117200</v>
      </c>
      <c r="D21" s="32">
        <v>216200</v>
      </c>
      <c r="E21" s="32">
        <v>73100</v>
      </c>
      <c r="F21" s="32">
        <v>48400</v>
      </c>
      <c r="G21" s="32">
        <v>111200</v>
      </c>
      <c r="H21" s="33">
        <f t="shared" si="0"/>
        <v>566100</v>
      </c>
      <c r="I21" s="34" t="s">
        <v>41</v>
      </c>
      <c r="J21" s="35">
        <v>493184.21</v>
      </c>
      <c r="K21" s="35">
        <v>72900</v>
      </c>
      <c r="L21" s="35"/>
      <c r="M21" s="147">
        <f t="shared" si="1"/>
        <v>566084.21</v>
      </c>
      <c r="N21" s="37">
        <f t="shared" si="2"/>
        <v>15.790000000037253</v>
      </c>
      <c r="O21" s="142"/>
      <c r="P21" s="38"/>
      <c r="Q21" s="39">
        <v>1</v>
      </c>
      <c r="R21" s="39"/>
      <c r="S21" s="39">
        <v>1</v>
      </c>
      <c r="T21" s="39"/>
      <c r="U21" s="40"/>
      <c r="V21" s="41">
        <f t="shared" si="3"/>
        <v>2</v>
      </c>
      <c r="W21" s="4"/>
      <c r="X21" s="39">
        <v>0</v>
      </c>
      <c r="Y21" s="42">
        <f t="shared" si="4"/>
        <v>2</v>
      </c>
      <c r="Z21" s="43" t="s">
        <v>41</v>
      </c>
      <c r="AA21" s="39">
        <v>6</v>
      </c>
      <c r="AB21" s="39"/>
      <c r="AC21" s="39">
        <v>5</v>
      </c>
      <c r="AD21" s="39">
        <v>1</v>
      </c>
      <c r="AE21" s="39">
        <v>2</v>
      </c>
      <c r="AF21" s="39"/>
      <c r="AG21" s="44">
        <f t="shared" si="5"/>
        <v>14</v>
      </c>
      <c r="AH21" s="4"/>
      <c r="AI21" s="39"/>
      <c r="AJ21" s="42">
        <f t="shared" si="6"/>
        <v>14</v>
      </c>
      <c r="AK21" s="43" t="s">
        <v>41</v>
      </c>
      <c r="AL21" s="39">
        <v>58</v>
      </c>
      <c r="AM21" s="39">
        <v>93</v>
      </c>
      <c r="AN21" s="39">
        <v>50</v>
      </c>
      <c r="AO21" s="39">
        <v>39</v>
      </c>
      <c r="AP21" s="40">
        <v>66</v>
      </c>
      <c r="AQ21" s="45">
        <f t="shared" si="7"/>
        <v>306</v>
      </c>
      <c r="AR21" s="4"/>
      <c r="AS21" s="39">
        <v>0</v>
      </c>
      <c r="AT21" s="42">
        <f t="shared" si="8"/>
        <v>306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197450</v>
      </c>
      <c r="D22" s="47">
        <v>229250</v>
      </c>
      <c r="E22" s="47">
        <v>108250</v>
      </c>
      <c r="F22" s="47">
        <v>116800</v>
      </c>
      <c r="G22" s="47">
        <v>357150</v>
      </c>
      <c r="H22" s="48">
        <f t="shared" si="0"/>
        <v>1008900</v>
      </c>
      <c r="I22" s="49" t="s">
        <v>43</v>
      </c>
      <c r="J22" s="54">
        <v>534100</v>
      </c>
      <c r="K22" s="54">
        <v>474800</v>
      </c>
      <c r="L22" s="54"/>
      <c r="M22" s="148">
        <f t="shared" si="1"/>
        <v>1008900</v>
      </c>
      <c r="N22" s="37">
        <f t="shared" si="2"/>
        <v>0</v>
      </c>
      <c r="O22" s="142"/>
      <c r="P22" s="38"/>
      <c r="Q22" s="52">
        <v>1</v>
      </c>
      <c r="R22" s="52">
        <v>3</v>
      </c>
      <c r="S22" s="52"/>
      <c r="T22" s="52"/>
      <c r="U22" s="53">
        <v>1</v>
      </c>
      <c r="V22" s="41">
        <f t="shared" si="3"/>
        <v>5</v>
      </c>
      <c r="W22" s="4"/>
      <c r="X22" s="39">
        <v>0</v>
      </c>
      <c r="Y22" s="42">
        <f t="shared" si="4"/>
        <v>5</v>
      </c>
      <c r="Z22" s="43" t="s">
        <v>43</v>
      </c>
      <c r="AA22" s="52">
        <v>10</v>
      </c>
      <c r="AB22" s="52">
        <v>5</v>
      </c>
      <c r="AC22" s="52">
        <v>5</v>
      </c>
      <c r="AD22" s="52">
        <v>1</v>
      </c>
      <c r="AE22" s="52">
        <v>3</v>
      </c>
      <c r="AF22" s="52"/>
      <c r="AG22" s="44">
        <f t="shared" si="5"/>
        <v>24</v>
      </c>
      <c r="AH22" s="4"/>
      <c r="AI22" s="39"/>
      <c r="AJ22" s="42">
        <f t="shared" si="6"/>
        <v>24</v>
      </c>
      <c r="AK22" s="43" t="s">
        <v>43</v>
      </c>
      <c r="AL22" s="52">
        <v>124</v>
      </c>
      <c r="AM22" s="52">
        <v>140</v>
      </c>
      <c r="AN22" s="52">
        <v>68</v>
      </c>
      <c r="AO22" s="52">
        <v>77</v>
      </c>
      <c r="AP22" s="53">
        <v>181</v>
      </c>
      <c r="AQ22" s="45">
        <f t="shared" si="7"/>
        <v>590</v>
      </c>
      <c r="AR22" s="4"/>
      <c r="AS22" s="39">
        <v>0</v>
      </c>
      <c r="AT22" s="42">
        <f t="shared" si="8"/>
        <v>590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262300</v>
      </c>
      <c r="D23" s="32">
        <v>299300</v>
      </c>
      <c r="E23" s="32">
        <v>100600</v>
      </c>
      <c r="F23" s="32">
        <v>175100</v>
      </c>
      <c r="G23" s="32">
        <v>307355</v>
      </c>
      <c r="H23" s="33">
        <f t="shared" si="0"/>
        <v>1144655</v>
      </c>
      <c r="I23" s="34" t="s">
        <v>45</v>
      </c>
      <c r="J23" s="35">
        <v>258300</v>
      </c>
      <c r="K23" s="35">
        <v>886400</v>
      </c>
      <c r="L23" s="35">
        <v>-45</v>
      </c>
      <c r="M23" s="147">
        <f t="shared" si="1"/>
        <v>1144655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8</v>
      </c>
      <c r="AB23" s="39">
        <v>1</v>
      </c>
      <c r="AC23" s="39">
        <v>2</v>
      </c>
      <c r="AD23" s="39"/>
      <c r="AE23" s="39">
        <v>1</v>
      </c>
      <c r="AF23" s="39"/>
      <c r="AG23" s="44">
        <f t="shared" si="5"/>
        <v>12</v>
      </c>
      <c r="AH23" s="4"/>
      <c r="AI23" s="39"/>
      <c r="AJ23" s="42">
        <f t="shared" si="6"/>
        <v>12</v>
      </c>
      <c r="AK23" s="43" t="s">
        <v>45</v>
      </c>
      <c r="AL23" s="39">
        <v>155</v>
      </c>
      <c r="AM23" s="39">
        <v>152</v>
      </c>
      <c r="AN23" s="39">
        <v>60</v>
      </c>
      <c r="AO23" s="39">
        <v>94</v>
      </c>
      <c r="AP23" s="40">
        <v>150</v>
      </c>
      <c r="AQ23" s="45">
        <f t="shared" si="7"/>
        <v>611</v>
      </c>
      <c r="AR23" s="4"/>
      <c r="AS23" s="39">
        <v>0</v>
      </c>
      <c r="AT23" s="42">
        <f t="shared" si="8"/>
        <v>611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158000</v>
      </c>
      <c r="D25" s="32">
        <v>113100</v>
      </c>
      <c r="E25" s="32">
        <v>49100</v>
      </c>
      <c r="F25" s="32">
        <v>106200</v>
      </c>
      <c r="G25" s="32">
        <v>129400</v>
      </c>
      <c r="H25" s="33">
        <f t="shared" si="0"/>
        <v>555800</v>
      </c>
      <c r="I25" s="34" t="s">
        <v>49</v>
      </c>
      <c r="J25" s="35">
        <v>100100</v>
      </c>
      <c r="K25" s="35">
        <v>455700</v>
      </c>
      <c r="L25" s="35"/>
      <c r="M25" s="147">
        <f t="shared" si="1"/>
        <v>555800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>
        <v>3</v>
      </c>
      <c r="AB25" s="39">
        <v>2</v>
      </c>
      <c r="AC25" s="39"/>
      <c r="AD25" s="39">
        <v>1</v>
      </c>
      <c r="AE25" s="39">
        <v>1</v>
      </c>
      <c r="AF25" s="39"/>
      <c r="AG25" s="44">
        <f t="shared" si="5"/>
        <v>7</v>
      </c>
      <c r="AH25" s="4"/>
      <c r="AI25" s="39"/>
      <c r="AJ25" s="42">
        <f t="shared" si="6"/>
        <v>7</v>
      </c>
      <c r="AK25" s="43" t="s">
        <v>49</v>
      </c>
      <c r="AL25" s="39">
        <v>94</v>
      </c>
      <c r="AM25" s="39">
        <v>85</v>
      </c>
      <c r="AN25" s="39">
        <v>32</v>
      </c>
      <c r="AO25" s="39">
        <v>56</v>
      </c>
      <c r="AP25" s="40">
        <v>67</v>
      </c>
      <c r="AQ25" s="45">
        <f t="shared" si="7"/>
        <v>334</v>
      </c>
      <c r="AR25" s="4"/>
      <c r="AS25" s="39">
        <v>0</v>
      </c>
      <c r="AT25" s="42">
        <f t="shared" si="8"/>
        <v>334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77200</v>
      </c>
      <c r="D27" s="32">
        <v>83500</v>
      </c>
      <c r="E27" s="32">
        <v>35800</v>
      </c>
      <c r="F27" s="32">
        <v>44900</v>
      </c>
      <c r="G27" s="32">
        <v>87600</v>
      </c>
      <c r="H27" s="33">
        <f t="shared" si="0"/>
        <v>329000</v>
      </c>
      <c r="I27" s="34" t="s">
        <v>53</v>
      </c>
      <c r="J27" s="35">
        <v>90300</v>
      </c>
      <c r="K27" s="35">
        <v>238700</v>
      </c>
      <c r="L27" s="35"/>
      <c r="M27" s="147">
        <f t="shared" si="1"/>
        <v>329000</v>
      </c>
      <c r="N27" s="37">
        <f t="shared" si="2"/>
        <v>0</v>
      </c>
      <c r="O27" s="142"/>
      <c r="P27" s="38"/>
      <c r="Q27" s="39">
        <v>1</v>
      </c>
      <c r="R27" s="39"/>
      <c r="S27" s="39"/>
      <c r="T27" s="39"/>
      <c r="U27" s="40">
        <v>1</v>
      </c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>
        <v>2</v>
      </c>
      <c r="AB27" s="39"/>
      <c r="AC27" s="39"/>
      <c r="AD27" s="39"/>
      <c r="AE27" s="39">
        <v>1</v>
      </c>
      <c r="AF27" s="39"/>
      <c r="AG27" s="44">
        <f t="shared" si="5"/>
        <v>3</v>
      </c>
      <c r="AH27" s="4"/>
      <c r="AI27" s="39"/>
      <c r="AJ27" s="42">
        <f t="shared" si="6"/>
        <v>3</v>
      </c>
      <c r="AK27" s="43" t="s">
        <v>53</v>
      </c>
      <c r="AL27" s="39">
        <v>68</v>
      </c>
      <c r="AM27" s="39">
        <v>60</v>
      </c>
      <c r="AN27" s="39">
        <v>29</v>
      </c>
      <c r="AO27" s="39">
        <v>40</v>
      </c>
      <c r="AP27" s="40">
        <v>61</v>
      </c>
      <c r="AQ27" s="45">
        <f t="shared" si="7"/>
        <v>258</v>
      </c>
      <c r="AR27" s="4"/>
      <c r="AS27" s="39">
        <v>0</v>
      </c>
      <c r="AT27" s="42">
        <f t="shared" si="8"/>
        <v>258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134100</v>
      </c>
      <c r="D28" s="47">
        <v>166700</v>
      </c>
      <c r="E28" s="47">
        <v>80300</v>
      </c>
      <c r="F28" s="47">
        <v>109550</v>
      </c>
      <c r="G28" s="47">
        <v>171450</v>
      </c>
      <c r="H28" s="48">
        <f t="shared" si="0"/>
        <v>662100</v>
      </c>
      <c r="I28" s="49" t="s">
        <v>55</v>
      </c>
      <c r="J28" s="54">
        <v>655900</v>
      </c>
      <c r="K28" s="54">
        <v>6200</v>
      </c>
      <c r="L28" s="54"/>
      <c r="M28" s="148">
        <f t="shared" si="1"/>
        <v>662100</v>
      </c>
      <c r="N28" s="37">
        <f t="shared" si="2"/>
        <v>0</v>
      </c>
      <c r="O28" s="142"/>
      <c r="P28" s="38"/>
      <c r="Q28" s="52">
        <v>1</v>
      </c>
      <c r="R28" s="52"/>
      <c r="S28" s="52"/>
      <c r="T28" s="52"/>
      <c r="U28" s="53"/>
      <c r="V28" s="41">
        <f t="shared" si="3"/>
        <v>1</v>
      </c>
      <c r="W28" s="4"/>
      <c r="X28" s="39">
        <v>0</v>
      </c>
      <c r="Y28" s="42">
        <f t="shared" si="4"/>
        <v>1</v>
      </c>
      <c r="Z28" s="43" t="s">
        <v>55</v>
      </c>
      <c r="AA28" s="52">
        <v>15</v>
      </c>
      <c r="AB28" s="52"/>
      <c r="AC28" s="52">
        <v>5</v>
      </c>
      <c r="AD28" s="52">
        <v>2</v>
      </c>
      <c r="AE28" s="52">
        <v>1</v>
      </c>
      <c r="AF28" s="52"/>
      <c r="AG28" s="44">
        <f t="shared" si="5"/>
        <v>23</v>
      </c>
      <c r="AH28" s="4"/>
      <c r="AI28" s="39"/>
      <c r="AJ28" s="42">
        <f t="shared" si="6"/>
        <v>23</v>
      </c>
      <c r="AK28" s="43" t="s">
        <v>55</v>
      </c>
      <c r="AL28" s="52">
        <v>107</v>
      </c>
      <c r="AM28" s="52">
        <v>123</v>
      </c>
      <c r="AN28" s="52">
        <v>73</v>
      </c>
      <c r="AO28" s="52">
        <v>75</v>
      </c>
      <c r="AP28" s="53">
        <v>130</v>
      </c>
      <c r="AQ28" s="45">
        <f t="shared" si="7"/>
        <v>508</v>
      </c>
      <c r="AR28" s="4"/>
      <c r="AS28" s="39">
        <v>0</v>
      </c>
      <c r="AT28" s="42">
        <f t="shared" si="8"/>
        <v>508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242300</v>
      </c>
      <c r="D29" s="32">
        <v>185600</v>
      </c>
      <c r="E29" s="32">
        <v>145300</v>
      </c>
      <c r="F29" s="32">
        <v>90300</v>
      </c>
      <c r="G29" s="32">
        <v>235100</v>
      </c>
      <c r="H29" s="33">
        <f t="shared" si="0"/>
        <v>898600</v>
      </c>
      <c r="I29" s="34" t="s">
        <v>57</v>
      </c>
      <c r="J29" s="35">
        <v>307800</v>
      </c>
      <c r="K29" s="35">
        <v>590800</v>
      </c>
      <c r="L29" s="35"/>
      <c r="M29" s="147">
        <f t="shared" si="1"/>
        <v>898600</v>
      </c>
      <c r="N29" s="37">
        <f t="shared" si="2"/>
        <v>0</v>
      </c>
      <c r="O29" s="142"/>
      <c r="P29" s="38"/>
      <c r="Q29" s="39"/>
      <c r="R29" s="39">
        <v>2</v>
      </c>
      <c r="S29" s="39">
        <v>1</v>
      </c>
      <c r="T29" s="39"/>
      <c r="U29" s="40"/>
      <c r="V29" s="41">
        <f t="shared" si="3"/>
        <v>3</v>
      </c>
      <c r="W29" s="4"/>
      <c r="X29" s="39">
        <v>0</v>
      </c>
      <c r="Y29" s="42">
        <f t="shared" si="4"/>
        <v>3</v>
      </c>
      <c r="Z29" s="43" t="s">
        <v>57</v>
      </c>
      <c r="AA29" s="39">
        <v>4</v>
      </c>
      <c r="AB29" s="39"/>
      <c r="AC29" s="39"/>
      <c r="AD29" s="39"/>
      <c r="AE29" s="39"/>
      <c r="AF29" s="39"/>
      <c r="AG29" s="44">
        <f t="shared" si="5"/>
        <v>4</v>
      </c>
      <c r="AH29" s="4"/>
      <c r="AI29" s="39"/>
      <c r="AJ29" s="42">
        <f t="shared" si="6"/>
        <v>4</v>
      </c>
      <c r="AK29" s="43" t="s">
        <v>57</v>
      </c>
      <c r="AL29" s="39">
        <v>82</v>
      </c>
      <c r="AM29" s="39">
        <v>81</v>
      </c>
      <c r="AN29" s="39">
        <v>62</v>
      </c>
      <c r="AO29" s="39">
        <v>44</v>
      </c>
      <c r="AP29" s="40">
        <v>85</v>
      </c>
      <c r="AQ29" s="45">
        <f t="shared" si="7"/>
        <v>354</v>
      </c>
      <c r="AR29" s="4"/>
      <c r="AS29" s="39">
        <v>0</v>
      </c>
      <c r="AT29" s="42">
        <f t="shared" si="8"/>
        <v>354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88300</v>
      </c>
      <c r="D30" s="47">
        <v>91400</v>
      </c>
      <c r="E30" s="47">
        <v>74700</v>
      </c>
      <c r="F30" s="47">
        <v>56900</v>
      </c>
      <c r="G30" s="47">
        <v>75700</v>
      </c>
      <c r="H30" s="48">
        <f t="shared" si="0"/>
        <v>387000</v>
      </c>
      <c r="I30" s="49" t="s">
        <v>59</v>
      </c>
      <c r="J30" s="54">
        <v>168700</v>
      </c>
      <c r="K30" s="54">
        <v>216200</v>
      </c>
      <c r="L30" s="54">
        <v>2100</v>
      </c>
      <c r="M30" s="148">
        <f t="shared" si="1"/>
        <v>387000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>
        <v>1</v>
      </c>
      <c r="V30" s="41">
        <f t="shared" si="3"/>
        <v>1</v>
      </c>
      <c r="W30" s="4"/>
      <c r="X30" s="39">
        <v>0</v>
      </c>
      <c r="Y30" s="42">
        <f t="shared" si="4"/>
        <v>1</v>
      </c>
      <c r="Z30" s="43" t="s">
        <v>59</v>
      </c>
      <c r="AA30" s="52">
        <v>3</v>
      </c>
      <c r="AB30" s="52"/>
      <c r="AC30" s="52"/>
      <c r="AD30" s="52">
        <v>2</v>
      </c>
      <c r="AE30" s="52">
        <v>1</v>
      </c>
      <c r="AF30" s="52"/>
      <c r="AG30" s="44">
        <f t="shared" si="5"/>
        <v>6</v>
      </c>
      <c r="AH30" s="4"/>
      <c r="AI30" s="39"/>
      <c r="AJ30" s="42">
        <f t="shared" si="6"/>
        <v>6</v>
      </c>
      <c r="AK30" s="43" t="s">
        <v>59</v>
      </c>
      <c r="AL30" s="52">
        <v>46</v>
      </c>
      <c r="AM30" s="52">
        <v>62</v>
      </c>
      <c r="AN30" s="52">
        <v>47</v>
      </c>
      <c r="AO30" s="52">
        <v>43</v>
      </c>
      <c r="AP30" s="53">
        <v>48</v>
      </c>
      <c r="AQ30" s="45">
        <f t="shared" si="7"/>
        <v>246</v>
      </c>
      <c r="AR30" s="4"/>
      <c r="AS30" s="39">
        <v>0</v>
      </c>
      <c r="AT30" s="42">
        <f t="shared" si="8"/>
        <v>246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186000</v>
      </c>
      <c r="D32" s="47">
        <v>93200</v>
      </c>
      <c r="E32" s="47">
        <v>62100</v>
      </c>
      <c r="F32" s="47">
        <v>64300</v>
      </c>
      <c r="G32" s="47">
        <v>147450</v>
      </c>
      <c r="H32" s="48">
        <f t="shared" si="0"/>
        <v>553050</v>
      </c>
      <c r="I32" s="49" t="s">
        <v>63</v>
      </c>
      <c r="J32" s="54">
        <v>106050</v>
      </c>
      <c r="K32" s="54">
        <v>447000</v>
      </c>
      <c r="L32" s="54"/>
      <c r="M32" s="148">
        <f t="shared" si="1"/>
        <v>553050</v>
      </c>
      <c r="N32" s="37">
        <f t="shared" si="2"/>
        <v>0</v>
      </c>
      <c r="O32" s="142"/>
      <c r="P32" s="38"/>
      <c r="Q32" s="52">
        <v>2</v>
      </c>
      <c r="R32" s="52"/>
      <c r="S32" s="52"/>
      <c r="T32" s="52"/>
      <c r="U32" s="53"/>
      <c r="V32" s="41">
        <f t="shared" si="3"/>
        <v>2</v>
      </c>
      <c r="W32" s="4"/>
      <c r="X32" s="39">
        <v>0</v>
      </c>
      <c r="Y32" s="42">
        <f t="shared" si="4"/>
        <v>2</v>
      </c>
      <c r="Z32" s="43" t="s">
        <v>63</v>
      </c>
      <c r="AA32" s="52">
        <v>5</v>
      </c>
      <c r="AB32" s="52">
        <v>1</v>
      </c>
      <c r="AC32" s="52"/>
      <c r="AD32" s="52"/>
      <c r="AE32" s="52">
        <v>1</v>
      </c>
      <c r="AF32" s="52"/>
      <c r="AG32" s="44">
        <f t="shared" si="5"/>
        <v>7</v>
      </c>
      <c r="AH32" s="4"/>
      <c r="AI32" s="39"/>
      <c r="AJ32" s="42">
        <f t="shared" si="6"/>
        <v>7</v>
      </c>
      <c r="AK32" s="43" t="s">
        <v>63</v>
      </c>
      <c r="AL32" s="52">
        <v>122</v>
      </c>
      <c r="AM32" s="52">
        <v>62</v>
      </c>
      <c r="AN32" s="52">
        <v>50</v>
      </c>
      <c r="AO32" s="52">
        <v>49</v>
      </c>
      <c r="AP32" s="53">
        <v>106</v>
      </c>
      <c r="AQ32" s="45">
        <f t="shared" si="7"/>
        <v>389</v>
      </c>
      <c r="AR32" s="4"/>
      <c r="AS32" s="39">
        <v>0</v>
      </c>
      <c r="AT32" s="42">
        <f t="shared" si="8"/>
        <v>389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31200</v>
      </c>
      <c r="D33" s="32">
        <v>24100</v>
      </c>
      <c r="E33" s="32">
        <v>14000</v>
      </c>
      <c r="F33" s="32">
        <v>24000</v>
      </c>
      <c r="G33" s="32">
        <v>125200</v>
      </c>
      <c r="H33" s="33">
        <f t="shared" si="0"/>
        <v>218500</v>
      </c>
      <c r="I33" s="34" t="s">
        <v>65</v>
      </c>
      <c r="J33" s="35">
        <v>186666.66</v>
      </c>
      <c r="K33" s="35">
        <v>31700</v>
      </c>
      <c r="L33" s="35"/>
      <c r="M33" s="147">
        <f t="shared" si="1"/>
        <v>218366.66</v>
      </c>
      <c r="N33" s="37">
        <f t="shared" si="2"/>
        <v>133.33999999999651</v>
      </c>
      <c r="O33" s="142"/>
      <c r="P33" s="38"/>
      <c r="Q33" s="39">
        <v>1</v>
      </c>
      <c r="R33" s="39"/>
      <c r="S33" s="39"/>
      <c r="T33" s="39"/>
      <c r="U33" s="40"/>
      <c r="V33" s="41">
        <f t="shared" si="3"/>
        <v>1</v>
      </c>
      <c r="W33" s="4"/>
      <c r="X33" s="39">
        <v>0</v>
      </c>
      <c r="Y33" s="42">
        <f t="shared" si="4"/>
        <v>1</v>
      </c>
      <c r="Z33" s="43" t="s">
        <v>65</v>
      </c>
      <c r="AA33" s="39">
        <v>5</v>
      </c>
      <c r="AB33" s="39"/>
      <c r="AC33" s="39">
        <v>1</v>
      </c>
      <c r="AD33" s="39"/>
      <c r="AE33" s="39"/>
      <c r="AF33" s="39"/>
      <c r="AG33" s="44">
        <f t="shared" si="5"/>
        <v>6</v>
      </c>
      <c r="AH33" s="4"/>
      <c r="AI33" s="39"/>
      <c r="AJ33" s="42">
        <f t="shared" si="6"/>
        <v>6</v>
      </c>
      <c r="AK33" s="43" t="s">
        <v>65</v>
      </c>
      <c r="AL33" s="39">
        <v>28</v>
      </c>
      <c r="AM33" s="39">
        <v>16</v>
      </c>
      <c r="AN33" s="39">
        <v>13</v>
      </c>
      <c r="AO33" s="39">
        <v>15</v>
      </c>
      <c r="AP33" s="40">
        <v>45</v>
      </c>
      <c r="AQ33" s="45">
        <f t="shared" si="7"/>
        <v>117</v>
      </c>
      <c r="AR33" s="4"/>
      <c r="AS33" s="39">
        <v>0</v>
      </c>
      <c r="AT33" s="42">
        <f t="shared" si="8"/>
        <v>117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2984650</v>
      </c>
      <c r="D37" s="149">
        <f t="shared" si="9"/>
        <v>2692950</v>
      </c>
      <c r="E37" s="149">
        <f t="shared" si="9"/>
        <v>1236600</v>
      </c>
      <c r="F37" s="149">
        <f t="shared" si="9"/>
        <v>1651800</v>
      </c>
      <c r="G37" s="149">
        <f t="shared" si="9"/>
        <v>2996355</v>
      </c>
      <c r="H37" s="150">
        <f t="shared" si="9"/>
        <v>11562355</v>
      </c>
      <c r="I37" s="61"/>
      <c r="J37" s="149">
        <f>SUM(J13:J35)</f>
        <v>6695319.29</v>
      </c>
      <c r="K37" s="149">
        <f>SUM(K13:K36)</f>
        <v>5633530</v>
      </c>
      <c r="L37" s="149">
        <f>SUM(L14:L35)</f>
        <v>-779295</v>
      </c>
      <c r="M37" s="149">
        <f>SUM(M13:M35)</f>
        <v>11549554.289999999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29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194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6816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12985304.969999999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6695319.29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12800.710000000108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6708120</v>
      </c>
      <c r="G48" s="76" t="s">
        <v>7</v>
      </c>
      <c r="H48" s="77">
        <f>D48+H41</f>
        <v>19693424.969999999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94</v>
      </c>
      <c r="E52" s="437">
        <f>20000*D52</f>
        <v>1880000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244</v>
      </c>
      <c r="N52" s="90">
        <f>20000*M52</f>
        <v>4880000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193</v>
      </c>
      <c r="E53" s="359">
        <f>10000*D53</f>
        <v>1930000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246</v>
      </c>
      <c r="N53" s="96">
        <f>10000*M53</f>
        <v>2460000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324</v>
      </c>
      <c r="E54" s="361">
        <f>2000*D54</f>
        <v>648000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303</v>
      </c>
      <c r="N54" s="96">
        <f>2000*M54</f>
        <v>606000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1113</v>
      </c>
      <c r="E55" s="359">
        <f>1000*D55</f>
        <v>1113000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95</v>
      </c>
      <c r="N55" s="96">
        <f>1000*M55</f>
        <v>95000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84</v>
      </c>
      <c r="E56" s="361">
        <f>500*D56</f>
        <v>42000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559</v>
      </c>
      <c r="N56" s="96">
        <f>500*M56</f>
        <v>279500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56</v>
      </c>
      <c r="E57" s="359">
        <f>200*D57</f>
        <v>11200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161</v>
      </c>
      <c r="N57" s="96">
        <f>200*M57</f>
        <v>32200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114</v>
      </c>
      <c r="E58" s="361">
        <f>100*D58</f>
        <v>11400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329</v>
      </c>
      <c r="N58" s="96">
        <f>100*M58</f>
        <v>32900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1437</v>
      </c>
      <c r="N59" s="96">
        <f>50*M59</f>
        <v>71850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528</v>
      </c>
      <c r="N60" s="96">
        <f>20*M60</f>
        <v>10560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363</v>
      </c>
      <c r="N61" s="96">
        <f>10*M61</f>
        <v>3630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5635600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8471640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12343720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781365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3115613.42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6289985.6799999997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11587253.42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24585268.420000002</v>
      </c>
      <c r="I77" s="380"/>
      <c r="J77" s="381"/>
      <c r="L77" s="370" t="s">
        <v>5</v>
      </c>
      <c r="M77" s="369"/>
      <c r="N77" s="115">
        <f>N71</f>
        <v>3115613.42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8471640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12998105.68</v>
      </c>
      <c r="I79" s="380"/>
      <c r="J79" s="381"/>
      <c r="L79" s="372" t="s">
        <v>125</v>
      </c>
      <c r="M79" s="369"/>
      <c r="N79" s="117">
        <f>N71+N65</f>
        <v>11587253.42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11587162.740000002</v>
      </c>
      <c r="I81" s="380"/>
      <c r="J81" s="381"/>
      <c r="L81" s="386" t="s">
        <v>127</v>
      </c>
      <c r="M81" s="369"/>
      <c r="N81" s="387">
        <f>N79-H81</f>
        <v>90.679999997839332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9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8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'2701'!N77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'2701'!N78</f>
        <v>8471640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11587253.42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/>
      <c r="D13" s="32"/>
      <c r="E13" s="32"/>
      <c r="F13" s="32"/>
      <c r="G13" s="32"/>
      <c r="H13" s="33">
        <f t="shared" ref="H13:H35" si="0">SUM(C13:G13)</f>
        <v>0</v>
      </c>
      <c r="I13" s="34" t="s">
        <v>27</v>
      </c>
      <c r="J13" s="35"/>
      <c r="K13" s="35"/>
      <c r="L13" s="35"/>
      <c r="M13" s="147">
        <f t="shared" ref="M13:M35" si="1">SUM(J13:L13)</f>
        <v>0</v>
      </c>
      <c r="N13" s="37">
        <f t="shared" ref="N13:N35" si="2">H13-M13</f>
        <v>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/>
      <c r="AB13" s="39"/>
      <c r="AC13" s="39"/>
      <c r="AD13" s="39"/>
      <c r="AE13" s="39"/>
      <c r="AF13" s="39"/>
      <c r="AG13" s="44">
        <f t="shared" ref="AG13:AG35" si="5">AF13+AE13+AD13+AC13+AB13+AA13</f>
        <v>0</v>
      </c>
      <c r="AH13" s="4"/>
      <c r="AI13" s="39">
        <v>0</v>
      </c>
      <c r="AJ13" s="42">
        <f t="shared" ref="AJ13:AJ35" si="6">AG13-AI13</f>
        <v>0</v>
      </c>
      <c r="AL13" s="39"/>
      <c r="AM13" s="39"/>
      <c r="AN13" s="39"/>
      <c r="AO13" s="39"/>
      <c r="AP13" s="40"/>
      <c r="AQ13" s="45">
        <f t="shared" ref="AQ13:AQ35" si="7">AP13+AO13+AN13+AM13+AL13</f>
        <v>0</v>
      </c>
      <c r="AR13" s="4"/>
      <c r="AS13" s="39">
        <v>0</v>
      </c>
      <c r="AT13" s="42">
        <f t="shared" ref="AT13:AT35" si="8">AQ13-AS13</f>
        <v>0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/>
      <c r="F15" s="32"/>
      <c r="G15" s="32"/>
      <c r="H15" s="33">
        <f t="shared" si="0"/>
        <v>0</v>
      </c>
      <c r="I15" s="34" t="s">
        <v>30</v>
      </c>
      <c r="J15" s="35"/>
      <c r="K15" s="35"/>
      <c r="L15" s="35"/>
      <c r="M15" s="147">
        <f t="shared" si="1"/>
        <v>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/>
      <c r="AB15" s="39"/>
      <c r="AC15" s="39"/>
      <c r="AD15" s="39"/>
      <c r="AE15" s="39"/>
      <c r="AF15" s="39"/>
      <c r="AG15" s="44">
        <f t="shared" si="5"/>
        <v>0</v>
      </c>
      <c r="AH15" s="4"/>
      <c r="AI15" s="39"/>
      <c r="AJ15" s="42">
        <f t="shared" si="6"/>
        <v>0</v>
      </c>
      <c r="AL15" s="39"/>
      <c r="AM15" s="39"/>
      <c r="AN15" s="39"/>
      <c r="AO15" s="39"/>
      <c r="AP15" s="40"/>
      <c r="AQ15" s="45">
        <f t="shared" si="7"/>
        <v>0</v>
      </c>
      <c r="AR15" s="4"/>
      <c r="AS15" s="39">
        <v>0</v>
      </c>
      <c r="AT15" s="42">
        <f t="shared" si="8"/>
        <v>0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/>
      <c r="D17" s="32"/>
      <c r="E17" s="32"/>
      <c r="F17" s="32"/>
      <c r="G17" s="32"/>
      <c r="H17" s="33">
        <f t="shared" si="0"/>
        <v>0</v>
      </c>
      <c r="I17" s="34" t="s">
        <v>33</v>
      </c>
      <c r="J17" s="35"/>
      <c r="K17" s="35"/>
      <c r="L17" s="35"/>
      <c r="M17" s="147">
        <f t="shared" si="1"/>
        <v>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/>
      <c r="AB17" s="39"/>
      <c r="AC17" s="39"/>
      <c r="AD17" s="39"/>
      <c r="AE17" s="39"/>
      <c r="AF17" s="39"/>
      <c r="AG17" s="44">
        <f t="shared" si="5"/>
        <v>0</v>
      </c>
      <c r="AH17" s="4"/>
      <c r="AI17" s="39"/>
      <c r="AJ17" s="42">
        <f t="shared" si="6"/>
        <v>0</v>
      </c>
      <c r="AK17" s="43" t="s">
        <v>33</v>
      </c>
      <c r="AL17" s="39"/>
      <c r="AM17" s="39"/>
      <c r="AN17" s="39"/>
      <c r="AO17" s="39"/>
      <c r="AP17" s="40"/>
      <c r="AQ17" s="45">
        <f t="shared" si="7"/>
        <v>0</v>
      </c>
      <c r="AR17" s="4"/>
      <c r="AS17" s="39">
        <v>0</v>
      </c>
      <c r="AT17" s="42">
        <f t="shared" si="8"/>
        <v>0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/>
      <c r="D18" s="47"/>
      <c r="E18" s="47"/>
      <c r="F18" s="47"/>
      <c r="G18" s="47"/>
      <c r="H18" s="48">
        <f t="shared" si="0"/>
        <v>0</v>
      </c>
      <c r="I18" s="49" t="s">
        <v>35</v>
      </c>
      <c r="J18" s="54"/>
      <c r="K18" s="54"/>
      <c r="L18" s="54"/>
      <c r="M18" s="148">
        <f t="shared" si="1"/>
        <v>0</v>
      </c>
      <c r="N18" s="37">
        <f t="shared" si="2"/>
        <v>0</v>
      </c>
      <c r="O18" s="142"/>
      <c r="P18" s="38"/>
      <c r="Q18" s="52"/>
      <c r="R18" s="52"/>
      <c r="S18" s="52"/>
      <c r="T18" s="52"/>
      <c r="U18" s="53"/>
      <c r="V18" s="41">
        <f t="shared" si="3"/>
        <v>0</v>
      </c>
      <c r="W18" s="4"/>
      <c r="X18" s="39">
        <v>0</v>
      </c>
      <c r="Y18" s="42">
        <f t="shared" si="4"/>
        <v>0</v>
      </c>
      <c r="Z18" s="43" t="s">
        <v>35</v>
      </c>
      <c r="AA18" s="52"/>
      <c r="AB18" s="52"/>
      <c r="AC18" s="52"/>
      <c r="AD18" s="52"/>
      <c r="AE18" s="52"/>
      <c r="AF18" s="52"/>
      <c r="AG18" s="44">
        <f t="shared" si="5"/>
        <v>0</v>
      </c>
      <c r="AH18" s="4"/>
      <c r="AI18" s="39"/>
      <c r="AJ18" s="42">
        <f t="shared" si="6"/>
        <v>0</v>
      </c>
      <c r="AK18" s="43" t="s">
        <v>35</v>
      </c>
      <c r="AL18" s="52"/>
      <c r="AM18" s="52"/>
      <c r="AN18" s="52"/>
      <c r="AO18" s="52"/>
      <c r="AP18" s="53"/>
      <c r="AQ18" s="45">
        <f t="shared" si="7"/>
        <v>0</v>
      </c>
      <c r="AR18" s="4"/>
      <c r="AS18" s="39">
        <v>0</v>
      </c>
      <c r="AT18" s="42">
        <f t="shared" si="8"/>
        <v>0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/>
      <c r="D19" s="32"/>
      <c r="E19" s="32"/>
      <c r="F19" s="32"/>
      <c r="G19" s="32"/>
      <c r="H19" s="33">
        <f t="shared" si="0"/>
        <v>0</v>
      </c>
      <c r="I19" s="34" t="s">
        <v>37</v>
      </c>
      <c r="J19" s="35"/>
      <c r="K19" s="35"/>
      <c r="L19" s="35"/>
      <c r="M19" s="147">
        <f t="shared" si="1"/>
        <v>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/>
      <c r="AB19" s="39"/>
      <c r="AC19" s="39"/>
      <c r="AD19" s="39"/>
      <c r="AE19" s="39"/>
      <c r="AF19" s="39"/>
      <c r="AG19" s="44">
        <f t="shared" si="5"/>
        <v>0</v>
      </c>
      <c r="AH19" s="4"/>
      <c r="AI19" s="39"/>
      <c r="AJ19" s="42">
        <f t="shared" si="6"/>
        <v>0</v>
      </c>
      <c r="AK19" s="43" t="s">
        <v>37</v>
      </c>
      <c r="AL19" s="39"/>
      <c r="AM19" s="39"/>
      <c r="AN19" s="39"/>
      <c r="AO19" s="39"/>
      <c r="AP19" s="40"/>
      <c r="AQ19" s="45">
        <f t="shared" si="7"/>
        <v>0</v>
      </c>
      <c r="AR19" s="4"/>
      <c r="AS19" s="39">
        <v>0</v>
      </c>
      <c r="AT19" s="42">
        <f t="shared" si="8"/>
        <v>0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/>
      <c r="D20" s="47"/>
      <c r="E20" s="47"/>
      <c r="F20" s="47"/>
      <c r="G20" s="47"/>
      <c r="H20" s="48">
        <f t="shared" si="0"/>
        <v>0</v>
      </c>
      <c r="I20" s="49" t="s">
        <v>39</v>
      </c>
      <c r="J20" s="54"/>
      <c r="K20" s="54"/>
      <c r="L20" s="54"/>
      <c r="M20" s="148">
        <f t="shared" si="1"/>
        <v>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/>
      <c r="AB20" s="52"/>
      <c r="AC20" s="52"/>
      <c r="AD20" s="52"/>
      <c r="AE20" s="52"/>
      <c r="AF20" s="52"/>
      <c r="AG20" s="44">
        <f t="shared" si="5"/>
        <v>0</v>
      </c>
      <c r="AH20" s="4"/>
      <c r="AI20" s="39"/>
      <c r="AJ20" s="42">
        <f t="shared" si="6"/>
        <v>0</v>
      </c>
      <c r="AK20" s="43" t="s">
        <v>39</v>
      </c>
      <c r="AL20" s="52"/>
      <c r="AM20" s="52"/>
      <c r="AN20" s="52"/>
      <c r="AO20" s="52"/>
      <c r="AP20" s="53"/>
      <c r="AQ20" s="45">
        <f t="shared" si="7"/>
        <v>0</v>
      </c>
      <c r="AR20" s="4"/>
      <c r="AS20" s="39">
        <v>0</v>
      </c>
      <c r="AT20" s="42">
        <f t="shared" si="8"/>
        <v>0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/>
      <c r="D21" s="32"/>
      <c r="E21" s="32"/>
      <c r="F21" s="32"/>
      <c r="G21" s="32"/>
      <c r="H21" s="33">
        <f t="shared" si="0"/>
        <v>0</v>
      </c>
      <c r="I21" s="34" t="s">
        <v>41</v>
      </c>
      <c r="J21" s="35"/>
      <c r="K21" s="35"/>
      <c r="L21" s="35"/>
      <c r="M21" s="147">
        <f t="shared" si="1"/>
        <v>0</v>
      </c>
      <c r="N21" s="37">
        <f t="shared" si="2"/>
        <v>0</v>
      </c>
      <c r="O21" s="142"/>
      <c r="P21" s="38"/>
      <c r="Q21" s="39"/>
      <c r="R21" s="39"/>
      <c r="S21" s="39"/>
      <c r="T21" s="39"/>
      <c r="U21" s="40"/>
      <c r="V21" s="41">
        <f t="shared" si="3"/>
        <v>0</v>
      </c>
      <c r="W21" s="4"/>
      <c r="X21" s="39">
        <v>0</v>
      </c>
      <c r="Y21" s="42">
        <f t="shared" si="4"/>
        <v>0</v>
      </c>
      <c r="Z21" s="43" t="s">
        <v>41</v>
      </c>
      <c r="AA21" s="39"/>
      <c r="AB21" s="39"/>
      <c r="AC21" s="39"/>
      <c r="AD21" s="39"/>
      <c r="AE21" s="39"/>
      <c r="AF21" s="39"/>
      <c r="AG21" s="44">
        <f t="shared" si="5"/>
        <v>0</v>
      </c>
      <c r="AH21" s="4"/>
      <c r="AI21" s="39"/>
      <c r="AJ21" s="42">
        <f t="shared" si="6"/>
        <v>0</v>
      </c>
      <c r="AK21" s="43" t="s">
        <v>41</v>
      </c>
      <c r="AL21" s="39"/>
      <c r="AM21" s="39"/>
      <c r="AN21" s="39"/>
      <c r="AO21" s="39"/>
      <c r="AP21" s="40"/>
      <c r="AQ21" s="45">
        <f t="shared" si="7"/>
        <v>0</v>
      </c>
      <c r="AR21" s="4"/>
      <c r="AS21" s="39">
        <v>0</v>
      </c>
      <c r="AT21" s="42">
        <f t="shared" si="8"/>
        <v>0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/>
      <c r="D22" s="47"/>
      <c r="E22" s="47"/>
      <c r="F22" s="47"/>
      <c r="G22" s="47"/>
      <c r="H22" s="48">
        <f t="shared" si="0"/>
        <v>0</v>
      </c>
      <c r="I22" s="49" t="s">
        <v>43</v>
      </c>
      <c r="J22" s="54"/>
      <c r="K22" s="54"/>
      <c r="L22" s="54"/>
      <c r="M22" s="148">
        <f t="shared" si="1"/>
        <v>0</v>
      </c>
      <c r="N22" s="37">
        <f t="shared" si="2"/>
        <v>0</v>
      </c>
      <c r="O22" s="142"/>
      <c r="P22" s="38"/>
      <c r="Q22" s="52"/>
      <c r="R22" s="52"/>
      <c r="S22" s="52"/>
      <c r="T22" s="52"/>
      <c r="U22" s="53"/>
      <c r="V22" s="41">
        <f t="shared" si="3"/>
        <v>0</v>
      </c>
      <c r="W22" s="4"/>
      <c r="X22" s="39">
        <v>0</v>
      </c>
      <c r="Y22" s="42">
        <f t="shared" si="4"/>
        <v>0</v>
      </c>
      <c r="Z22" s="43" t="s">
        <v>43</v>
      </c>
      <c r="AA22" s="52"/>
      <c r="AB22" s="52"/>
      <c r="AC22" s="52"/>
      <c r="AD22" s="52"/>
      <c r="AE22" s="52"/>
      <c r="AF22" s="52"/>
      <c r="AG22" s="44">
        <f t="shared" si="5"/>
        <v>0</v>
      </c>
      <c r="AH22" s="4"/>
      <c r="AI22" s="39"/>
      <c r="AJ22" s="42">
        <f t="shared" si="6"/>
        <v>0</v>
      </c>
      <c r="AK22" s="43" t="s">
        <v>43</v>
      </c>
      <c r="AL22" s="52"/>
      <c r="AM22" s="52"/>
      <c r="AN22" s="52"/>
      <c r="AO22" s="52"/>
      <c r="AP22" s="53"/>
      <c r="AQ22" s="45">
        <f t="shared" si="7"/>
        <v>0</v>
      </c>
      <c r="AR22" s="4"/>
      <c r="AS22" s="39">
        <v>0</v>
      </c>
      <c r="AT22" s="42">
        <f t="shared" si="8"/>
        <v>0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/>
      <c r="D23" s="32"/>
      <c r="E23" s="32"/>
      <c r="F23" s="32"/>
      <c r="G23" s="32"/>
      <c r="H23" s="33">
        <f t="shared" si="0"/>
        <v>0</v>
      </c>
      <c r="I23" s="34" t="s">
        <v>45</v>
      </c>
      <c r="J23" s="35"/>
      <c r="K23" s="35"/>
      <c r="L23" s="35"/>
      <c r="M23" s="147">
        <f t="shared" si="1"/>
        <v>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/>
      <c r="AB23" s="39"/>
      <c r="AC23" s="39"/>
      <c r="AD23" s="39"/>
      <c r="AE23" s="39"/>
      <c r="AF23" s="39"/>
      <c r="AG23" s="44">
        <f t="shared" si="5"/>
        <v>0</v>
      </c>
      <c r="AH23" s="4"/>
      <c r="AI23" s="39"/>
      <c r="AJ23" s="42">
        <f t="shared" si="6"/>
        <v>0</v>
      </c>
      <c r="AK23" s="43" t="s">
        <v>45</v>
      </c>
      <c r="AL23" s="39"/>
      <c r="AM23" s="39"/>
      <c r="AN23" s="39"/>
      <c r="AO23" s="39"/>
      <c r="AP23" s="40"/>
      <c r="AQ23" s="45">
        <f t="shared" si="7"/>
        <v>0</v>
      </c>
      <c r="AR23" s="4"/>
      <c r="AS23" s="39">
        <v>0</v>
      </c>
      <c r="AT23" s="42">
        <f t="shared" si="8"/>
        <v>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/>
      <c r="D25" s="32"/>
      <c r="E25" s="32"/>
      <c r="F25" s="32"/>
      <c r="G25" s="32"/>
      <c r="H25" s="33">
        <f t="shared" si="0"/>
        <v>0</v>
      </c>
      <c r="I25" s="34" t="s">
        <v>49</v>
      </c>
      <c r="J25" s="35"/>
      <c r="K25" s="35"/>
      <c r="L25" s="35"/>
      <c r="M25" s="147">
        <f t="shared" si="1"/>
        <v>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/>
      <c r="AB25" s="39"/>
      <c r="AC25" s="39"/>
      <c r="AD25" s="39"/>
      <c r="AE25" s="39"/>
      <c r="AF25" s="39"/>
      <c r="AG25" s="44">
        <f t="shared" si="5"/>
        <v>0</v>
      </c>
      <c r="AH25" s="4"/>
      <c r="AI25" s="39"/>
      <c r="AJ25" s="42">
        <f t="shared" si="6"/>
        <v>0</v>
      </c>
      <c r="AK25" s="43" t="s">
        <v>49</v>
      </c>
      <c r="AL25" s="39"/>
      <c r="AM25" s="39"/>
      <c r="AN25" s="39"/>
      <c r="AO25" s="39"/>
      <c r="AP25" s="40"/>
      <c r="AQ25" s="45">
        <f t="shared" si="7"/>
        <v>0</v>
      </c>
      <c r="AR25" s="4"/>
      <c r="AS25" s="39">
        <v>0</v>
      </c>
      <c r="AT25" s="42">
        <f t="shared" si="8"/>
        <v>0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/>
      <c r="D27" s="32"/>
      <c r="E27" s="32"/>
      <c r="F27" s="32"/>
      <c r="G27" s="32"/>
      <c r="H27" s="33">
        <f t="shared" si="0"/>
        <v>0</v>
      </c>
      <c r="I27" s="34" t="s">
        <v>53</v>
      </c>
      <c r="J27" s="35"/>
      <c r="K27" s="35"/>
      <c r="L27" s="35"/>
      <c r="M27" s="147">
        <f t="shared" si="1"/>
        <v>0</v>
      </c>
      <c r="N27" s="37">
        <f t="shared" si="2"/>
        <v>0</v>
      </c>
      <c r="O27" s="142"/>
      <c r="P27" s="38"/>
      <c r="Q27" s="39"/>
      <c r="R27" s="39"/>
      <c r="S27" s="39"/>
      <c r="T27" s="39"/>
      <c r="U27" s="40"/>
      <c r="V27" s="41">
        <f t="shared" si="3"/>
        <v>0</v>
      </c>
      <c r="W27" s="4"/>
      <c r="X27" s="39">
        <v>0</v>
      </c>
      <c r="Y27" s="42">
        <f t="shared" si="4"/>
        <v>0</v>
      </c>
      <c r="Z27" s="43" t="s">
        <v>53</v>
      </c>
      <c r="AA27" s="39"/>
      <c r="AB27" s="39"/>
      <c r="AC27" s="39"/>
      <c r="AD27" s="39"/>
      <c r="AE27" s="39"/>
      <c r="AF27" s="39"/>
      <c r="AG27" s="44">
        <f t="shared" si="5"/>
        <v>0</v>
      </c>
      <c r="AH27" s="4"/>
      <c r="AI27" s="39"/>
      <c r="AJ27" s="42">
        <f t="shared" si="6"/>
        <v>0</v>
      </c>
      <c r="AK27" s="43" t="s">
        <v>53</v>
      </c>
      <c r="AL27" s="39"/>
      <c r="AM27" s="39"/>
      <c r="AN27" s="39"/>
      <c r="AO27" s="39"/>
      <c r="AP27" s="40"/>
      <c r="AQ27" s="45">
        <f t="shared" si="7"/>
        <v>0</v>
      </c>
      <c r="AR27" s="4"/>
      <c r="AS27" s="39">
        <v>0</v>
      </c>
      <c r="AT27" s="42">
        <f t="shared" si="8"/>
        <v>0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/>
      <c r="D28" s="47"/>
      <c r="E28" s="47"/>
      <c r="F28" s="47"/>
      <c r="G28" s="47"/>
      <c r="H28" s="48">
        <f t="shared" si="0"/>
        <v>0</v>
      </c>
      <c r="I28" s="49" t="s">
        <v>55</v>
      </c>
      <c r="J28" s="54"/>
      <c r="K28" s="54"/>
      <c r="L28" s="54"/>
      <c r="M28" s="148">
        <f t="shared" si="1"/>
        <v>0</v>
      </c>
      <c r="N28" s="37">
        <f t="shared" si="2"/>
        <v>0</v>
      </c>
      <c r="O28" s="142"/>
      <c r="P28" s="38"/>
      <c r="Q28" s="52"/>
      <c r="R28" s="52"/>
      <c r="S28" s="52"/>
      <c r="T28" s="52"/>
      <c r="U28" s="53"/>
      <c r="V28" s="41">
        <f t="shared" si="3"/>
        <v>0</v>
      </c>
      <c r="W28" s="4"/>
      <c r="X28" s="39">
        <v>0</v>
      </c>
      <c r="Y28" s="42">
        <f t="shared" si="4"/>
        <v>0</v>
      </c>
      <c r="Z28" s="43" t="s">
        <v>55</v>
      </c>
      <c r="AA28" s="52"/>
      <c r="AB28" s="52"/>
      <c r="AC28" s="52"/>
      <c r="AD28" s="52"/>
      <c r="AE28" s="52"/>
      <c r="AF28" s="52"/>
      <c r="AG28" s="44">
        <f t="shared" si="5"/>
        <v>0</v>
      </c>
      <c r="AH28" s="4"/>
      <c r="AI28" s="39"/>
      <c r="AJ28" s="42">
        <f t="shared" si="6"/>
        <v>0</v>
      </c>
      <c r="AK28" s="43" t="s">
        <v>55</v>
      </c>
      <c r="AL28" s="52"/>
      <c r="AM28" s="52"/>
      <c r="AN28" s="52"/>
      <c r="AO28" s="52"/>
      <c r="AP28" s="53"/>
      <c r="AQ28" s="45">
        <f t="shared" si="7"/>
        <v>0</v>
      </c>
      <c r="AR28" s="4"/>
      <c r="AS28" s="39">
        <v>0</v>
      </c>
      <c r="AT28" s="42">
        <f t="shared" si="8"/>
        <v>0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/>
      <c r="D29" s="32"/>
      <c r="E29" s="32"/>
      <c r="F29" s="32"/>
      <c r="G29" s="32"/>
      <c r="H29" s="33">
        <f t="shared" si="0"/>
        <v>0</v>
      </c>
      <c r="I29" s="34" t="s">
        <v>57</v>
      </c>
      <c r="J29" s="35"/>
      <c r="K29" s="35"/>
      <c r="L29" s="35"/>
      <c r="M29" s="147">
        <f t="shared" si="1"/>
        <v>0</v>
      </c>
      <c r="N29" s="37">
        <f t="shared" si="2"/>
        <v>0</v>
      </c>
      <c r="O29" s="142"/>
      <c r="P29" s="38"/>
      <c r="Q29" s="39"/>
      <c r="R29" s="39"/>
      <c r="S29" s="39"/>
      <c r="T29" s="39"/>
      <c r="U29" s="40"/>
      <c r="V29" s="41">
        <f t="shared" si="3"/>
        <v>0</v>
      </c>
      <c r="W29" s="4"/>
      <c r="X29" s="39">
        <v>0</v>
      </c>
      <c r="Y29" s="42">
        <f t="shared" si="4"/>
        <v>0</v>
      </c>
      <c r="Z29" s="43" t="s">
        <v>57</v>
      </c>
      <c r="AA29" s="39"/>
      <c r="AB29" s="39"/>
      <c r="AC29" s="39"/>
      <c r="AD29" s="39"/>
      <c r="AE29" s="39"/>
      <c r="AF29" s="39"/>
      <c r="AG29" s="44">
        <f t="shared" si="5"/>
        <v>0</v>
      </c>
      <c r="AH29" s="4"/>
      <c r="AI29" s="39"/>
      <c r="AJ29" s="42">
        <f t="shared" si="6"/>
        <v>0</v>
      </c>
      <c r="AK29" s="43" t="s">
        <v>57</v>
      </c>
      <c r="AL29" s="39"/>
      <c r="AM29" s="39"/>
      <c r="AN29" s="39"/>
      <c r="AO29" s="39"/>
      <c r="AP29" s="40"/>
      <c r="AQ29" s="45">
        <f t="shared" si="7"/>
        <v>0</v>
      </c>
      <c r="AR29" s="4"/>
      <c r="AS29" s="39">
        <v>0</v>
      </c>
      <c r="AT29" s="42">
        <f t="shared" si="8"/>
        <v>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/>
      <c r="D30" s="47"/>
      <c r="E30" s="47"/>
      <c r="F30" s="47"/>
      <c r="G30" s="47"/>
      <c r="H30" s="48">
        <f t="shared" si="0"/>
        <v>0</v>
      </c>
      <c r="I30" s="49" t="s">
        <v>59</v>
      </c>
      <c r="J30" s="54"/>
      <c r="K30" s="54"/>
      <c r="L30" s="54"/>
      <c r="M30" s="148">
        <f t="shared" si="1"/>
        <v>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/>
      <c r="AB30" s="52"/>
      <c r="AC30" s="52"/>
      <c r="AD30" s="52"/>
      <c r="AE30" s="52"/>
      <c r="AF30" s="52"/>
      <c r="AG30" s="44">
        <f t="shared" si="5"/>
        <v>0</v>
      </c>
      <c r="AH30" s="4"/>
      <c r="AI30" s="39"/>
      <c r="AJ30" s="42">
        <f t="shared" si="6"/>
        <v>0</v>
      </c>
      <c r="AK30" s="43" t="s">
        <v>59</v>
      </c>
      <c r="AL30" s="52"/>
      <c r="AM30" s="52"/>
      <c r="AN30" s="52"/>
      <c r="AO30" s="52"/>
      <c r="AP30" s="53"/>
      <c r="AQ30" s="45">
        <f t="shared" si="7"/>
        <v>0</v>
      </c>
      <c r="AR30" s="4"/>
      <c r="AS30" s="39">
        <v>0</v>
      </c>
      <c r="AT30" s="42">
        <f t="shared" si="8"/>
        <v>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/>
      <c r="D32" s="47"/>
      <c r="E32" s="47"/>
      <c r="F32" s="47"/>
      <c r="G32" s="47"/>
      <c r="H32" s="48">
        <f t="shared" si="0"/>
        <v>0</v>
      </c>
      <c r="I32" s="49" t="s">
        <v>63</v>
      </c>
      <c r="J32" s="54"/>
      <c r="K32" s="54"/>
      <c r="L32" s="54"/>
      <c r="M32" s="148">
        <f t="shared" si="1"/>
        <v>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/>
      <c r="AB32" s="52"/>
      <c r="AC32" s="52"/>
      <c r="AD32" s="52"/>
      <c r="AE32" s="52"/>
      <c r="AF32" s="52"/>
      <c r="AG32" s="44">
        <f t="shared" si="5"/>
        <v>0</v>
      </c>
      <c r="AH32" s="4"/>
      <c r="AI32" s="39"/>
      <c r="AJ32" s="42">
        <f t="shared" si="6"/>
        <v>0</v>
      </c>
      <c r="AK32" s="43" t="s">
        <v>63</v>
      </c>
      <c r="AL32" s="52"/>
      <c r="AM32" s="52"/>
      <c r="AN32" s="52"/>
      <c r="AO32" s="52"/>
      <c r="AP32" s="53"/>
      <c r="AQ32" s="45">
        <f t="shared" si="7"/>
        <v>0</v>
      </c>
      <c r="AR32" s="4"/>
      <c r="AS32" s="39">
        <v>0</v>
      </c>
      <c r="AT32" s="42">
        <f t="shared" si="8"/>
        <v>0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/>
      <c r="D33" s="32"/>
      <c r="E33" s="32"/>
      <c r="F33" s="32"/>
      <c r="G33" s="32"/>
      <c r="H33" s="33">
        <f t="shared" si="0"/>
        <v>0</v>
      </c>
      <c r="I33" s="34" t="s">
        <v>65</v>
      </c>
      <c r="J33" s="35"/>
      <c r="K33" s="35"/>
      <c r="L33" s="35"/>
      <c r="M33" s="147">
        <f t="shared" si="1"/>
        <v>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/>
      <c r="AB33" s="39"/>
      <c r="AC33" s="39"/>
      <c r="AD33" s="39"/>
      <c r="AE33" s="39"/>
      <c r="AF33" s="39"/>
      <c r="AG33" s="44">
        <f t="shared" si="5"/>
        <v>0</v>
      </c>
      <c r="AH33" s="4"/>
      <c r="AI33" s="39"/>
      <c r="AJ33" s="42">
        <f t="shared" si="6"/>
        <v>0</v>
      </c>
      <c r="AK33" s="43" t="s">
        <v>65</v>
      </c>
      <c r="AL33" s="39"/>
      <c r="AM33" s="39"/>
      <c r="AN33" s="39"/>
      <c r="AO33" s="39"/>
      <c r="AP33" s="40"/>
      <c r="AQ33" s="45">
        <f t="shared" si="7"/>
        <v>0</v>
      </c>
      <c r="AR33" s="4"/>
      <c r="AS33" s="39">
        <v>0</v>
      </c>
      <c r="AT33" s="42">
        <f t="shared" si="8"/>
        <v>0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0</v>
      </c>
      <c r="D37" s="149">
        <f t="shared" si="9"/>
        <v>0</v>
      </c>
      <c r="E37" s="149">
        <f t="shared" si="9"/>
        <v>0</v>
      </c>
      <c r="F37" s="149">
        <f t="shared" si="9"/>
        <v>0</v>
      </c>
      <c r="G37" s="149">
        <f t="shared" si="9"/>
        <v>0</v>
      </c>
      <c r="H37" s="150">
        <f t="shared" si="9"/>
        <v>0</v>
      </c>
      <c r="I37" s="61"/>
      <c r="J37" s="149">
        <f>SUM(J13:J35)</f>
        <v>0</v>
      </c>
      <c r="K37" s="149">
        <f>SUM(K13:K36)</f>
        <v>0</v>
      </c>
      <c r="L37" s="149">
        <f>SUM(L14:L35)</f>
        <v>0</v>
      </c>
      <c r="M37" s="149">
        <f>SUM(M13:M35)</f>
        <v>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0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0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0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0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0</v>
      </c>
      <c r="G48" s="76" t="s">
        <v>7</v>
      </c>
      <c r="H48" s="77">
        <f>D48+H41</f>
        <v>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0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0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11587253.42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0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11587253.42</v>
      </c>
      <c r="I81" s="380"/>
      <c r="J81" s="381"/>
      <c r="L81" s="386" t="s">
        <v>127</v>
      </c>
      <c r="M81" s="369"/>
      <c r="N81" s="387">
        <f>N79-H81</f>
        <v>-11587253.42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7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6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'2701'!N77</f>
        <v>3115613.42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'2701'!N78</f>
        <v>8471640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11587253.42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1739900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312850</v>
      </c>
      <c r="D13" s="32">
        <v>161800</v>
      </c>
      <c r="E13" s="32">
        <v>10900</v>
      </c>
      <c r="F13" s="32">
        <v>46500</v>
      </c>
      <c r="G13" s="32">
        <v>95450</v>
      </c>
      <c r="H13" s="33">
        <f t="shared" ref="H13:H35" si="0">SUM(C13:G13)</f>
        <v>627500</v>
      </c>
      <c r="I13" s="34" t="s">
        <v>27</v>
      </c>
      <c r="J13" s="35">
        <v>133000</v>
      </c>
      <c r="K13" s="35">
        <v>494500</v>
      </c>
      <c r="L13" s="35"/>
      <c r="M13" s="147">
        <f t="shared" ref="M13:M35" si="1">SUM(J13:L13)</f>
        <v>627500</v>
      </c>
      <c r="N13" s="37">
        <f t="shared" ref="N13:N35" si="2">H13-M13</f>
        <v>0</v>
      </c>
      <c r="O13" s="142"/>
      <c r="P13" s="38"/>
      <c r="Q13" s="39">
        <v>3</v>
      </c>
      <c r="R13" s="39"/>
      <c r="S13" s="39"/>
      <c r="T13" s="39"/>
      <c r="U13" s="40"/>
      <c r="V13" s="41">
        <f t="shared" ref="V13:V35" si="3">U13+T13+S13+R13+Q13</f>
        <v>3</v>
      </c>
      <c r="W13" s="4"/>
      <c r="X13" s="39">
        <v>0</v>
      </c>
      <c r="Y13" s="42">
        <f t="shared" ref="Y13:Y35" si="4">V13-X13</f>
        <v>3</v>
      </c>
      <c r="Z13" s="43" t="s">
        <v>20</v>
      </c>
      <c r="AA13" s="39">
        <v>1</v>
      </c>
      <c r="AB13" s="39">
        <v>2</v>
      </c>
      <c r="AC13" s="39">
        <v>1</v>
      </c>
      <c r="AD13" s="39">
        <v>1</v>
      </c>
      <c r="AE13" s="39">
        <v>1</v>
      </c>
      <c r="AF13" s="39"/>
      <c r="AG13" s="44">
        <f t="shared" ref="AG13:AG35" si="5">AF13+AE13+AD13+AC13+AB13+AA13</f>
        <v>6</v>
      </c>
      <c r="AH13" s="4"/>
      <c r="AI13" s="39">
        <v>0</v>
      </c>
      <c r="AJ13" s="42">
        <f t="shared" ref="AJ13:AJ35" si="6">AG13-AI13</f>
        <v>6</v>
      </c>
      <c r="AL13" s="39">
        <v>162</v>
      </c>
      <c r="AM13" s="39">
        <v>80</v>
      </c>
      <c r="AN13" s="39">
        <v>9</v>
      </c>
      <c r="AO13" s="39">
        <v>34</v>
      </c>
      <c r="AP13" s="40">
        <v>60</v>
      </c>
      <c r="AQ13" s="45">
        <f t="shared" ref="AQ13:AQ35" si="7">AP13+AO13+AN13+AM13+AL13</f>
        <v>345</v>
      </c>
      <c r="AR13" s="4"/>
      <c r="AS13" s="39">
        <v>0</v>
      </c>
      <c r="AT13" s="42">
        <f t="shared" ref="AT13:AT35" si="8">AQ13-AS13</f>
        <v>345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>
        <v>205700</v>
      </c>
      <c r="D14" s="47">
        <v>212100</v>
      </c>
      <c r="E14" s="47">
        <v>26900</v>
      </c>
      <c r="F14" s="47">
        <v>12700</v>
      </c>
      <c r="G14" s="47">
        <v>12700</v>
      </c>
      <c r="H14" s="48">
        <f t="shared" si="0"/>
        <v>470100</v>
      </c>
      <c r="I14" s="49" t="s">
        <v>28</v>
      </c>
      <c r="J14" s="54">
        <v>255500</v>
      </c>
      <c r="K14" s="54">
        <v>214600</v>
      </c>
      <c r="L14" s="54"/>
      <c r="M14" s="148">
        <f t="shared" si="1"/>
        <v>470100</v>
      </c>
      <c r="N14" s="37">
        <f t="shared" si="2"/>
        <v>0</v>
      </c>
      <c r="O14" s="142"/>
      <c r="P14" s="38"/>
      <c r="Q14" s="52"/>
      <c r="R14" s="52">
        <v>1</v>
      </c>
      <c r="S14" s="52"/>
      <c r="T14" s="52"/>
      <c r="U14" s="53"/>
      <c r="V14" s="41">
        <f t="shared" si="3"/>
        <v>1</v>
      </c>
      <c r="W14" s="4"/>
      <c r="X14" s="39">
        <v>0</v>
      </c>
      <c r="Y14" s="42">
        <f t="shared" si="4"/>
        <v>1</v>
      </c>
      <c r="Z14" s="43" t="s">
        <v>29</v>
      </c>
      <c r="AA14" s="52">
        <v>6</v>
      </c>
      <c r="AB14" s="52">
        <v>2</v>
      </c>
      <c r="AC14" s="52"/>
      <c r="AD14" s="52"/>
      <c r="AE14" s="52"/>
      <c r="AF14" s="52"/>
      <c r="AG14" s="44">
        <f t="shared" si="5"/>
        <v>8</v>
      </c>
      <c r="AH14" s="4"/>
      <c r="AI14" s="39"/>
      <c r="AJ14" s="42">
        <f t="shared" si="6"/>
        <v>8</v>
      </c>
      <c r="AL14" s="52">
        <v>118</v>
      </c>
      <c r="AM14" s="52">
        <v>94</v>
      </c>
      <c r="AN14" s="52">
        <v>14</v>
      </c>
      <c r="AO14" s="52">
        <v>4</v>
      </c>
      <c r="AP14" s="53">
        <v>4</v>
      </c>
      <c r="AQ14" s="45">
        <f t="shared" si="7"/>
        <v>234</v>
      </c>
      <c r="AR14" s="4"/>
      <c r="AS14" s="39">
        <v>0</v>
      </c>
      <c r="AT14" s="42">
        <f t="shared" si="8"/>
        <v>234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/>
      <c r="D15" s="32"/>
      <c r="E15" s="32">
        <v>84200</v>
      </c>
      <c r="F15" s="32">
        <v>115000</v>
      </c>
      <c r="G15" s="32">
        <v>443100</v>
      </c>
      <c r="H15" s="33">
        <f t="shared" si="0"/>
        <v>642300</v>
      </c>
      <c r="I15" s="34" t="s">
        <v>30</v>
      </c>
      <c r="J15" s="35">
        <v>38500</v>
      </c>
      <c r="K15" s="35">
        <v>603800</v>
      </c>
      <c r="L15" s="35"/>
      <c r="M15" s="147">
        <f t="shared" si="1"/>
        <v>642300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2</v>
      </c>
      <c r="AB15" s="39">
        <v>1</v>
      </c>
      <c r="AC15" s="39">
        <v>1</v>
      </c>
      <c r="AD15" s="39"/>
      <c r="AE15" s="39"/>
      <c r="AF15" s="39"/>
      <c r="AG15" s="44">
        <f t="shared" si="5"/>
        <v>4</v>
      </c>
      <c r="AH15" s="4"/>
      <c r="AI15" s="39"/>
      <c r="AJ15" s="42">
        <f t="shared" si="6"/>
        <v>4</v>
      </c>
      <c r="AL15" s="39"/>
      <c r="AM15" s="39"/>
      <c r="AN15" s="39">
        <v>27</v>
      </c>
      <c r="AO15" s="39">
        <v>58</v>
      </c>
      <c r="AP15" s="40">
        <v>116</v>
      </c>
      <c r="AQ15" s="45">
        <f t="shared" si="7"/>
        <v>201</v>
      </c>
      <c r="AR15" s="4"/>
      <c r="AS15" s="39">
        <v>0</v>
      </c>
      <c r="AT15" s="42">
        <f t="shared" si="8"/>
        <v>201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/>
      <c r="K16" s="54"/>
      <c r="L16" s="54"/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148900</v>
      </c>
      <c r="D17" s="32">
        <v>127250</v>
      </c>
      <c r="E17" s="32">
        <v>51550</v>
      </c>
      <c r="F17" s="32">
        <v>73100</v>
      </c>
      <c r="G17" s="32">
        <v>160500</v>
      </c>
      <c r="H17" s="33">
        <f t="shared" si="0"/>
        <v>561300</v>
      </c>
      <c r="I17" s="34" t="s">
        <v>33</v>
      </c>
      <c r="J17" s="35">
        <v>217000</v>
      </c>
      <c r="K17" s="35">
        <v>344300</v>
      </c>
      <c r="L17" s="35"/>
      <c r="M17" s="147">
        <f t="shared" si="1"/>
        <v>561300</v>
      </c>
      <c r="N17" s="37">
        <f t="shared" si="2"/>
        <v>0</v>
      </c>
      <c r="O17" s="142"/>
      <c r="P17" s="38"/>
      <c r="Q17" s="39"/>
      <c r="R17" s="39"/>
      <c r="S17" s="39"/>
      <c r="T17" s="39"/>
      <c r="U17" s="40"/>
      <c r="V17" s="41">
        <f t="shared" si="3"/>
        <v>0</v>
      </c>
      <c r="W17" s="4"/>
      <c r="X17" s="39">
        <v>0</v>
      </c>
      <c r="Y17" s="42">
        <f t="shared" si="4"/>
        <v>0</v>
      </c>
      <c r="Z17" s="43" t="s">
        <v>33</v>
      </c>
      <c r="AA17" s="39">
        <v>1</v>
      </c>
      <c r="AB17" s="39">
        <v>1</v>
      </c>
      <c r="AC17" s="39">
        <v>4</v>
      </c>
      <c r="AD17" s="39"/>
      <c r="AE17" s="39"/>
      <c r="AF17" s="39"/>
      <c r="AG17" s="44">
        <f t="shared" si="5"/>
        <v>6</v>
      </c>
      <c r="AH17" s="4"/>
      <c r="AI17" s="39"/>
      <c r="AJ17" s="42">
        <f t="shared" si="6"/>
        <v>6</v>
      </c>
      <c r="AK17" s="43" t="s">
        <v>33</v>
      </c>
      <c r="AL17" s="39">
        <v>102</v>
      </c>
      <c r="AM17" s="39">
        <v>81</v>
      </c>
      <c r="AN17" s="39">
        <v>43</v>
      </c>
      <c r="AO17" s="39">
        <v>52</v>
      </c>
      <c r="AP17" s="40">
        <v>93</v>
      </c>
      <c r="AQ17" s="45">
        <f t="shared" si="7"/>
        <v>371</v>
      </c>
      <c r="AR17" s="4"/>
      <c r="AS17" s="39">
        <v>0</v>
      </c>
      <c r="AT17" s="42">
        <f t="shared" si="8"/>
        <v>371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482800</v>
      </c>
      <c r="D18" s="47">
        <v>289850</v>
      </c>
      <c r="E18" s="47">
        <v>265000</v>
      </c>
      <c r="F18" s="47">
        <v>232600</v>
      </c>
      <c r="G18" s="47">
        <v>331350</v>
      </c>
      <c r="H18" s="48">
        <f t="shared" si="0"/>
        <v>1601600</v>
      </c>
      <c r="I18" s="49" t="s">
        <v>35</v>
      </c>
      <c r="J18" s="54">
        <v>1458625</v>
      </c>
      <c r="K18" s="54">
        <v>143000</v>
      </c>
      <c r="L18" s="54">
        <v>-25</v>
      </c>
      <c r="M18" s="148">
        <f t="shared" si="1"/>
        <v>1601600</v>
      </c>
      <c r="N18" s="37">
        <f t="shared" si="2"/>
        <v>0</v>
      </c>
      <c r="O18" s="142"/>
      <c r="P18" s="38"/>
      <c r="Q18" s="52">
        <v>1</v>
      </c>
      <c r="R18" s="52"/>
      <c r="S18" s="52"/>
      <c r="T18" s="52">
        <v>1</v>
      </c>
      <c r="U18" s="53">
        <v>3</v>
      </c>
      <c r="V18" s="41">
        <f t="shared" si="3"/>
        <v>5</v>
      </c>
      <c r="W18" s="4"/>
      <c r="X18" s="39">
        <v>0</v>
      </c>
      <c r="Y18" s="42">
        <f t="shared" si="4"/>
        <v>5</v>
      </c>
      <c r="Z18" s="43" t="s">
        <v>35</v>
      </c>
      <c r="AA18" s="52">
        <v>12</v>
      </c>
      <c r="AB18" s="52">
        <v>3</v>
      </c>
      <c r="AC18" s="52">
        <v>13</v>
      </c>
      <c r="AD18" s="52">
        <v>4</v>
      </c>
      <c r="AE18" s="52">
        <v>4</v>
      </c>
      <c r="AF18" s="52"/>
      <c r="AG18" s="44">
        <f t="shared" si="5"/>
        <v>36</v>
      </c>
      <c r="AH18" s="4"/>
      <c r="AI18" s="39"/>
      <c r="AJ18" s="42">
        <f t="shared" si="6"/>
        <v>36</v>
      </c>
      <c r="AK18" s="43" t="s">
        <v>35</v>
      </c>
      <c r="AL18" s="52">
        <v>258</v>
      </c>
      <c r="AM18" s="52">
        <v>201</v>
      </c>
      <c r="AN18" s="52">
        <v>161</v>
      </c>
      <c r="AO18" s="52">
        <v>128</v>
      </c>
      <c r="AP18" s="53">
        <v>228</v>
      </c>
      <c r="AQ18" s="45">
        <f t="shared" si="7"/>
        <v>976</v>
      </c>
      <c r="AR18" s="4"/>
      <c r="AS18" s="39">
        <v>0</v>
      </c>
      <c r="AT18" s="42">
        <f t="shared" si="8"/>
        <v>976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153300</v>
      </c>
      <c r="D19" s="32">
        <v>120400</v>
      </c>
      <c r="E19" s="32">
        <v>97600</v>
      </c>
      <c r="F19" s="32">
        <v>121100</v>
      </c>
      <c r="G19" s="32">
        <v>123100</v>
      </c>
      <c r="H19" s="33">
        <f t="shared" si="0"/>
        <v>615500</v>
      </c>
      <c r="I19" s="34" t="s">
        <v>37</v>
      </c>
      <c r="J19" s="35">
        <v>348600</v>
      </c>
      <c r="K19" s="35">
        <v>266900</v>
      </c>
      <c r="L19" s="35"/>
      <c r="M19" s="147">
        <f t="shared" si="1"/>
        <v>615500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4</v>
      </c>
      <c r="AB19" s="39">
        <v>3</v>
      </c>
      <c r="AC19" s="39">
        <v>4</v>
      </c>
      <c r="AD19" s="39">
        <v>2</v>
      </c>
      <c r="AE19" s="39"/>
      <c r="AF19" s="39"/>
      <c r="AG19" s="44">
        <f t="shared" si="5"/>
        <v>13</v>
      </c>
      <c r="AH19" s="4"/>
      <c r="AI19" s="39"/>
      <c r="AJ19" s="42">
        <f t="shared" si="6"/>
        <v>13</v>
      </c>
      <c r="AK19" s="43" t="s">
        <v>37</v>
      </c>
      <c r="AL19" s="39">
        <v>92</v>
      </c>
      <c r="AM19" s="39">
        <v>69</v>
      </c>
      <c r="AN19" s="39">
        <v>47</v>
      </c>
      <c r="AO19" s="39">
        <v>55</v>
      </c>
      <c r="AP19" s="40">
        <v>83</v>
      </c>
      <c r="AQ19" s="45">
        <f t="shared" si="7"/>
        <v>346</v>
      </c>
      <c r="AR19" s="4"/>
      <c r="AS19" s="39">
        <v>0</v>
      </c>
      <c r="AT19" s="42">
        <f t="shared" si="8"/>
        <v>346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192900</v>
      </c>
      <c r="D20" s="47">
        <v>178200</v>
      </c>
      <c r="E20" s="47">
        <v>159300</v>
      </c>
      <c r="F20" s="47">
        <v>180650</v>
      </c>
      <c r="G20" s="47">
        <v>373350</v>
      </c>
      <c r="H20" s="48">
        <f t="shared" si="0"/>
        <v>1084400</v>
      </c>
      <c r="I20" s="49" t="s">
        <v>39</v>
      </c>
      <c r="J20" s="54">
        <v>932989.47</v>
      </c>
      <c r="K20" s="54">
        <v>147400</v>
      </c>
      <c r="L20" s="54"/>
      <c r="M20" s="148">
        <f t="shared" si="1"/>
        <v>1080389.47</v>
      </c>
      <c r="N20" s="37">
        <f t="shared" si="2"/>
        <v>4010.5300000000279</v>
      </c>
      <c r="O20" s="142"/>
      <c r="P20" s="38"/>
      <c r="Q20" s="52">
        <v>2</v>
      </c>
      <c r="R20" s="52"/>
      <c r="S20" s="52"/>
      <c r="T20" s="52"/>
      <c r="U20" s="53">
        <v>1</v>
      </c>
      <c r="V20" s="41">
        <f t="shared" si="3"/>
        <v>3</v>
      </c>
      <c r="W20" s="4"/>
      <c r="X20" s="39">
        <v>0</v>
      </c>
      <c r="Y20" s="42">
        <f t="shared" si="4"/>
        <v>3</v>
      </c>
      <c r="Z20" s="43" t="s">
        <v>39</v>
      </c>
      <c r="AA20" s="52">
        <v>2</v>
      </c>
      <c r="AB20" s="52">
        <v>6</v>
      </c>
      <c r="AC20" s="52">
        <v>10</v>
      </c>
      <c r="AD20" s="52">
        <v>4</v>
      </c>
      <c r="AE20" s="52">
        <v>7</v>
      </c>
      <c r="AF20" s="52"/>
      <c r="AG20" s="44">
        <f t="shared" si="5"/>
        <v>29</v>
      </c>
      <c r="AH20" s="4"/>
      <c r="AI20" s="39"/>
      <c r="AJ20" s="42">
        <f t="shared" si="6"/>
        <v>29</v>
      </c>
      <c r="AK20" s="43" t="s">
        <v>39</v>
      </c>
      <c r="AL20" s="52">
        <v>114</v>
      </c>
      <c r="AM20" s="52">
        <v>101</v>
      </c>
      <c r="AN20" s="52">
        <v>93</v>
      </c>
      <c r="AO20" s="52">
        <v>115</v>
      </c>
      <c r="AP20" s="53">
        <v>181</v>
      </c>
      <c r="AQ20" s="45">
        <f t="shared" si="7"/>
        <v>604</v>
      </c>
      <c r="AR20" s="4"/>
      <c r="AS20" s="39">
        <v>0</v>
      </c>
      <c r="AT20" s="42">
        <f t="shared" si="8"/>
        <v>604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203600</v>
      </c>
      <c r="D21" s="32">
        <v>264400</v>
      </c>
      <c r="E21" s="32">
        <v>132300</v>
      </c>
      <c r="F21" s="32">
        <v>244700</v>
      </c>
      <c r="G21" s="32">
        <v>289400</v>
      </c>
      <c r="H21" s="33">
        <f t="shared" si="0"/>
        <v>1134400</v>
      </c>
      <c r="I21" s="34" t="s">
        <v>41</v>
      </c>
      <c r="J21" s="35">
        <v>791000</v>
      </c>
      <c r="K21" s="35">
        <v>343400</v>
      </c>
      <c r="L21" s="35"/>
      <c r="M21" s="147">
        <f t="shared" si="1"/>
        <v>1134400</v>
      </c>
      <c r="N21" s="37">
        <f t="shared" si="2"/>
        <v>0</v>
      </c>
      <c r="O21" s="142"/>
      <c r="P21" s="38"/>
      <c r="Q21" s="39"/>
      <c r="R21" s="39"/>
      <c r="S21" s="39"/>
      <c r="T21" s="39">
        <v>1</v>
      </c>
      <c r="U21" s="40"/>
      <c r="V21" s="41">
        <f t="shared" si="3"/>
        <v>1</v>
      </c>
      <c r="W21" s="4"/>
      <c r="X21" s="39">
        <v>0</v>
      </c>
      <c r="Y21" s="42">
        <f t="shared" si="4"/>
        <v>1</v>
      </c>
      <c r="Z21" s="43" t="s">
        <v>41</v>
      </c>
      <c r="AA21" s="39">
        <v>2</v>
      </c>
      <c r="AB21" s="39"/>
      <c r="AC21" s="39">
        <v>3</v>
      </c>
      <c r="AD21" s="39"/>
      <c r="AE21" s="39">
        <v>2</v>
      </c>
      <c r="AF21" s="39"/>
      <c r="AG21" s="44">
        <f t="shared" si="5"/>
        <v>7</v>
      </c>
      <c r="AH21" s="4"/>
      <c r="AI21" s="39"/>
      <c r="AJ21" s="42">
        <f t="shared" si="6"/>
        <v>7</v>
      </c>
      <c r="AK21" s="43" t="s">
        <v>41</v>
      </c>
      <c r="AL21" s="39">
        <v>103</v>
      </c>
      <c r="AM21" s="39">
        <v>99</v>
      </c>
      <c r="AN21" s="39">
        <v>63</v>
      </c>
      <c r="AO21" s="39">
        <v>88</v>
      </c>
      <c r="AP21" s="40">
        <v>114</v>
      </c>
      <c r="AQ21" s="45">
        <f t="shared" si="7"/>
        <v>467</v>
      </c>
      <c r="AR21" s="4"/>
      <c r="AS21" s="39">
        <v>0</v>
      </c>
      <c r="AT21" s="42">
        <f t="shared" si="8"/>
        <v>467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191490</v>
      </c>
      <c r="D22" s="47">
        <v>221300</v>
      </c>
      <c r="E22" s="47">
        <v>88300</v>
      </c>
      <c r="F22" s="47">
        <v>119200</v>
      </c>
      <c r="G22" s="47">
        <v>244550</v>
      </c>
      <c r="H22" s="48">
        <f t="shared" si="0"/>
        <v>864840</v>
      </c>
      <c r="I22" s="49" t="s">
        <v>43</v>
      </c>
      <c r="J22" s="54">
        <v>646800</v>
      </c>
      <c r="K22" s="54">
        <v>218100</v>
      </c>
      <c r="L22" s="54">
        <v>-60</v>
      </c>
      <c r="M22" s="148">
        <f t="shared" si="1"/>
        <v>864840</v>
      </c>
      <c r="N22" s="37">
        <f t="shared" si="2"/>
        <v>0</v>
      </c>
      <c r="O22" s="142"/>
      <c r="P22" s="38"/>
      <c r="Q22" s="52">
        <v>5</v>
      </c>
      <c r="R22" s="52">
        <v>1</v>
      </c>
      <c r="S22" s="52"/>
      <c r="T22" s="52"/>
      <c r="U22" s="53"/>
      <c r="V22" s="41">
        <f t="shared" si="3"/>
        <v>6</v>
      </c>
      <c r="W22" s="4"/>
      <c r="X22" s="39">
        <v>0</v>
      </c>
      <c r="Y22" s="42">
        <f t="shared" si="4"/>
        <v>6</v>
      </c>
      <c r="Z22" s="43" t="s">
        <v>43</v>
      </c>
      <c r="AA22" s="52">
        <v>4</v>
      </c>
      <c r="AB22" s="52">
        <v>4</v>
      </c>
      <c r="AC22" s="52">
        <v>8</v>
      </c>
      <c r="AD22" s="52">
        <v>4</v>
      </c>
      <c r="AE22" s="52">
        <v>1</v>
      </c>
      <c r="AF22" s="52"/>
      <c r="AG22" s="44">
        <f t="shared" si="5"/>
        <v>21</v>
      </c>
      <c r="AH22" s="4"/>
      <c r="AI22" s="39"/>
      <c r="AJ22" s="42">
        <f t="shared" si="6"/>
        <v>21</v>
      </c>
      <c r="AK22" s="43" t="s">
        <v>43</v>
      </c>
      <c r="AL22" s="52">
        <v>122</v>
      </c>
      <c r="AM22" s="52">
        <v>127</v>
      </c>
      <c r="AN22" s="52">
        <v>57</v>
      </c>
      <c r="AO22" s="52">
        <v>66</v>
      </c>
      <c r="AP22" s="53">
        <v>131</v>
      </c>
      <c r="AQ22" s="45">
        <f t="shared" si="7"/>
        <v>503</v>
      </c>
      <c r="AR22" s="4"/>
      <c r="AS22" s="39">
        <v>0</v>
      </c>
      <c r="AT22" s="42">
        <f t="shared" si="8"/>
        <v>503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258200</v>
      </c>
      <c r="D23" s="32">
        <v>228100</v>
      </c>
      <c r="E23" s="32">
        <v>129300</v>
      </c>
      <c r="F23" s="32">
        <v>156900</v>
      </c>
      <c r="G23" s="32">
        <v>160600</v>
      </c>
      <c r="H23" s="33">
        <f t="shared" si="0"/>
        <v>933100</v>
      </c>
      <c r="I23" s="34" t="s">
        <v>45</v>
      </c>
      <c r="J23" s="35">
        <v>670500</v>
      </c>
      <c r="K23" s="35">
        <v>262600</v>
      </c>
      <c r="L23" s="35"/>
      <c r="M23" s="147">
        <f t="shared" si="1"/>
        <v>933100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3</v>
      </c>
      <c r="AB23" s="39">
        <v>3</v>
      </c>
      <c r="AC23" s="39">
        <v>4</v>
      </c>
      <c r="AD23" s="39">
        <v>1</v>
      </c>
      <c r="AE23" s="39">
        <v>4</v>
      </c>
      <c r="AF23" s="39"/>
      <c r="AG23" s="44">
        <f t="shared" si="5"/>
        <v>15</v>
      </c>
      <c r="AH23" s="4"/>
      <c r="AI23" s="39"/>
      <c r="AJ23" s="42">
        <f t="shared" si="6"/>
        <v>15</v>
      </c>
      <c r="AK23" s="43" t="s">
        <v>45</v>
      </c>
      <c r="AL23" s="39">
        <v>139</v>
      </c>
      <c r="AM23" s="39">
        <v>121</v>
      </c>
      <c r="AN23" s="39">
        <v>78</v>
      </c>
      <c r="AO23" s="39">
        <v>87</v>
      </c>
      <c r="AP23" s="40">
        <v>132</v>
      </c>
      <c r="AQ23" s="45">
        <f t="shared" si="7"/>
        <v>557</v>
      </c>
      <c r="AR23" s="4"/>
      <c r="AS23" s="39">
        <v>0</v>
      </c>
      <c r="AT23" s="42">
        <f t="shared" si="8"/>
        <v>557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147500</v>
      </c>
      <c r="D25" s="32">
        <v>154600</v>
      </c>
      <c r="E25" s="32">
        <v>32900</v>
      </c>
      <c r="F25" s="32">
        <v>96700</v>
      </c>
      <c r="G25" s="32">
        <v>187800</v>
      </c>
      <c r="H25" s="33">
        <f t="shared" si="0"/>
        <v>619500</v>
      </c>
      <c r="I25" s="34" t="s">
        <v>49</v>
      </c>
      <c r="J25" s="35">
        <v>553000</v>
      </c>
      <c r="K25" s="35">
        <v>66500</v>
      </c>
      <c r="L25" s="35"/>
      <c r="M25" s="147">
        <f t="shared" si="1"/>
        <v>619500</v>
      </c>
      <c r="N25" s="37">
        <f t="shared" si="2"/>
        <v>0</v>
      </c>
      <c r="O25" s="142"/>
      <c r="P25" s="38"/>
      <c r="Q25" s="39"/>
      <c r="R25" s="39">
        <v>1</v>
      </c>
      <c r="S25" s="39"/>
      <c r="T25" s="39"/>
      <c r="U25" s="40"/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2</v>
      </c>
      <c r="AB25" s="39"/>
      <c r="AC25" s="39">
        <v>10</v>
      </c>
      <c r="AD25" s="39"/>
      <c r="AE25" s="39">
        <v>1</v>
      </c>
      <c r="AF25" s="39"/>
      <c r="AG25" s="44">
        <f t="shared" si="5"/>
        <v>13</v>
      </c>
      <c r="AH25" s="4"/>
      <c r="AI25" s="39"/>
      <c r="AJ25" s="42">
        <f t="shared" si="6"/>
        <v>13</v>
      </c>
      <c r="AK25" s="43" t="s">
        <v>49</v>
      </c>
      <c r="AL25" s="39">
        <v>62</v>
      </c>
      <c r="AM25" s="39">
        <v>86</v>
      </c>
      <c r="AN25" s="39">
        <v>23</v>
      </c>
      <c r="AO25" s="39">
        <v>49</v>
      </c>
      <c r="AP25" s="40">
        <v>102</v>
      </c>
      <c r="AQ25" s="45">
        <f t="shared" si="7"/>
        <v>322</v>
      </c>
      <c r="AR25" s="4"/>
      <c r="AS25" s="39">
        <v>0</v>
      </c>
      <c r="AT25" s="42">
        <f t="shared" si="8"/>
        <v>322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83300</v>
      </c>
      <c r="D27" s="32">
        <v>77100</v>
      </c>
      <c r="E27" s="32">
        <v>31400</v>
      </c>
      <c r="F27" s="32">
        <v>44400</v>
      </c>
      <c r="G27" s="32">
        <v>64400</v>
      </c>
      <c r="H27" s="33">
        <f t="shared" si="0"/>
        <v>300600</v>
      </c>
      <c r="I27" s="34" t="s">
        <v>53</v>
      </c>
      <c r="J27" s="35">
        <v>511450</v>
      </c>
      <c r="K27" s="35"/>
      <c r="L27" s="35">
        <v>-210850</v>
      </c>
      <c r="M27" s="147">
        <f t="shared" si="1"/>
        <v>300600</v>
      </c>
      <c r="N27" s="37">
        <f t="shared" si="2"/>
        <v>0</v>
      </c>
      <c r="O27" s="142"/>
      <c r="P27" s="38"/>
      <c r="Q27" s="39"/>
      <c r="R27" s="39"/>
      <c r="S27" s="39">
        <v>1</v>
      </c>
      <c r="T27" s="39"/>
      <c r="U27" s="40"/>
      <c r="V27" s="41">
        <f t="shared" si="3"/>
        <v>1</v>
      </c>
      <c r="W27" s="4"/>
      <c r="X27" s="39">
        <v>0</v>
      </c>
      <c r="Y27" s="42">
        <f t="shared" si="4"/>
        <v>1</v>
      </c>
      <c r="Z27" s="43" t="s">
        <v>53</v>
      </c>
      <c r="AA27" s="39">
        <v>1</v>
      </c>
      <c r="AB27" s="39">
        <v>2</v>
      </c>
      <c r="AC27" s="39">
        <v>4</v>
      </c>
      <c r="AD27" s="39">
        <v>1</v>
      </c>
      <c r="AE27" s="39"/>
      <c r="AF27" s="39"/>
      <c r="AG27" s="44">
        <f t="shared" si="5"/>
        <v>8</v>
      </c>
      <c r="AH27" s="4"/>
      <c r="AI27" s="39"/>
      <c r="AJ27" s="42">
        <f t="shared" si="6"/>
        <v>8</v>
      </c>
      <c r="AK27" s="43" t="s">
        <v>53</v>
      </c>
      <c r="AL27" s="39">
        <v>46</v>
      </c>
      <c r="AM27" s="39">
        <v>45</v>
      </c>
      <c r="AN27" s="39">
        <v>29</v>
      </c>
      <c r="AO27" s="39">
        <v>37</v>
      </c>
      <c r="AP27" s="40">
        <v>49</v>
      </c>
      <c r="AQ27" s="45">
        <f t="shared" si="7"/>
        <v>206</v>
      </c>
      <c r="AR27" s="4"/>
      <c r="AS27" s="39">
        <v>0</v>
      </c>
      <c r="AT27" s="42">
        <f t="shared" si="8"/>
        <v>206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162150</v>
      </c>
      <c r="D28" s="47">
        <v>225650</v>
      </c>
      <c r="E28" s="47">
        <v>92700</v>
      </c>
      <c r="F28" s="47">
        <v>145800</v>
      </c>
      <c r="G28" s="47">
        <v>212850</v>
      </c>
      <c r="H28" s="48">
        <f t="shared" si="0"/>
        <v>839150</v>
      </c>
      <c r="I28" s="49" t="s">
        <v>55</v>
      </c>
      <c r="J28" s="54">
        <v>499450</v>
      </c>
      <c r="K28" s="54">
        <v>339700</v>
      </c>
      <c r="L28" s="54"/>
      <c r="M28" s="148">
        <f t="shared" si="1"/>
        <v>839150</v>
      </c>
      <c r="N28" s="37">
        <f t="shared" si="2"/>
        <v>0</v>
      </c>
      <c r="O28" s="142"/>
      <c r="P28" s="38"/>
      <c r="Q28" s="52"/>
      <c r="R28" s="52">
        <v>2</v>
      </c>
      <c r="S28" s="52"/>
      <c r="T28" s="52"/>
      <c r="U28" s="53">
        <v>2</v>
      </c>
      <c r="V28" s="41">
        <f t="shared" si="3"/>
        <v>4</v>
      </c>
      <c r="W28" s="4"/>
      <c r="X28" s="39">
        <v>0</v>
      </c>
      <c r="Y28" s="42">
        <f t="shared" si="4"/>
        <v>4</v>
      </c>
      <c r="Z28" s="43" t="s">
        <v>55</v>
      </c>
      <c r="AA28" s="52">
        <v>2</v>
      </c>
      <c r="AB28" s="52">
        <v>8</v>
      </c>
      <c r="AC28" s="52">
        <v>4</v>
      </c>
      <c r="AD28" s="52">
        <v>1</v>
      </c>
      <c r="AE28" s="52">
        <v>4</v>
      </c>
      <c r="AF28" s="52"/>
      <c r="AG28" s="44">
        <f t="shared" si="5"/>
        <v>19</v>
      </c>
      <c r="AH28" s="4"/>
      <c r="AI28" s="39"/>
      <c r="AJ28" s="42">
        <f t="shared" si="6"/>
        <v>19</v>
      </c>
      <c r="AK28" s="43" t="s">
        <v>55</v>
      </c>
      <c r="AL28" s="52">
        <v>103</v>
      </c>
      <c r="AM28" s="52">
        <v>128</v>
      </c>
      <c r="AN28" s="52">
        <v>62</v>
      </c>
      <c r="AO28" s="52">
        <v>86</v>
      </c>
      <c r="AP28" s="53">
        <v>149</v>
      </c>
      <c r="AQ28" s="45">
        <f t="shared" si="7"/>
        <v>528</v>
      </c>
      <c r="AR28" s="4"/>
      <c r="AS28" s="39">
        <v>0</v>
      </c>
      <c r="AT28" s="42">
        <f t="shared" si="8"/>
        <v>528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253100</v>
      </c>
      <c r="D29" s="32">
        <v>208700</v>
      </c>
      <c r="E29" s="32">
        <v>212000</v>
      </c>
      <c r="F29" s="32">
        <v>126600</v>
      </c>
      <c r="G29" s="32">
        <v>255000</v>
      </c>
      <c r="H29" s="33">
        <f t="shared" si="0"/>
        <v>1055400</v>
      </c>
      <c r="I29" s="34" t="s">
        <v>57</v>
      </c>
      <c r="J29" s="35">
        <v>1050000</v>
      </c>
      <c r="K29" s="35">
        <v>6000</v>
      </c>
      <c r="L29" s="35">
        <v>-600</v>
      </c>
      <c r="M29" s="147">
        <f t="shared" si="1"/>
        <v>1055400</v>
      </c>
      <c r="N29" s="37">
        <f t="shared" si="2"/>
        <v>0</v>
      </c>
      <c r="O29" s="142"/>
      <c r="P29" s="38"/>
      <c r="Q29" s="39">
        <v>2</v>
      </c>
      <c r="R29" s="39">
        <v>1</v>
      </c>
      <c r="S29" s="39">
        <v>1</v>
      </c>
      <c r="T29" s="39"/>
      <c r="U29" s="40">
        <v>1</v>
      </c>
      <c r="V29" s="41">
        <f t="shared" si="3"/>
        <v>5</v>
      </c>
      <c r="W29" s="4"/>
      <c r="X29" s="39">
        <v>0</v>
      </c>
      <c r="Y29" s="42">
        <f t="shared" si="4"/>
        <v>5</v>
      </c>
      <c r="Z29" s="43" t="s">
        <v>57</v>
      </c>
      <c r="AA29" s="39"/>
      <c r="AB29" s="39">
        <v>2</v>
      </c>
      <c r="AC29" s="39">
        <v>8</v>
      </c>
      <c r="AD29" s="39">
        <v>3</v>
      </c>
      <c r="AE29" s="39">
        <v>1</v>
      </c>
      <c r="AF29" s="39"/>
      <c r="AG29" s="44">
        <f t="shared" si="5"/>
        <v>14</v>
      </c>
      <c r="AH29" s="4"/>
      <c r="AI29" s="39"/>
      <c r="AJ29" s="42">
        <f t="shared" si="6"/>
        <v>14</v>
      </c>
      <c r="AK29" s="43" t="s">
        <v>57</v>
      </c>
      <c r="AL29" s="39">
        <v>89</v>
      </c>
      <c r="AM29" s="39">
        <v>83</v>
      </c>
      <c r="AN29" s="39">
        <v>74</v>
      </c>
      <c r="AO29" s="39">
        <v>55</v>
      </c>
      <c r="AP29" s="40">
        <v>109</v>
      </c>
      <c r="AQ29" s="45">
        <f t="shared" si="7"/>
        <v>410</v>
      </c>
      <c r="AR29" s="4"/>
      <c r="AS29" s="39">
        <v>0</v>
      </c>
      <c r="AT29" s="42">
        <f t="shared" si="8"/>
        <v>410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110000</v>
      </c>
      <c r="D30" s="47">
        <v>88900</v>
      </c>
      <c r="E30" s="47">
        <v>66400</v>
      </c>
      <c r="F30" s="47">
        <v>58250</v>
      </c>
      <c r="G30" s="47">
        <v>69950</v>
      </c>
      <c r="H30" s="48">
        <f t="shared" si="0"/>
        <v>393500</v>
      </c>
      <c r="I30" s="49" t="s">
        <v>59</v>
      </c>
      <c r="J30" s="54">
        <v>105000</v>
      </c>
      <c r="K30" s="54">
        <v>288500</v>
      </c>
      <c r="L30" s="54"/>
      <c r="M30" s="148">
        <f t="shared" si="1"/>
        <v>393500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2</v>
      </c>
      <c r="AB30" s="52">
        <v>1</v>
      </c>
      <c r="AC30" s="52">
        <v>2</v>
      </c>
      <c r="AD30" s="52"/>
      <c r="AE30" s="52"/>
      <c r="AF30" s="52"/>
      <c r="AG30" s="44">
        <f t="shared" si="5"/>
        <v>5</v>
      </c>
      <c r="AH30" s="4"/>
      <c r="AI30" s="39"/>
      <c r="AJ30" s="42">
        <f t="shared" si="6"/>
        <v>5</v>
      </c>
      <c r="AK30" s="43" t="s">
        <v>59</v>
      </c>
      <c r="AL30" s="52">
        <v>79</v>
      </c>
      <c r="AM30" s="52">
        <v>41</v>
      </c>
      <c r="AN30" s="52">
        <v>43</v>
      </c>
      <c r="AO30" s="52">
        <v>33</v>
      </c>
      <c r="AP30" s="53">
        <v>40</v>
      </c>
      <c r="AQ30" s="45">
        <f t="shared" si="7"/>
        <v>236</v>
      </c>
      <c r="AR30" s="4"/>
      <c r="AS30" s="39">
        <v>0</v>
      </c>
      <c r="AT30" s="42">
        <f t="shared" si="8"/>
        <v>236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122800</v>
      </c>
      <c r="D32" s="47">
        <v>164900</v>
      </c>
      <c r="E32" s="47">
        <v>105600</v>
      </c>
      <c r="F32" s="47">
        <v>109700</v>
      </c>
      <c r="G32" s="47">
        <v>164900</v>
      </c>
      <c r="H32" s="48">
        <f t="shared" si="0"/>
        <v>667900</v>
      </c>
      <c r="I32" s="49" t="s">
        <v>63</v>
      </c>
      <c r="J32" s="54">
        <v>464800</v>
      </c>
      <c r="K32" s="54">
        <v>203100</v>
      </c>
      <c r="L32" s="54"/>
      <c r="M32" s="148">
        <f t="shared" si="1"/>
        <v>667900</v>
      </c>
      <c r="N32" s="37">
        <f t="shared" si="2"/>
        <v>0</v>
      </c>
      <c r="O32" s="142"/>
      <c r="P32" s="38"/>
      <c r="Q32" s="52"/>
      <c r="R32" s="52"/>
      <c r="S32" s="52"/>
      <c r="T32" s="52">
        <v>2</v>
      </c>
      <c r="U32" s="53"/>
      <c r="V32" s="41">
        <f t="shared" si="3"/>
        <v>2</v>
      </c>
      <c r="W32" s="4"/>
      <c r="X32" s="39">
        <v>0</v>
      </c>
      <c r="Y32" s="42">
        <f t="shared" si="4"/>
        <v>2</v>
      </c>
      <c r="Z32" s="43" t="s">
        <v>63</v>
      </c>
      <c r="AA32" s="52">
        <v>4</v>
      </c>
      <c r="AB32" s="52">
        <v>2</v>
      </c>
      <c r="AC32" s="52">
        <v>9</v>
      </c>
      <c r="AD32" s="52">
        <v>3</v>
      </c>
      <c r="AE32" s="52">
        <v>4</v>
      </c>
      <c r="AF32" s="52"/>
      <c r="AG32" s="44">
        <f t="shared" si="5"/>
        <v>22</v>
      </c>
      <c r="AH32" s="4"/>
      <c r="AI32" s="39"/>
      <c r="AJ32" s="42">
        <f t="shared" si="6"/>
        <v>22</v>
      </c>
      <c r="AK32" s="43" t="s">
        <v>63</v>
      </c>
      <c r="AL32" s="52">
        <v>91</v>
      </c>
      <c r="AM32" s="52">
        <v>85</v>
      </c>
      <c r="AN32" s="52">
        <v>68</v>
      </c>
      <c r="AO32" s="52">
        <v>75</v>
      </c>
      <c r="AP32" s="53">
        <v>99</v>
      </c>
      <c r="AQ32" s="45">
        <f t="shared" si="7"/>
        <v>418</v>
      </c>
      <c r="AR32" s="4"/>
      <c r="AS32" s="39">
        <v>0</v>
      </c>
      <c r="AT32" s="42">
        <f t="shared" si="8"/>
        <v>418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28100</v>
      </c>
      <c r="D33" s="32">
        <v>20100</v>
      </c>
      <c r="E33" s="32">
        <v>18100</v>
      </c>
      <c r="F33" s="32">
        <v>36900</v>
      </c>
      <c r="G33" s="32">
        <v>40100</v>
      </c>
      <c r="H33" s="33">
        <f t="shared" si="0"/>
        <v>143300</v>
      </c>
      <c r="I33" s="34" t="s">
        <v>65</v>
      </c>
      <c r="J33" s="35">
        <v>30333.33</v>
      </c>
      <c r="K33" s="35">
        <v>113100</v>
      </c>
      <c r="L33" s="35">
        <v>-133.33000000000001</v>
      </c>
      <c r="M33" s="147">
        <f t="shared" si="1"/>
        <v>143300.00000000003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2</v>
      </c>
      <c r="AB33" s="39"/>
      <c r="AC33" s="39">
        <v>1</v>
      </c>
      <c r="AD33" s="39"/>
      <c r="AE33" s="39"/>
      <c r="AF33" s="39"/>
      <c r="AG33" s="44">
        <f t="shared" si="5"/>
        <v>3</v>
      </c>
      <c r="AH33" s="4"/>
      <c r="AI33" s="39"/>
      <c r="AJ33" s="42">
        <f t="shared" si="6"/>
        <v>3</v>
      </c>
      <c r="AK33" s="43" t="s">
        <v>65</v>
      </c>
      <c r="AL33" s="39">
        <v>36</v>
      </c>
      <c r="AM33" s="39">
        <v>22</v>
      </c>
      <c r="AN33" s="39">
        <v>22</v>
      </c>
      <c r="AO33" s="39">
        <v>24</v>
      </c>
      <c r="AP33" s="40">
        <v>42</v>
      </c>
      <c r="AQ33" s="45">
        <f t="shared" si="7"/>
        <v>146</v>
      </c>
      <c r="AR33" s="4"/>
      <c r="AS33" s="39">
        <v>0</v>
      </c>
      <c r="AT33" s="42">
        <f t="shared" si="8"/>
        <v>146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3056690</v>
      </c>
      <c r="D37" s="149">
        <f t="shared" si="9"/>
        <v>2743350</v>
      </c>
      <c r="E37" s="149">
        <f t="shared" si="9"/>
        <v>1604450</v>
      </c>
      <c r="F37" s="149">
        <f t="shared" si="9"/>
        <v>1920800</v>
      </c>
      <c r="G37" s="149">
        <f t="shared" si="9"/>
        <v>3229100</v>
      </c>
      <c r="H37" s="150">
        <f t="shared" si="9"/>
        <v>12554390</v>
      </c>
      <c r="I37" s="61"/>
      <c r="J37" s="149">
        <f>SUM(J13:J35)</f>
        <v>8706547.7999999989</v>
      </c>
      <c r="K37" s="149">
        <f>SUM(K13:K36)</f>
        <v>4055500</v>
      </c>
      <c r="L37" s="149">
        <f>SUM(L14:L35)</f>
        <v>-211668.33</v>
      </c>
      <c r="M37" s="149">
        <f>SUM(M13:M35)</f>
        <v>12550379.469999999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32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229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6870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11562355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8706547.7999999989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4010.5300000000279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8710558.3299999982</v>
      </c>
      <c r="G48" s="76" t="s">
        <v>7</v>
      </c>
      <c r="H48" s="77">
        <f>D48+H41</f>
        <v>20272913.329999998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64</v>
      </c>
      <c r="E52" s="437">
        <f>20000*D52</f>
        <v>1280000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210</v>
      </c>
      <c r="N52" s="90">
        <f>20000*M52</f>
        <v>4200000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122</v>
      </c>
      <c r="E53" s="359">
        <f>10000*D53</f>
        <v>1220000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296</v>
      </c>
      <c r="N53" s="96">
        <f>10000*M53</f>
        <v>2960000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303</v>
      </c>
      <c r="E54" s="361">
        <f>2000*D54</f>
        <v>606000</v>
      </c>
      <c r="F54" s="360"/>
      <c r="H54" s="85"/>
      <c r="I54" s="86" t="s">
        <v>99</v>
      </c>
      <c r="J54" s="87"/>
      <c r="K54" s="94"/>
      <c r="L54" s="95" t="s">
        <v>101</v>
      </c>
      <c r="M54" s="89">
        <f>616-3</f>
        <v>613</v>
      </c>
      <c r="N54" s="96">
        <f>2000*M54</f>
        <v>1226000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657</v>
      </c>
      <c r="E55" s="359">
        <f>1000*D55</f>
        <v>657000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559</v>
      </c>
      <c r="N55" s="96">
        <f>1000*M55</f>
        <v>559000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127</v>
      </c>
      <c r="E56" s="361">
        <f>500*D56</f>
        <v>63500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286</v>
      </c>
      <c r="N56" s="96">
        <f>500*M56</f>
        <v>143000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50</v>
      </c>
      <c r="E57" s="359">
        <f>200*D57</f>
        <v>10000</v>
      </c>
      <c r="F57" s="360"/>
      <c r="H57" s="85"/>
      <c r="I57" s="86" t="s">
        <v>105</v>
      </c>
      <c r="J57" s="98"/>
      <c r="K57" s="94"/>
      <c r="L57" s="95" t="s">
        <v>104</v>
      </c>
      <c r="M57" s="89">
        <f>105-1</f>
        <v>104</v>
      </c>
      <c r="N57" s="96">
        <f>200*M57</f>
        <v>20800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67</v>
      </c>
      <c r="E58" s="361">
        <f>100*D58</f>
        <v>6700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304</v>
      </c>
      <c r="N58" s="96">
        <f>100*M58</f>
        <v>30400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1436</v>
      </c>
      <c r="N59" s="96">
        <f>50*M59</f>
        <v>71800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506</v>
      </c>
      <c r="N60" s="96">
        <f>20*M60</f>
        <v>10120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363</v>
      </c>
      <c r="N61" s="96">
        <f>10*M61</f>
        <v>3630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3843200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9224750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12553758.329999998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235000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-631.67000000178814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3115613.42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3350613.42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2855807.2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12575363.42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24141643.420000002</v>
      </c>
      <c r="I77" s="380"/>
      <c r="J77" s="381"/>
      <c r="L77" s="370" t="s">
        <v>5</v>
      </c>
      <c r="M77" s="369"/>
      <c r="N77" s="115">
        <f>N71</f>
        <v>3350613.42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9224750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11566365.529999999</v>
      </c>
      <c r="I79" s="380"/>
      <c r="J79" s="381"/>
      <c r="L79" s="372" t="s">
        <v>125</v>
      </c>
      <c r="M79" s="369"/>
      <c r="N79" s="117">
        <f>N71+N65</f>
        <v>12575363.42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12575277.890000002</v>
      </c>
      <c r="I81" s="380"/>
      <c r="J81" s="381"/>
      <c r="L81" s="386" t="s">
        <v>127</v>
      </c>
      <c r="M81" s="369"/>
      <c r="N81" s="387">
        <f>N79-H81</f>
        <v>85.529999997466803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5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4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'2901'!N77</f>
        <v>3350613.42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'2901'!N78</f>
        <v>9224750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12575363.42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1387050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192150</v>
      </c>
      <c r="D13" s="32">
        <v>57150</v>
      </c>
      <c r="E13" s="32">
        <v>2900</v>
      </c>
      <c r="F13" s="32">
        <v>54200</v>
      </c>
      <c r="G13" s="32">
        <v>140450</v>
      </c>
      <c r="H13" s="33">
        <f t="shared" ref="H13:H35" si="0">SUM(C13:G13)</f>
        <v>446850</v>
      </c>
      <c r="I13" s="34" t="s">
        <v>27</v>
      </c>
      <c r="J13" s="35">
        <v>213500</v>
      </c>
      <c r="K13" s="35">
        <v>232800</v>
      </c>
      <c r="L13" s="35"/>
      <c r="M13" s="147">
        <f t="shared" ref="M13:M35" si="1">SUM(J13:L13)</f>
        <v>446300</v>
      </c>
      <c r="N13" s="37">
        <f t="shared" ref="N13:N35" si="2">H13-M13</f>
        <v>550</v>
      </c>
      <c r="O13" s="142"/>
      <c r="P13" s="38"/>
      <c r="Q13" s="39">
        <v>1</v>
      </c>
      <c r="R13" s="39"/>
      <c r="S13" s="39"/>
      <c r="T13" s="39"/>
      <c r="U13" s="40">
        <v>1</v>
      </c>
      <c r="V13" s="41">
        <f t="shared" ref="V13:V35" si="3">U13+T13+S13+R13+Q13</f>
        <v>2</v>
      </c>
      <c r="W13" s="4"/>
      <c r="X13" s="39">
        <v>0</v>
      </c>
      <c r="Y13" s="42">
        <f t="shared" ref="Y13:Y35" si="4">V13-X13</f>
        <v>2</v>
      </c>
      <c r="Z13" s="43" t="s">
        <v>20</v>
      </c>
      <c r="AA13" s="39">
        <v>1</v>
      </c>
      <c r="AB13" s="39"/>
      <c r="AC13" s="39"/>
      <c r="AD13" s="39">
        <v>1</v>
      </c>
      <c r="AE13" s="39">
        <v>2</v>
      </c>
      <c r="AF13" s="39"/>
      <c r="AG13" s="44">
        <f t="shared" ref="AG13:AG35" si="5">AF13+AE13+AD13+AC13+AB13+AA13</f>
        <v>4</v>
      </c>
      <c r="AH13" s="4"/>
      <c r="AI13" s="39">
        <v>0</v>
      </c>
      <c r="AJ13" s="42">
        <f t="shared" ref="AJ13:AJ35" si="6">AG13-AI13</f>
        <v>4</v>
      </c>
      <c r="AL13" s="39">
        <v>123</v>
      </c>
      <c r="AM13" s="39">
        <v>40</v>
      </c>
      <c r="AN13" s="39">
        <v>4</v>
      </c>
      <c r="AO13" s="39">
        <v>41</v>
      </c>
      <c r="AP13" s="40">
        <v>78</v>
      </c>
      <c r="AQ13" s="45">
        <f t="shared" ref="AQ13:AQ35" si="7">AP13+AO13+AN13+AM13+AL13</f>
        <v>286</v>
      </c>
      <c r="AR13" s="4"/>
      <c r="AS13" s="39">
        <v>0</v>
      </c>
      <c r="AT13" s="42">
        <f t="shared" ref="AT13:AT35" si="8">AQ13-AS13</f>
        <v>286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299400</v>
      </c>
      <c r="D15" s="32">
        <v>196800</v>
      </c>
      <c r="E15" s="32">
        <v>106100</v>
      </c>
      <c r="F15" s="32">
        <v>115400</v>
      </c>
      <c r="G15" s="32">
        <v>222500</v>
      </c>
      <c r="H15" s="33">
        <f t="shared" si="0"/>
        <v>940200</v>
      </c>
      <c r="I15" s="34" t="s">
        <v>30</v>
      </c>
      <c r="J15" s="35">
        <v>577125</v>
      </c>
      <c r="K15" s="35">
        <v>363100</v>
      </c>
      <c r="L15" s="35">
        <v>-25</v>
      </c>
      <c r="M15" s="147">
        <f t="shared" si="1"/>
        <v>940200</v>
      </c>
      <c r="N15" s="37">
        <f t="shared" si="2"/>
        <v>0</v>
      </c>
      <c r="O15" s="142"/>
      <c r="P15" s="38"/>
      <c r="Q15" s="39">
        <v>2</v>
      </c>
      <c r="R15" s="39">
        <v>1</v>
      </c>
      <c r="S15" s="39"/>
      <c r="T15" s="39"/>
      <c r="U15" s="40"/>
      <c r="V15" s="41">
        <f t="shared" si="3"/>
        <v>3</v>
      </c>
      <c r="W15" s="4"/>
      <c r="X15" s="39">
        <v>0</v>
      </c>
      <c r="Y15" s="42">
        <f t="shared" si="4"/>
        <v>3</v>
      </c>
      <c r="Z15" s="43" t="s">
        <v>19</v>
      </c>
      <c r="AA15" s="39">
        <v>10</v>
      </c>
      <c r="AB15" s="39">
        <v>1</v>
      </c>
      <c r="AC15" s="39"/>
      <c r="AD15" s="39">
        <v>4</v>
      </c>
      <c r="AE15" s="39">
        <v>1</v>
      </c>
      <c r="AF15" s="39"/>
      <c r="AG15" s="44">
        <f t="shared" si="5"/>
        <v>16</v>
      </c>
      <c r="AH15" s="4"/>
      <c r="AI15" s="39"/>
      <c r="AJ15" s="42">
        <f t="shared" si="6"/>
        <v>16</v>
      </c>
      <c r="AL15" s="39">
        <v>140</v>
      </c>
      <c r="AM15" s="39">
        <v>92</v>
      </c>
      <c r="AN15" s="39">
        <v>42</v>
      </c>
      <c r="AO15" s="39">
        <v>44</v>
      </c>
      <c r="AP15" s="40">
        <v>100</v>
      </c>
      <c r="AQ15" s="45">
        <f t="shared" si="7"/>
        <v>418</v>
      </c>
      <c r="AR15" s="4"/>
      <c r="AS15" s="39">
        <v>0</v>
      </c>
      <c r="AT15" s="42">
        <f t="shared" si="8"/>
        <v>418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235000</v>
      </c>
      <c r="K16" s="54"/>
      <c r="L16" s="54">
        <v>-235000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136500</v>
      </c>
      <c r="D17" s="32">
        <v>128350</v>
      </c>
      <c r="E17" s="32">
        <v>42900</v>
      </c>
      <c r="F17" s="32">
        <v>95550</v>
      </c>
      <c r="G17" s="32">
        <v>157700</v>
      </c>
      <c r="H17" s="33">
        <f t="shared" si="0"/>
        <v>561000</v>
      </c>
      <c r="I17" s="34" t="s">
        <v>33</v>
      </c>
      <c r="J17" s="35">
        <v>460600</v>
      </c>
      <c r="K17" s="35">
        <v>100400</v>
      </c>
      <c r="L17" s="35"/>
      <c r="M17" s="147">
        <f t="shared" si="1"/>
        <v>561000</v>
      </c>
      <c r="N17" s="37">
        <f t="shared" si="2"/>
        <v>0</v>
      </c>
      <c r="O17" s="142"/>
      <c r="P17" s="38"/>
      <c r="Q17" s="39"/>
      <c r="R17" s="39">
        <v>3</v>
      </c>
      <c r="S17" s="39"/>
      <c r="T17" s="39"/>
      <c r="U17" s="40"/>
      <c r="V17" s="41">
        <f t="shared" si="3"/>
        <v>3</v>
      </c>
      <c r="W17" s="4"/>
      <c r="X17" s="39">
        <v>0</v>
      </c>
      <c r="Y17" s="42">
        <f t="shared" si="4"/>
        <v>3</v>
      </c>
      <c r="Z17" s="43" t="s">
        <v>33</v>
      </c>
      <c r="AA17" s="39"/>
      <c r="AB17" s="39">
        <v>2</v>
      </c>
      <c r="AC17" s="39">
        <v>2</v>
      </c>
      <c r="AD17" s="39">
        <v>4</v>
      </c>
      <c r="AE17" s="39">
        <v>3</v>
      </c>
      <c r="AF17" s="39"/>
      <c r="AG17" s="44">
        <f t="shared" si="5"/>
        <v>11</v>
      </c>
      <c r="AH17" s="4"/>
      <c r="AI17" s="39"/>
      <c r="AJ17" s="42">
        <f t="shared" si="6"/>
        <v>11</v>
      </c>
      <c r="AK17" s="43" t="s">
        <v>33</v>
      </c>
      <c r="AL17" s="39">
        <v>105</v>
      </c>
      <c r="AM17" s="39">
        <v>94</v>
      </c>
      <c r="AN17" s="39">
        <v>53</v>
      </c>
      <c r="AO17" s="39">
        <v>93</v>
      </c>
      <c r="AP17" s="40">
        <v>121</v>
      </c>
      <c r="AQ17" s="45">
        <f t="shared" si="7"/>
        <v>466</v>
      </c>
      <c r="AR17" s="4"/>
      <c r="AS17" s="39">
        <v>0</v>
      </c>
      <c r="AT17" s="42">
        <f t="shared" si="8"/>
        <v>466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394100</v>
      </c>
      <c r="D18" s="47">
        <v>389500</v>
      </c>
      <c r="E18" s="47">
        <v>250150</v>
      </c>
      <c r="F18" s="47">
        <v>271200</v>
      </c>
      <c r="G18" s="47">
        <v>366200</v>
      </c>
      <c r="H18" s="48">
        <f t="shared" si="0"/>
        <v>1671150</v>
      </c>
      <c r="I18" s="49" t="s">
        <v>35</v>
      </c>
      <c r="J18" s="54">
        <v>624400</v>
      </c>
      <c r="K18" s="54">
        <v>1046750</v>
      </c>
      <c r="L18" s="54"/>
      <c r="M18" s="148">
        <f t="shared" si="1"/>
        <v>1671150</v>
      </c>
      <c r="N18" s="37">
        <f t="shared" si="2"/>
        <v>0</v>
      </c>
      <c r="O18" s="142"/>
      <c r="P18" s="38"/>
      <c r="Q18" s="52"/>
      <c r="R18" s="52"/>
      <c r="S18" s="52">
        <v>1</v>
      </c>
      <c r="T18" s="52">
        <v>1</v>
      </c>
      <c r="U18" s="53">
        <v>1</v>
      </c>
      <c r="V18" s="41">
        <f t="shared" si="3"/>
        <v>3</v>
      </c>
      <c r="W18" s="4"/>
      <c r="X18" s="39">
        <v>0</v>
      </c>
      <c r="Y18" s="42">
        <f t="shared" si="4"/>
        <v>3</v>
      </c>
      <c r="Z18" s="43" t="s">
        <v>35</v>
      </c>
      <c r="AA18" s="52">
        <v>5</v>
      </c>
      <c r="AB18" s="52">
        <v>1</v>
      </c>
      <c r="AC18" s="52">
        <v>2</v>
      </c>
      <c r="AD18" s="52">
        <v>6</v>
      </c>
      <c r="AE18" s="52"/>
      <c r="AF18" s="52"/>
      <c r="AG18" s="44">
        <f t="shared" si="5"/>
        <v>14</v>
      </c>
      <c r="AH18" s="4"/>
      <c r="AI18" s="39"/>
      <c r="AJ18" s="42">
        <f t="shared" si="6"/>
        <v>14</v>
      </c>
      <c r="AK18" s="43" t="s">
        <v>35</v>
      </c>
      <c r="AL18" s="52">
        <v>245</v>
      </c>
      <c r="AM18" s="52">
        <v>262</v>
      </c>
      <c r="AN18" s="52">
        <v>144</v>
      </c>
      <c r="AO18" s="52">
        <v>135</v>
      </c>
      <c r="AP18" s="53">
        <v>219</v>
      </c>
      <c r="AQ18" s="45">
        <f t="shared" si="7"/>
        <v>1005</v>
      </c>
      <c r="AR18" s="4"/>
      <c r="AS18" s="39">
        <v>0</v>
      </c>
      <c r="AT18" s="42">
        <f t="shared" si="8"/>
        <v>1005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117900</v>
      </c>
      <c r="D19" s="32">
        <v>117100</v>
      </c>
      <c r="E19" s="32">
        <v>105600</v>
      </c>
      <c r="F19" s="32">
        <v>117000</v>
      </c>
      <c r="G19" s="32">
        <v>188700</v>
      </c>
      <c r="H19" s="33">
        <f t="shared" si="0"/>
        <v>646300</v>
      </c>
      <c r="I19" s="34" t="s">
        <v>37</v>
      </c>
      <c r="J19" s="35">
        <v>504000</v>
      </c>
      <c r="K19" s="35">
        <v>142300</v>
      </c>
      <c r="L19" s="35"/>
      <c r="M19" s="147">
        <f t="shared" si="1"/>
        <v>646300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2</v>
      </c>
      <c r="AB19" s="39"/>
      <c r="AC19" s="39">
        <v>2</v>
      </c>
      <c r="AD19" s="39">
        <v>4</v>
      </c>
      <c r="AE19" s="39">
        <v>1</v>
      </c>
      <c r="AF19" s="39"/>
      <c r="AG19" s="44">
        <f t="shared" si="5"/>
        <v>9</v>
      </c>
      <c r="AH19" s="4"/>
      <c r="AI19" s="39"/>
      <c r="AJ19" s="42">
        <f t="shared" si="6"/>
        <v>9</v>
      </c>
      <c r="AK19" s="43" t="s">
        <v>37</v>
      </c>
      <c r="AL19" s="39">
        <v>72</v>
      </c>
      <c r="AM19" s="39">
        <v>70</v>
      </c>
      <c r="AN19" s="39">
        <v>57</v>
      </c>
      <c r="AO19" s="39">
        <v>59</v>
      </c>
      <c r="AP19" s="40">
        <v>98</v>
      </c>
      <c r="AQ19" s="45">
        <f t="shared" si="7"/>
        <v>356</v>
      </c>
      <c r="AR19" s="4"/>
      <c r="AS19" s="39">
        <v>0</v>
      </c>
      <c r="AT19" s="42">
        <f t="shared" si="8"/>
        <v>356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216700</v>
      </c>
      <c r="D20" s="47">
        <v>199800</v>
      </c>
      <c r="E20" s="47">
        <v>154500</v>
      </c>
      <c r="F20" s="47">
        <v>195300</v>
      </c>
      <c r="G20" s="47">
        <v>360850</v>
      </c>
      <c r="H20" s="48">
        <f t="shared" si="0"/>
        <v>1127150</v>
      </c>
      <c r="I20" s="49" t="s">
        <v>39</v>
      </c>
      <c r="J20" s="54">
        <v>184800</v>
      </c>
      <c r="K20" s="54">
        <v>938400</v>
      </c>
      <c r="L20" s="54"/>
      <c r="M20" s="148">
        <f t="shared" si="1"/>
        <v>1123200</v>
      </c>
      <c r="N20" s="37">
        <f t="shared" si="2"/>
        <v>3950</v>
      </c>
      <c r="O20" s="142"/>
      <c r="P20" s="38"/>
      <c r="Q20" s="52"/>
      <c r="R20" s="52"/>
      <c r="S20" s="52"/>
      <c r="T20" s="52">
        <v>1</v>
      </c>
      <c r="U20" s="53">
        <v>1</v>
      </c>
      <c r="V20" s="41">
        <f t="shared" si="3"/>
        <v>2</v>
      </c>
      <c r="W20" s="4"/>
      <c r="X20" s="39">
        <v>0</v>
      </c>
      <c r="Y20" s="42">
        <f t="shared" si="4"/>
        <v>2</v>
      </c>
      <c r="Z20" s="43" t="s">
        <v>39</v>
      </c>
      <c r="AA20" s="52">
        <v>4</v>
      </c>
      <c r="AB20" s="52"/>
      <c r="AC20" s="52"/>
      <c r="AD20" s="52">
        <v>3</v>
      </c>
      <c r="AE20" s="52">
        <v>2</v>
      </c>
      <c r="AF20" s="52"/>
      <c r="AG20" s="44">
        <f t="shared" si="5"/>
        <v>9</v>
      </c>
      <c r="AH20" s="4"/>
      <c r="AI20" s="39"/>
      <c r="AJ20" s="42">
        <f t="shared" si="6"/>
        <v>9</v>
      </c>
      <c r="AK20" s="43" t="s">
        <v>39</v>
      </c>
      <c r="AL20" s="52">
        <v>117</v>
      </c>
      <c r="AM20" s="52">
        <v>101</v>
      </c>
      <c r="AN20" s="52">
        <v>86</v>
      </c>
      <c r="AO20" s="52">
        <v>105</v>
      </c>
      <c r="AP20" s="53">
        <v>159</v>
      </c>
      <c r="AQ20" s="45">
        <f t="shared" si="7"/>
        <v>568</v>
      </c>
      <c r="AR20" s="4"/>
      <c r="AS20" s="39">
        <v>0</v>
      </c>
      <c r="AT20" s="42">
        <f t="shared" si="8"/>
        <v>568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213100</v>
      </c>
      <c r="D21" s="32">
        <v>278400</v>
      </c>
      <c r="E21" s="32">
        <v>121400</v>
      </c>
      <c r="F21" s="32">
        <v>100400</v>
      </c>
      <c r="G21" s="32">
        <v>147700</v>
      </c>
      <c r="H21" s="33">
        <f t="shared" si="0"/>
        <v>861000</v>
      </c>
      <c r="I21" s="34" t="s">
        <v>41</v>
      </c>
      <c r="J21" s="35">
        <v>266000</v>
      </c>
      <c r="K21" s="35">
        <v>595000</v>
      </c>
      <c r="L21" s="35"/>
      <c r="M21" s="147">
        <f t="shared" si="1"/>
        <v>861000</v>
      </c>
      <c r="N21" s="37">
        <f t="shared" si="2"/>
        <v>0</v>
      </c>
      <c r="O21" s="142"/>
      <c r="P21" s="38"/>
      <c r="Q21" s="39">
        <v>1</v>
      </c>
      <c r="R21" s="39"/>
      <c r="S21" s="39"/>
      <c r="T21" s="39"/>
      <c r="U21" s="40">
        <v>2</v>
      </c>
      <c r="V21" s="41">
        <f t="shared" si="3"/>
        <v>3</v>
      </c>
      <c r="W21" s="4"/>
      <c r="X21" s="39">
        <v>0</v>
      </c>
      <c r="Y21" s="42">
        <f t="shared" si="4"/>
        <v>3</v>
      </c>
      <c r="Z21" s="43" t="s">
        <v>41</v>
      </c>
      <c r="AA21" s="39">
        <v>4</v>
      </c>
      <c r="AB21" s="39">
        <v>3</v>
      </c>
      <c r="AC21" s="39"/>
      <c r="AD21" s="39">
        <v>3</v>
      </c>
      <c r="AE21" s="39">
        <v>1</v>
      </c>
      <c r="AF21" s="39"/>
      <c r="AG21" s="44">
        <f t="shared" si="5"/>
        <v>11</v>
      </c>
      <c r="AH21" s="4"/>
      <c r="AI21" s="39"/>
      <c r="AJ21" s="42">
        <f t="shared" si="6"/>
        <v>11</v>
      </c>
      <c r="AK21" s="43" t="s">
        <v>41</v>
      </c>
      <c r="AL21" s="39">
        <v>73</v>
      </c>
      <c r="AM21" s="39">
        <v>104</v>
      </c>
      <c r="AN21" s="39">
        <v>49</v>
      </c>
      <c r="AO21" s="39">
        <v>47</v>
      </c>
      <c r="AP21" s="40">
        <v>84</v>
      </c>
      <c r="AQ21" s="45">
        <f t="shared" si="7"/>
        <v>357</v>
      </c>
      <c r="AR21" s="4"/>
      <c r="AS21" s="39">
        <v>0</v>
      </c>
      <c r="AT21" s="42">
        <f t="shared" si="8"/>
        <v>357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204900</v>
      </c>
      <c r="D22" s="47">
        <v>201600</v>
      </c>
      <c r="E22" s="47">
        <v>115800</v>
      </c>
      <c r="F22" s="47">
        <v>147700</v>
      </c>
      <c r="G22" s="47">
        <v>315900</v>
      </c>
      <c r="H22" s="48">
        <f t="shared" si="0"/>
        <v>985900</v>
      </c>
      <c r="I22" s="49" t="s">
        <v>43</v>
      </c>
      <c r="J22" s="54">
        <v>547750</v>
      </c>
      <c r="K22" s="54">
        <v>439100</v>
      </c>
      <c r="L22" s="54">
        <v>-950</v>
      </c>
      <c r="M22" s="148">
        <f t="shared" si="1"/>
        <v>985900</v>
      </c>
      <c r="N22" s="37">
        <f t="shared" si="2"/>
        <v>0</v>
      </c>
      <c r="O22" s="142"/>
      <c r="P22" s="38"/>
      <c r="Q22" s="52">
        <v>1</v>
      </c>
      <c r="R22" s="52">
        <v>2</v>
      </c>
      <c r="S22" s="52">
        <v>1</v>
      </c>
      <c r="T22" s="52"/>
      <c r="U22" s="53"/>
      <c r="V22" s="41">
        <f t="shared" si="3"/>
        <v>4</v>
      </c>
      <c r="W22" s="4"/>
      <c r="X22" s="39">
        <v>0</v>
      </c>
      <c r="Y22" s="42">
        <f t="shared" si="4"/>
        <v>4</v>
      </c>
      <c r="Z22" s="43" t="s">
        <v>43</v>
      </c>
      <c r="AA22" s="52">
        <v>8</v>
      </c>
      <c r="AB22" s="52">
        <v>5</v>
      </c>
      <c r="AC22" s="52"/>
      <c r="AD22" s="52">
        <v>8</v>
      </c>
      <c r="AE22" s="52">
        <v>2</v>
      </c>
      <c r="AF22" s="52"/>
      <c r="AG22" s="44">
        <f t="shared" si="5"/>
        <v>23</v>
      </c>
      <c r="AH22" s="4"/>
      <c r="AI22" s="39"/>
      <c r="AJ22" s="42">
        <f t="shared" si="6"/>
        <v>23</v>
      </c>
      <c r="AK22" s="43" t="s">
        <v>43</v>
      </c>
      <c r="AL22" s="52">
        <v>133</v>
      </c>
      <c r="AM22" s="52">
        <v>131</v>
      </c>
      <c r="AN22" s="52">
        <v>69</v>
      </c>
      <c r="AO22" s="52">
        <v>97</v>
      </c>
      <c r="AP22" s="53">
        <v>177</v>
      </c>
      <c r="AQ22" s="45">
        <f t="shared" si="7"/>
        <v>607</v>
      </c>
      <c r="AR22" s="4"/>
      <c r="AS22" s="39">
        <v>0</v>
      </c>
      <c r="AT22" s="42">
        <f t="shared" si="8"/>
        <v>607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315900</v>
      </c>
      <c r="D23" s="32">
        <v>252300</v>
      </c>
      <c r="E23" s="32">
        <v>113000</v>
      </c>
      <c r="F23" s="32">
        <v>166100</v>
      </c>
      <c r="G23" s="32">
        <v>348150</v>
      </c>
      <c r="H23" s="33">
        <f t="shared" si="0"/>
        <v>1195450</v>
      </c>
      <c r="I23" s="34" t="s">
        <v>45</v>
      </c>
      <c r="J23" s="35">
        <v>515900</v>
      </c>
      <c r="K23" s="35">
        <v>679600</v>
      </c>
      <c r="L23" s="35">
        <v>-50</v>
      </c>
      <c r="M23" s="147">
        <f t="shared" si="1"/>
        <v>1195450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4</v>
      </c>
      <c r="AB23" s="39">
        <v>1</v>
      </c>
      <c r="AC23" s="39">
        <v>1</v>
      </c>
      <c r="AD23" s="39">
        <v>2</v>
      </c>
      <c r="AE23" s="39">
        <v>5</v>
      </c>
      <c r="AF23" s="39"/>
      <c r="AG23" s="44">
        <f t="shared" si="5"/>
        <v>13</v>
      </c>
      <c r="AH23" s="4"/>
      <c r="AI23" s="39"/>
      <c r="AJ23" s="42">
        <f t="shared" si="6"/>
        <v>13</v>
      </c>
      <c r="AK23" s="43" t="s">
        <v>45</v>
      </c>
      <c r="AL23" s="39">
        <v>143</v>
      </c>
      <c r="AM23" s="39">
        <v>133</v>
      </c>
      <c r="AN23" s="39">
        <v>61</v>
      </c>
      <c r="AO23" s="39">
        <v>84</v>
      </c>
      <c r="AP23" s="40">
        <v>159</v>
      </c>
      <c r="AQ23" s="45">
        <f t="shared" si="7"/>
        <v>580</v>
      </c>
      <c r="AR23" s="4"/>
      <c r="AS23" s="39">
        <v>0</v>
      </c>
      <c r="AT23" s="42">
        <f t="shared" si="8"/>
        <v>580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121300</v>
      </c>
      <c r="D25" s="32">
        <v>171400</v>
      </c>
      <c r="E25" s="32">
        <v>45000</v>
      </c>
      <c r="F25" s="32">
        <v>48700</v>
      </c>
      <c r="G25" s="32">
        <v>207150</v>
      </c>
      <c r="H25" s="33">
        <f t="shared" si="0"/>
        <v>593550</v>
      </c>
      <c r="I25" s="34" t="s">
        <v>49</v>
      </c>
      <c r="J25" s="35">
        <v>46200</v>
      </c>
      <c r="K25" s="35">
        <v>547350</v>
      </c>
      <c r="L25" s="35"/>
      <c r="M25" s="147">
        <f t="shared" si="1"/>
        <v>593550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>
        <v>1</v>
      </c>
      <c r="V25" s="41">
        <f t="shared" si="3"/>
        <v>1</v>
      </c>
      <c r="W25" s="4"/>
      <c r="X25" s="39">
        <v>0</v>
      </c>
      <c r="Y25" s="42">
        <f t="shared" si="4"/>
        <v>1</v>
      </c>
      <c r="Z25" s="43" t="s">
        <v>49</v>
      </c>
      <c r="AA25" s="39">
        <v>3</v>
      </c>
      <c r="AB25" s="39">
        <v>1</v>
      </c>
      <c r="AC25" s="39"/>
      <c r="AD25" s="39"/>
      <c r="AE25" s="39">
        <v>2</v>
      </c>
      <c r="AF25" s="39"/>
      <c r="AG25" s="44">
        <f t="shared" si="5"/>
        <v>6</v>
      </c>
      <c r="AH25" s="4"/>
      <c r="AI25" s="39"/>
      <c r="AJ25" s="42">
        <f t="shared" si="6"/>
        <v>6</v>
      </c>
      <c r="AK25" s="43" t="s">
        <v>49</v>
      </c>
      <c r="AL25" s="39">
        <v>77</v>
      </c>
      <c r="AM25" s="39">
        <v>111</v>
      </c>
      <c r="AN25" s="39">
        <v>30</v>
      </c>
      <c r="AO25" s="39">
        <v>45</v>
      </c>
      <c r="AP25" s="40">
        <v>96</v>
      </c>
      <c r="AQ25" s="45">
        <f t="shared" si="7"/>
        <v>359</v>
      </c>
      <c r="AR25" s="4"/>
      <c r="AS25" s="39">
        <v>0</v>
      </c>
      <c r="AT25" s="42">
        <f t="shared" si="8"/>
        <v>359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60400</v>
      </c>
      <c r="D27" s="32">
        <v>73400</v>
      </c>
      <c r="E27" s="32">
        <v>29700</v>
      </c>
      <c r="F27" s="32">
        <v>37700</v>
      </c>
      <c r="G27" s="32">
        <v>71400</v>
      </c>
      <c r="H27" s="33">
        <f t="shared" si="0"/>
        <v>272600</v>
      </c>
      <c r="I27" s="34" t="s">
        <v>53</v>
      </c>
      <c r="J27" s="35">
        <v>65800</v>
      </c>
      <c r="K27" s="35"/>
      <c r="L27" s="35">
        <v>206800</v>
      </c>
      <c r="M27" s="147">
        <f t="shared" si="1"/>
        <v>272600</v>
      </c>
      <c r="N27" s="37">
        <f t="shared" si="2"/>
        <v>0</v>
      </c>
      <c r="O27" s="142"/>
      <c r="P27" s="38"/>
      <c r="Q27" s="39">
        <v>1</v>
      </c>
      <c r="R27" s="39">
        <v>1</v>
      </c>
      <c r="S27" s="39"/>
      <c r="T27" s="39"/>
      <c r="U27" s="40"/>
      <c r="V27" s="41">
        <f t="shared" si="3"/>
        <v>2</v>
      </c>
      <c r="W27" s="4"/>
      <c r="X27" s="39">
        <v>0</v>
      </c>
      <c r="Y27" s="42">
        <f t="shared" si="4"/>
        <v>2</v>
      </c>
      <c r="Z27" s="43" t="s">
        <v>53</v>
      </c>
      <c r="AA27" s="39"/>
      <c r="AB27" s="39">
        <v>1</v>
      </c>
      <c r="AC27" s="39">
        <v>1</v>
      </c>
      <c r="AD27" s="39">
        <v>2</v>
      </c>
      <c r="AE27" s="39"/>
      <c r="AF27" s="39"/>
      <c r="AG27" s="44">
        <f t="shared" si="5"/>
        <v>4</v>
      </c>
      <c r="AH27" s="4"/>
      <c r="AI27" s="39"/>
      <c r="AJ27" s="42">
        <f t="shared" si="6"/>
        <v>4</v>
      </c>
      <c r="AK27" s="43" t="s">
        <v>53</v>
      </c>
      <c r="AL27" s="39">
        <v>52</v>
      </c>
      <c r="AM27" s="39">
        <v>55</v>
      </c>
      <c r="AN27" s="39">
        <v>27</v>
      </c>
      <c r="AO27" s="39">
        <v>36</v>
      </c>
      <c r="AP27" s="40">
        <v>51</v>
      </c>
      <c r="AQ27" s="45">
        <f t="shared" si="7"/>
        <v>221</v>
      </c>
      <c r="AR27" s="4"/>
      <c r="AS27" s="39">
        <v>0</v>
      </c>
      <c r="AT27" s="42">
        <f t="shared" si="8"/>
        <v>221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131450</v>
      </c>
      <c r="D28" s="47">
        <v>150600</v>
      </c>
      <c r="E28" s="47">
        <v>65750</v>
      </c>
      <c r="F28" s="47">
        <v>134450</v>
      </c>
      <c r="G28" s="47">
        <v>176750</v>
      </c>
      <c r="H28" s="48">
        <f t="shared" si="0"/>
        <v>659000</v>
      </c>
      <c r="I28" s="49" t="s">
        <v>55</v>
      </c>
      <c r="J28" s="54">
        <v>287000</v>
      </c>
      <c r="K28" s="54">
        <v>372000</v>
      </c>
      <c r="L28" s="54"/>
      <c r="M28" s="148">
        <f t="shared" si="1"/>
        <v>659000</v>
      </c>
      <c r="N28" s="37">
        <f t="shared" si="2"/>
        <v>0</v>
      </c>
      <c r="O28" s="142"/>
      <c r="P28" s="38"/>
      <c r="Q28" s="52"/>
      <c r="R28" s="52">
        <v>1</v>
      </c>
      <c r="S28" s="52"/>
      <c r="T28" s="52"/>
      <c r="U28" s="53"/>
      <c r="V28" s="41">
        <f t="shared" si="3"/>
        <v>1</v>
      </c>
      <c r="W28" s="4"/>
      <c r="X28" s="39">
        <v>0</v>
      </c>
      <c r="Y28" s="42">
        <f t="shared" si="4"/>
        <v>1</v>
      </c>
      <c r="Z28" s="43" t="s">
        <v>55</v>
      </c>
      <c r="AA28" s="52">
        <v>4</v>
      </c>
      <c r="AB28" s="52">
        <v>1</v>
      </c>
      <c r="AC28" s="52"/>
      <c r="AD28" s="52">
        <v>4</v>
      </c>
      <c r="AE28" s="52">
        <v>2</v>
      </c>
      <c r="AF28" s="52"/>
      <c r="AG28" s="44">
        <f t="shared" si="5"/>
        <v>11</v>
      </c>
      <c r="AH28" s="4"/>
      <c r="AI28" s="39"/>
      <c r="AJ28" s="42">
        <f t="shared" si="6"/>
        <v>11</v>
      </c>
      <c r="AK28" s="43" t="s">
        <v>55</v>
      </c>
      <c r="AL28" s="52">
        <v>78</v>
      </c>
      <c r="AM28" s="52">
        <v>102</v>
      </c>
      <c r="AN28" s="52">
        <v>43</v>
      </c>
      <c r="AO28" s="52">
        <v>87</v>
      </c>
      <c r="AP28" s="53">
        <v>124</v>
      </c>
      <c r="AQ28" s="45">
        <f t="shared" si="7"/>
        <v>434</v>
      </c>
      <c r="AR28" s="4"/>
      <c r="AS28" s="39">
        <v>0</v>
      </c>
      <c r="AT28" s="42">
        <f t="shared" si="8"/>
        <v>434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163400</v>
      </c>
      <c r="D29" s="32">
        <v>204900</v>
      </c>
      <c r="E29" s="32">
        <v>143300</v>
      </c>
      <c r="F29" s="32">
        <v>106200</v>
      </c>
      <c r="G29" s="32">
        <v>193000</v>
      </c>
      <c r="H29" s="33">
        <f t="shared" si="0"/>
        <v>810800</v>
      </c>
      <c r="I29" s="34" t="s">
        <v>57</v>
      </c>
      <c r="J29" s="35">
        <v>423000</v>
      </c>
      <c r="K29" s="35">
        <v>387800</v>
      </c>
      <c r="L29" s="35"/>
      <c r="M29" s="147">
        <f t="shared" si="1"/>
        <v>810800</v>
      </c>
      <c r="N29" s="37">
        <f t="shared" si="2"/>
        <v>0</v>
      </c>
      <c r="O29" s="142"/>
      <c r="P29" s="38"/>
      <c r="Q29" s="39">
        <v>1</v>
      </c>
      <c r="R29" s="39">
        <v>1</v>
      </c>
      <c r="S29" s="39"/>
      <c r="T29" s="39"/>
      <c r="U29" s="40">
        <v>1</v>
      </c>
      <c r="V29" s="41">
        <f t="shared" si="3"/>
        <v>3</v>
      </c>
      <c r="W29" s="4"/>
      <c r="X29" s="39">
        <v>0</v>
      </c>
      <c r="Y29" s="42">
        <f t="shared" si="4"/>
        <v>3</v>
      </c>
      <c r="Z29" s="43" t="s">
        <v>57</v>
      </c>
      <c r="AA29" s="39"/>
      <c r="AB29" s="39">
        <v>2</v>
      </c>
      <c r="AC29" s="39"/>
      <c r="AD29" s="39">
        <v>3</v>
      </c>
      <c r="AE29" s="39">
        <v>1</v>
      </c>
      <c r="AF29" s="39"/>
      <c r="AG29" s="44">
        <f t="shared" si="5"/>
        <v>6</v>
      </c>
      <c r="AH29" s="4"/>
      <c r="AI29" s="39"/>
      <c r="AJ29" s="42">
        <f t="shared" si="6"/>
        <v>6</v>
      </c>
      <c r="AK29" s="43" t="s">
        <v>57</v>
      </c>
      <c r="AL29" s="39">
        <v>68</v>
      </c>
      <c r="AM29" s="39">
        <v>99</v>
      </c>
      <c r="AN29" s="39">
        <v>68</v>
      </c>
      <c r="AO29" s="39">
        <v>55</v>
      </c>
      <c r="AP29" s="40">
        <v>98</v>
      </c>
      <c r="AQ29" s="45">
        <f t="shared" si="7"/>
        <v>388</v>
      </c>
      <c r="AR29" s="4"/>
      <c r="AS29" s="39">
        <v>0</v>
      </c>
      <c r="AT29" s="42">
        <f t="shared" si="8"/>
        <v>388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138850</v>
      </c>
      <c r="D30" s="47">
        <v>108000</v>
      </c>
      <c r="E30" s="47">
        <v>41700</v>
      </c>
      <c r="F30" s="47">
        <v>72000</v>
      </c>
      <c r="G30" s="47">
        <v>103350</v>
      </c>
      <c r="H30" s="48">
        <f t="shared" si="0"/>
        <v>463900</v>
      </c>
      <c r="I30" s="49" t="s">
        <v>59</v>
      </c>
      <c r="J30" s="54">
        <v>230300</v>
      </c>
      <c r="K30" s="54">
        <v>210600</v>
      </c>
      <c r="L30" s="54">
        <v>23000</v>
      </c>
      <c r="M30" s="148">
        <f t="shared" si="1"/>
        <v>463900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3</v>
      </c>
      <c r="AB30" s="52">
        <v>2</v>
      </c>
      <c r="AC30" s="52">
        <v>2</v>
      </c>
      <c r="AD30" s="52">
        <v>1</v>
      </c>
      <c r="AE30" s="52"/>
      <c r="AF30" s="52"/>
      <c r="AG30" s="44">
        <f t="shared" si="5"/>
        <v>8</v>
      </c>
      <c r="AH30" s="4"/>
      <c r="AI30" s="39"/>
      <c r="AJ30" s="42">
        <f t="shared" si="6"/>
        <v>8</v>
      </c>
      <c r="AK30" s="43" t="s">
        <v>59</v>
      </c>
      <c r="AL30" s="52">
        <v>97</v>
      </c>
      <c r="AM30" s="52">
        <v>67</v>
      </c>
      <c r="AN30" s="52">
        <v>39</v>
      </c>
      <c r="AO30" s="52">
        <v>46</v>
      </c>
      <c r="AP30" s="53">
        <v>71</v>
      </c>
      <c r="AQ30" s="45">
        <f t="shared" si="7"/>
        <v>320</v>
      </c>
      <c r="AR30" s="4"/>
      <c r="AS30" s="39">
        <v>0</v>
      </c>
      <c r="AT30" s="42">
        <f t="shared" si="8"/>
        <v>320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152500</v>
      </c>
      <c r="D32" s="47">
        <v>107800</v>
      </c>
      <c r="E32" s="47">
        <v>62900</v>
      </c>
      <c r="F32" s="47">
        <v>64050</v>
      </c>
      <c r="G32" s="47">
        <v>97850</v>
      </c>
      <c r="H32" s="48">
        <f t="shared" si="0"/>
        <v>485100</v>
      </c>
      <c r="I32" s="49" t="s">
        <v>63</v>
      </c>
      <c r="J32" s="54">
        <v>106400</v>
      </c>
      <c r="K32" s="54">
        <v>378700</v>
      </c>
      <c r="L32" s="54"/>
      <c r="M32" s="148">
        <f t="shared" si="1"/>
        <v>485100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/>
      <c r="V32" s="41">
        <f t="shared" si="3"/>
        <v>0</v>
      </c>
      <c r="W32" s="4"/>
      <c r="X32" s="39">
        <v>0</v>
      </c>
      <c r="Y32" s="42">
        <f t="shared" si="4"/>
        <v>0</v>
      </c>
      <c r="Z32" s="43" t="s">
        <v>63</v>
      </c>
      <c r="AA32" s="52">
        <v>2</v>
      </c>
      <c r="AB32" s="52">
        <v>1</v>
      </c>
      <c r="AC32" s="52"/>
      <c r="AD32" s="52">
        <v>2</v>
      </c>
      <c r="AE32" s="52"/>
      <c r="AF32" s="52"/>
      <c r="AG32" s="44">
        <f t="shared" si="5"/>
        <v>5</v>
      </c>
      <c r="AH32" s="4"/>
      <c r="AI32" s="39"/>
      <c r="AJ32" s="42">
        <f t="shared" si="6"/>
        <v>5</v>
      </c>
      <c r="AK32" s="43" t="s">
        <v>63</v>
      </c>
      <c r="AL32" s="52">
        <v>72</v>
      </c>
      <c r="AM32" s="52">
        <v>58</v>
      </c>
      <c r="AN32" s="52">
        <v>34</v>
      </c>
      <c r="AO32" s="52">
        <v>52</v>
      </c>
      <c r="AP32" s="53">
        <v>66</v>
      </c>
      <c r="AQ32" s="45">
        <f t="shared" si="7"/>
        <v>282</v>
      </c>
      <c r="AR32" s="4"/>
      <c r="AS32" s="39">
        <v>0</v>
      </c>
      <c r="AT32" s="42">
        <f t="shared" si="8"/>
        <v>282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45100</v>
      </c>
      <c r="D33" s="32">
        <v>58400</v>
      </c>
      <c r="E33" s="32">
        <v>9900</v>
      </c>
      <c r="F33" s="32">
        <v>12900</v>
      </c>
      <c r="G33" s="32">
        <v>45000</v>
      </c>
      <c r="H33" s="33">
        <f t="shared" si="0"/>
        <v>171300</v>
      </c>
      <c r="I33" s="34" t="s">
        <v>65</v>
      </c>
      <c r="J33" s="35">
        <v>98000</v>
      </c>
      <c r="K33" s="35">
        <v>70500</v>
      </c>
      <c r="L33" s="35">
        <v>2800</v>
      </c>
      <c r="M33" s="147">
        <f t="shared" si="1"/>
        <v>171300</v>
      </c>
      <c r="N33" s="37">
        <f t="shared" si="2"/>
        <v>0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1</v>
      </c>
      <c r="AB33" s="39">
        <v>1</v>
      </c>
      <c r="AC33" s="39">
        <v>1</v>
      </c>
      <c r="AD33" s="39"/>
      <c r="AE33" s="39"/>
      <c r="AF33" s="39"/>
      <c r="AG33" s="44">
        <f t="shared" si="5"/>
        <v>3</v>
      </c>
      <c r="AH33" s="4"/>
      <c r="AI33" s="39"/>
      <c r="AJ33" s="42">
        <f t="shared" si="6"/>
        <v>3</v>
      </c>
      <c r="AK33" s="43" t="s">
        <v>65</v>
      </c>
      <c r="AL33" s="39">
        <v>37</v>
      </c>
      <c r="AM33" s="39">
        <v>32</v>
      </c>
      <c r="AN33" s="39">
        <v>9</v>
      </c>
      <c r="AO33" s="39">
        <v>11</v>
      </c>
      <c r="AP33" s="40">
        <v>43</v>
      </c>
      <c r="AQ33" s="45">
        <f t="shared" si="7"/>
        <v>132</v>
      </c>
      <c r="AR33" s="4"/>
      <c r="AS33" s="39">
        <v>0</v>
      </c>
      <c r="AT33" s="42">
        <f t="shared" si="8"/>
        <v>132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2903650</v>
      </c>
      <c r="D37" s="149">
        <f t="shared" si="9"/>
        <v>2695500</v>
      </c>
      <c r="E37" s="149">
        <f t="shared" si="9"/>
        <v>1410600</v>
      </c>
      <c r="F37" s="149">
        <f t="shared" si="9"/>
        <v>1738850</v>
      </c>
      <c r="G37" s="149">
        <f t="shared" si="9"/>
        <v>3142650</v>
      </c>
      <c r="H37" s="150">
        <f t="shared" si="9"/>
        <v>11891250</v>
      </c>
      <c r="I37" s="61"/>
      <c r="J37" s="149">
        <f>SUM(J13:J35)</f>
        <v>5385775</v>
      </c>
      <c r="K37" s="149">
        <f>SUM(K13:K36)</f>
        <v>6504400</v>
      </c>
      <c r="L37" s="149">
        <f>SUM(L14:L35)</f>
        <v>-3425</v>
      </c>
      <c r="M37" s="149">
        <f>SUM(M13:M35)</f>
        <v>11886750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27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153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6779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5385775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5385775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4500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5390275</v>
      </c>
      <c r="G48" s="76" t="s">
        <v>7</v>
      </c>
      <c r="H48" s="77">
        <f>D48+H41</f>
        <v>10776050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91</v>
      </c>
      <c r="E52" s="437">
        <f>20000*D52</f>
        <v>1820000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197</v>
      </c>
      <c r="E53" s="359">
        <f>10000*D53</f>
        <v>1970000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340</v>
      </c>
      <c r="E54" s="361">
        <f>2000*D54</f>
        <v>680000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1082</v>
      </c>
      <c r="E55" s="359">
        <f>1000*D55</f>
        <v>1082000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466</v>
      </c>
      <c r="E56" s="361">
        <f>500*D56</f>
        <v>233000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33</v>
      </c>
      <c r="E57" s="359">
        <f>200*D57</f>
        <v>6600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69</v>
      </c>
      <c r="E58" s="361">
        <f>100*D58</f>
        <v>6900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3</v>
      </c>
      <c r="E59" s="359">
        <f>50*D59</f>
        <v>150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5798650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11188925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-702325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24466613.420000002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5390275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19076338.420000002</v>
      </c>
      <c r="I81" s="380"/>
      <c r="J81" s="381"/>
      <c r="L81" s="386" t="s">
        <v>127</v>
      </c>
      <c r="M81" s="369"/>
      <c r="N81" s="387">
        <f>N79-H81</f>
        <v>-19076338.420000002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3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2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FF00"/>
    <outlinePr summaryBelow="0" summaryRight="0"/>
    <pageSetUpPr fitToPage="1"/>
  </sheetPr>
  <dimension ref="A1:AX995"/>
  <sheetViews>
    <sheetView workbookViewId="0"/>
  </sheetViews>
  <sheetFormatPr baseColWidth="10" defaultColWidth="12.5703125" defaultRowHeight="15.75" customHeight="1" x14ac:dyDescent="0.2"/>
  <cols>
    <col min="1" max="1" width="1.140625" customWidth="1"/>
    <col min="2" max="2" width="7.42578125" customWidth="1"/>
    <col min="3" max="7" width="12" customWidth="1"/>
    <col min="8" max="8" width="14.140625" customWidth="1"/>
    <col min="9" max="9" width="4.28515625" customWidth="1"/>
    <col min="10" max="12" width="12" customWidth="1"/>
    <col min="13" max="13" width="12.5703125" customWidth="1"/>
    <col min="14" max="14" width="16.42578125" customWidth="1"/>
    <col min="15" max="15" width="1.42578125" customWidth="1"/>
    <col min="16" max="16" width="2.5703125" customWidth="1"/>
    <col min="17" max="21" width="3.85546875" customWidth="1"/>
    <col min="22" max="22" width="6.42578125" customWidth="1"/>
    <col min="23" max="23" width="1.7109375" customWidth="1"/>
    <col min="24" max="25" width="7" customWidth="1"/>
    <col min="26" max="26" width="3.85546875" customWidth="1"/>
    <col min="27" max="32" width="5.140625" customWidth="1"/>
    <col min="33" max="33" width="6.42578125" customWidth="1"/>
    <col min="34" max="34" width="2.5703125" customWidth="1"/>
    <col min="35" max="36" width="7" customWidth="1"/>
    <col min="37" max="37" width="3.85546875" customWidth="1"/>
    <col min="38" max="42" width="5.140625" customWidth="1"/>
    <col min="43" max="43" width="6.42578125" customWidth="1"/>
    <col min="44" max="44" width="2.7109375" customWidth="1"/>
    <col min="45" max="50" width="7" customWidth="1"/>
  </cols>
  <sheetData>
    <row r="1" spans="1:50" ht="15" customHeight="1" x14ac:dyDescent="0.2">
      <c r="A1" s="160">
        <v>45678</v>
      </c>
      <c r="P1" s="4"/>
      <c r="Q1" s="4"/>
      <c r="R1" s="4"/>
    </row>
    <row r="2" spans="1:50" ht="15" customHeight="1" x14ac:dyDescent="0.2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  <c r="P2" s="4"/>
      <c r="Q2" s="4"/>
      <c r="R2" s="4"/>
    </row>
    <row r="3" spans="1:50" ht="15" customHeight="1" x14ac:dyDescent="0.2">
      <c r="A3" s="141"/>
      <c r="D3" s="405" t="s">
        <v>0</v>
      </c>
      <c r="E3" s="374"/>
      <c r="F3" s="374"/>
      <c r="G3" s="374"/>
      <c r="H3" s="374"/>
      <c r="I3" s="374"/>
      <c r="J3" s="374"/>
      <c r="K3" s="374"/>
      <c r="L3" s="374"/>
      <c r="M3" s="439">
        <f>'0101'!M2</f>
        <v>2025</v>
      </c>
      <c r="N3" s="407"/>
      <c r="O3" s="142"/>
      <c r="P3" s="4"/>
      <c r="Q3" s="4"/>
      <c r="R3" s="4"/>
    </row>
    <row r="4" spans="1:50" ht="6.75" customHeight="1" x14ac:dyDescent="0.2">
      <c r="A4" s="141"/>
      <c r="C4" s="7"/>
      <c r="D4" s="7"/>
      <c r="E4" s="7"/>
      <c r="F4" s="7"/>
      <c r="G4" s="7"/>
      <c r="H4" s="7"/>
      <c r="M4" s="408"/>
      <c r="N4" s="409"/>
      <c r="O4" s="142"/>
      <c r="P4" s="4"/>
      <c r="Q4" s="4"/>
      <c r="R4" s="4"/>
    </row>
    <row r="5" spans="1:50" ht="19.5" customHeight="1" x14ac:dyDescent="0.2">
      <c r="A5" s="141"/>
      <c r="C5" s="8"/>
      <c r="D5" s="9" t="s">
        <v>1</v>
      </c>
      <c r="E5" s="10">
        <v>45170</v>
      </c>
      <c r="F5" s="11"/>
      <c r="G5" s="412" t="s">
        <v>2</v>
      </c>
      <c r="H5" s="365"/>
      <c r="I5" s="413">
        <v>45169</v>
      </c>
      <c r="J5" s="365"/>
      <c r="M5" s="410"/>
      <c r="N5" s="411"/>
      <c r="O5" s="142"/>
      <c r="P5" s="4"/>
      <c r="Q5" s="4"/>
      <c r="R5" s="4"/>
    </row>
    <row r="6" spans="1:50" ht="5.25" customHeight="1" x14ac:dyDescent="0.2">
      <c r="A6" s="141"/>
      <c r="C6" s="7"/>
      <c r="D6" s="7"/>
      <c r="E6" s="7"/>
      <c r="F6" s="7"/>
      <c r="G6" s="7"/>
      <c r="H6" s="7"/>
      <c r="O6" s="142"/>
      <c r="P6" s="4"/>
      <c r="Q6" s="4"/>
      <c r="R6" s="4"/>
    </row>
    <row r="7" spans="1:50" ht="21" customHeight="1" x14ac:dyDescent="0.25">
      <c r="A7" s="141"/>
      <c r="C7" s="414" t="s">
        <v>3</v>
      </c>
      <c r="D7" s="417" t="s">
        <v>4</v>
      </c>
      <c r="E7" s="418"/>
      <c r="F7" s="407"/>
      <c r="G7" s="12" t="s">
        <v>5</v>
      </c>
      <c r="H7" s="13">
        <f>'3001'!N77</f>
        <v>0</v>
      </c>
      <c r="O7" s="142"/>
      <c r="P7" s="4"/>
      <c r="Q7" s="4"/>
      <c r="R7" s="4"/>
      <c r="S7" s="4"/>
      <c r="T7" s="4"/>
      <c r="U7" s="4"/>
      <c r="V7" s="4"/>
      <c r="W7" s="4"/>
    </row>
    <row r="8" spans="1:50" ht="21" customHeight="1" x14ac:dyDescent="0.25">
      <c r="A8" s="141"/>
      <c r="C8" s="415"/>
      <c r="D8" s="408"/>
      <c r="E8" s="374"/>
      <c r="F8" s="409"/>
      <c r="G8" s="14" t="s">
        <v>6</v>
      </c>
      <c r="H8" s="15">
        <f>'3001'!N78</f>
        <v>0</v>
      </c>
      <c r="L8" s="16"/>
      <c r="O8" s="142"/>
      <c r="P8" s="4"/>
      <c r="Q8" s="4"/>
      <c r="R8" s="4"/>
      <c r="S8" s="4"/>
      <c r="T8" s="4"/>
      <c r="U8" s="4"/>
      <c r="V8" s="4"/>
      <c r="W8" s="4"/>
    </row>
    <row r="9" spans="1:50" ht="21" customHeight="1" x14ac:dyDescent="0.3">
      <c r="A9" s="141"/>
      <c r="C9" s="416"/>
      <c r="D9" s="410"/>
      <c r="E9" s="419"/>
      <c r="F9" s="411"/>
      <c r="G9" s="17" t="s">
        <v>7</v>
      </c>
      <c r="H9" s="18">
        <f>H7+H8</f>
        <v>0</v>
      </c>
      <c r="O9" s="142"/>
      <c r="P9" s="4"/>
      <c r="Q9" s="420" t="s">
        <v>8</v>
      </c>
      <c r="R9" s="403"/>
      <c r="S9" s="403"/>
      <c r="T9" s="403"/>
      <c r="U9" s="403"/>
      <c r="V9" s="403"/>
      <c r="W9" s="403"/>
      <c r="X9" s="403"/>
      <c r="Y9" s="365"/>
      <c r="AA9" s="402" t="s">
        <v>9</v>
      </c>
      <c r="AB9" s="403"/>
      <c r="AC9" s="403"/>
      <c r="AD9" s="403"/>
      <c r="AE9" s="403"/>
      <c r="AF9" s="403"/>
      <c r="AG9" s="403"/>
      <c r="AH9" s="403"/>
      <c r="AI9" s="403"/>
      <c r="AJ9" s="365"/>
      <c r="AL9" s="404" t="s">
        <v>10</v>
      </c>
      <c r="AM9" s="403"/>
      <c r="AN9" s="403"/>
      <c r="AO9" s="403"/>
      <c r="AP9" s="403"/>
      <c r="AQ9" s="403"/>
      <c r="AR9" s="403"/>
      <c r="AS9" s="403"/>
      <c r="AT9" s="365"/>
      <c r="AU9" s="143"/>
      <c r="AV9" s="143"/>
      <c r="AW9" s="143"/>
      <c r="AX9" s="143"/>
    </row>
    <row r="10" spans="1:50" ht="12.75" customHeight="1" x14ac:dyDescent="0.2">
      <c r="A10" s="141"/>
      <c r="O10" s="142"/>
      <c r="P10" s="4"/>
      <c r="Q10" s="4"/>
      <c r="R10" s="4"/>
      <c r="S10" s="4"/>
      <c r="T10" s="4"/>
      <c r="U10" s="4"/>
      <c r="V10" s="4"/>
      <c r="W10" s="4"/>
      <c r="AL10" s="4"/>
      <c r="AM10" s="4"/>
      <c r="AN10" s="4"/>
      <c r="AO10" s="4"/>
      <c r="AP10" s="4"/>
      <c r="AQ10" s="4"/>
      <c r="AR10" s="4"/>
      <c r="AU10" s="30"/>
      <c r="AV10" s="30"/>
      <c r="AW10" s="30"/>
      <c r="AX10" s="30"/>
    </row>
    <row r="11" spans="1:50" ht="15" x14ac:dyDescent="0.3">
      <c r="A11" s="141"/>
      <c r="B11" s="144" t="s">
        <v>131</v>
      </c>
      <c r="C11" s="144" t="s">
        <v>11</v>
      </c>
      <c r="D11" s="144" t="s">
        <v>12</v>
      </c>
      <c r="E11" s="144" t="s">
        <v>13</v>
      </c>
      <c r="F11" s="144" t="s">
        <v>14</v>
      </c>
      <c r="G11" s="144" t="s">
        <v>15</v>
      </c>
      <c r="H11" s="144" t="s">
        <v>7</v>
      </c>
      <c r="I11" s="20"/>
      <c r="J11" s="144" t="s">
        <v>5</v>
      </c>
      <c r="K11" s="144" t="s">
        <v>6</v>
      </c>
      <c r="L11" s="144" t="s">
        <v>16</v>
      </c>
      <c r="M11" s="144" t="s">
        <v>17</v>
      </c>
      <c r="N11" s="144" t="s">
        <v>18</v>
      </c>
      <c r="O11" s="145"/>
      <c r="P11" s="19"/>
      <c r="Q11" s="22" t="s">
        <v>19</v>
      </c>
      <c r="R11" s="22" t="s">
        <v>20</v>
      </c>
      <c r="S11" s="22" t="s">
        <v>21</v>
      </c>
      <c r="T11" s="22" t="s">
        <v>22</v>
      </c>
      <c r="U11" s="22" t="s">
        <v>23</v>
      </c>
      <c r="V11" s="23" t="s">
        <v>7</v>
      </c>
      <c r="W11" s="4"/>
      <c r="X11" s="24" t="s">
        <v>24</v>
      </c>
      <c r="Y11" s="22" t="s">
        <v>18</v>
      </c>
      <c r="AA11" s="25" t="s">
        <v>25</v>
      </c>
      <c r="AB11" s="25" t="s">
        <v>19</v>
      </c>
      <c r="AC11" s="25" t="s">
        <v>20</v>
      </c>
      <c r="AD11" s="25" t="s">
        <v>21</v>
      </c>
      <c r="AE11" s="25" t="s">
        <v>22</v>
      </c>
      <c r="AF11" s="25" t="s">
        <v>23</v>
      </c>
      <c r="AG11" s="26" t="s">
        <v>7</v>
      </c>
      <c r="AI11" s="27" t="s">
        <v>26</v>
      </c>
      <c r="AJ11" s="26" t="s">
        <v>18</v>
      </c>
      <c r="AL11" s="26" t="s">
        <v>19</v>
      </c>
      <c r="AM11" s="26" t="s">
        <v>20</v>
      </c>
      <c r="AN11" s="26" t="s">
        <v>21</v>
      </c>
      <c r="AO11" s="26" t="s">
        <v>22</v>
      </c>
      <c r="AP11" s="26" t="s">
        <v>23</v>
      </c>
      <c r="AQ11" s="28" t="s">
        <v>7</v>
      </c>
      <c r="AR11" s="4"/>
      <c r="AS11" s="24" t="s">
        <v>24</v>
      </c>
      <c r="AT11" s="26" t="s">
        <v>18</v>
      </c>
      <c r="AU11" s="146"/>
      <c r="AV11" s="146"/>
      <c r="AW11" s="146"/>
      <c r="AX11" s="146"/>
    </row>
    <row r="12" spans="1:50" ht="10.5" customHeight="1" x14ac:dyDescent="0.2">
      <c r="A12" s="141"/>
      <c r="H12" s="29">
        <f>SUM(H13:H16)</f>
        <v>930700</v>
      </c>
      <c r="O12" s="142"/>
      <c r="P12" s="4"/>
      <c r="Q12" s="4"/>
      <c r="R12" s="4"/>
      <c r="S12" s="4"/>
      <c r="T12" s="4"/>
      <c r="U12" s="4"/>
      <c r="V12" s="4"/>
      <c r="W12" s="4"/>
      <c r="X12" s="30"/>
      <c r="AL12" s="4"/>
      <c r="AM12" s="4"/>
      <c r="AN12" s="4"/>
      <c r="AO12" s="4"/>
      <c r="AP12" s="4"/>
      <c r="AQ12" s="4"/>
      <c r="AR12" s="4"/>
      <c r="AS12" s="30"/>
      <c r="AU12" s="30"/>
      <c r="AV12" s="30"/>
      <c r="AW12" s="30"/>
      <c r="AX12" s="30"/>
    </row>
    <row r="13" spans="1:50" ht="21" customHeight="1" x14ac:dyDescent="0.25">
      <c r="A13" s="141"/>
      <c r="B13" s="31" t="s">
        <v>27</v>
      </c>
      <c r="C13" s="32">
        <v>207650</v>
      </c>
      <c r="D13" s="32">
        <v>93850</v>
      </c>
      <c r="E13" s="32">
        <v>14000</v>
      </c>
      <c r="F13" s="32"/>
      <c r="G13" s="32">
        <v>61200</v>
      </c>
      <c r="H13" s="33">
        <f t="shared" ref="H13:H35" si="0">SUM(C13:G13)</f>
        <v>376700</v>
      </c>
      <c r="I13" s="34" t="s">
        <v>27</v>
      </c>
      <c r="J13" s="35">
        <v>227500</v>
      </c>
      <c r="K13" s="35">
        <v>148400</v>
      </c>
      <c r="L13" s="35"/>
      <c r="M13" s="147">
        <f t="shared" ref="M13:M35" si="1">SUM(J13:L13)</f>
        <v>375900</v>
      </c>
      <c r="N13" s="37">
        <f t="shared" ref="N13:N35" si="2">H13-M13</f>
        <v>800</v>
      </c>
      <c r="O13" s="142"/>
      <c r="P13" s="38"/>
      <c r="Q13" s="39"/>
      <c r="R13" s="39"/>
      <c r="S13" s="39"/>
      <c r="T13" s="39"/>
      <c r="U13" s="40"/>
      <c r="V13" s="41">
        <f t="shared" ref="V13:V35" si="3">U13+T13+S13+R13+Q13</f>
        <v>0</v>
      </c>
      <c r="W13" s="4"/>
      <c r="X13" s="39">
        <v>0</v>
      </c>
      <c r="Y13" s="42">
        <f t="shared" ref="Y13:Y35" si="4">V13-X13</f>
        <v>0</v>
      </c>
      <c r="Z13" s="43" t="s">
        <v>20</v>
      </c>
      <c r="AA13" s="39">
        <v>2</v>
      </c>
      <c r="AB13" s="39">
        <v>1</v>
      </c>
      <c r="AC13" s="39">
        <v>2</v>
      </c>
      <c r="AD13" s="39"/>
      <c r="AE13" s="39"/>
      <c r="AF13" s="39"/>
      <c r="AG13" s="44">
        <f t="shared" ref="AG13:AG35" si="5">AF13+AE13+AD13+AC13+AB13+AA13</f>
        <v>5</v>
      </c>
      <c r="AH13" s="4"/>
      <c r="AI13" s="39">
        <v>0</v>
      </c>
      <c r="AJ13" s="42">
        <f t="shared" ref="AJ13:AJ35" si="6">AG13-AI13</f>
        <v>5</v>
      </c>
      <c r="AL13" s="39">
        <v>99</v>
      </c>
      <c r="AM13" s="39">
        <v>46</v>
      </c>
      <c r="AN13" s="39">
        <v>11</v>
      </c>
      <c r="AO13" s="39"/>
      <c r="AP13" s="40">
        <v>29</v>
      </c>
      <c r="AQ13" s="45">
        <f t="shared" ref="AQ13:AQ35" si="7">AP13+AO13+AN13+AM13+AL13</f>
        <v>185</v>
      </c>
      <c r="AR13" s="4"/>
      <c r="AS13" s="39">
        <v>0</v>
      </c>
      <c r="AT13" s="42">
        <f t="shared" ref="AT13:AT35" si="8">AQ13-AS13</f>
        <v>185</v>
      </c>
      <c r="AU13" s="4"/>
      <c r="AV13" s="4"/>
      <c r="AW13" s="4"/>
      <c r="AX13" s="4"/>
    </row>
    <row r="14" spans="1:50" ht="21" customHeight="1" x14ac:dyDescent="0.25">
      <c r="A14" s="141"/>
      <c r="B14" s="46" t="s">
        <v>28</v>
      </c>
      <c r="C14" s="47"/>
      <c r="D14" s="47"/>
      <c r="E14" s="47"/>
      <c r="F14" s="47"/>
      <c r="G14" s="47"/>
      <c r="H14" s="48">
        <f t="shared" si="0"/>
        <v>0</v>
      </c>
      <c r="I14" s="49" t="s">
        <v>28</v>
      </c>
      <c r="J14" s="54"/>
      <c r="K14" s="54"/>
      <c r="L14" s="54"/>
      <c r="M14" s="148">
        <f t="shared" si="1"/>
        <v>0</v>
      </c>
      <c r="N14" s="37">
        <f t="shared" si="2"/>
        <v>0</v>
      </c>
      <c r="O14" s="142"/>
      <c r="P14" s="38"/>
      <c r="Q14" s="52"/>
      <c r="R14" s="52"/>
      <c r="S14" s="52"/>
      <c r="T14" s="52"/>
      <c r="U14" s="53"/>
      <c r="V14" s="41">
        <f t="shared" si="3"/>
        <v>0</v>
      </c>
      <c r="W14" s="4"/>
      <c r="X14" s="39">
        <v>0</v>
      </c>
      <c r="Y14" s="42">
        <f t="shared" si="4"/>
        <v>0</v>
      </c>
      <c r="Z14" s="43" t="s">
        <v>29</v>
      </c>
      <c r="AA14" s="52"/>
      <c r="AB14" s="52"/>
      <c r="AC14" s="52"/>
      <c r="AD14" s="52"/>
      <c r="AE14" s="52"/>
      <c r="AF14" s="52"/>
      <c r="AG14" s="44">
        <f t="shared" si="5"/>
        <v>0</v>
      </c>
      <c r="AH14" s="4"/>
      <c r="AI14" s="39"/>
      <c r="AJ14" s="42">
        <f t="shared" si="6"/>
        <v>0</v>
      </c>
      <c r="AL14" s="52"/>
      <c r="AM14" s="52"/>
      <c r="AN14" s="52"/>
      <c r="AO14" s="52"/>
      <c r="AP14" s="53"/>
      <c r="AQ14" s="45">
        <f t="shared" si="7"/>
        <v>0</v>
      </c>
      <c r="AR14" s="4"/>
      <c r="AS14" s="39">
        <v>0</v>
      </c>
      <c r="AT14" s="42">
        <f t="shared" si="8"/>
        <v>0</v>
      </c>
      <c r="AU14" s="4"/>
      <c r="AV14" s="4"/>
      <c r="AW14" s="4"/>
      <c r="AX14" s="4"/>
    </row>
    <row r="15" spans="1:50" ht="21" customHeight="1" x14ac:dyDescent="0.25">
      <c r="A15" s="141"/>
      <c r="B15" s="31" t="s">
        <v>30</v>
      </c>
      <c r="C15" s="32">
        <v>190600</v>
      </c>
      <c r="D15" s="32">
        <v>200100</v>
      </c>
      <c r="E15" s="32">
        <v>70500</v>
      </c>
      <c r="F15" s="32"/>
      <c r="G15" s="32">
        <v>92800</v>
      </c>
      <c r="H15" s="33">
        <f t="shared" si="0"/>
        <v>554000</v>
      </c>
      <c r="I15" s="34" t="s">
        <v>30</v>
      </c>
      <c r="J15" s="35">
        <v>469000</v>
      </c>
      <c r="K15" s="35">
        <v>85000</v>
      </c>
      <c r="L15" s="35"/>
      <c r="M15" s="147">
        <f t="shared" si="1"/>
        <v>554000</v>
      </c>
      <c r="N15" s="37">
        <f t="shared" si="2"/>
        <v>0</v>
      </c>
      <c r="O15" s="142"/>
      <c r="P15" s="38"/>
      <c r="Q15" s="39"/>
      <c r="R15" s="39"/>
      <c r="S15" s="39"/>
      <c r="T15" s="39"/>
      <c r="U15" s="40"/>
      <c r="V15" s="41">
        <f t="shared" si="3"/>
        <v>0</v>
      </c>
      <c r="W15" s="4"/>
      <c r="X15" s="39">
        <v>0</v>
      </c>
      <c r="Y15" s="42">
        <f t="shared" si="4"/>
        <v>0</v>
      </c>
      <c r="Z15" s="43" t="s">
        <v>19</v>
      </c>
      <c r="AA15" s="39">
        <v>7</v>
      </c>
      <c r="AB15" s="39">
        <v>1</v>
      </c>
      <c r="AC15" s="39">
        <v>2</v>
      </c>
      <c r="AD15" s="39"/>
      <c r="AE15" s="39"/>
      <c r="AF15" s="39"/>
      <c r="AG15" s="44">
        <f t="shared" si="5"/>
        <v>10</v>
      </c>
      <c r="AH15" s="4"/>
      <c r="AI15" s="39"/>
      <c r="AJ15" s="42">
        <f t="shared" si="6"/>
        <v>10</v>
      </c>
      <c r="AL15" s="39">
        <v>98</v>
      </c>
      <c r="AM15" s="39">
        <v>92</v>
      </c>
      <c r="AN15" s="39">
        <v>36</v>
      </c>
      <c r="AO15" s="39"/>
      <c r="AP15" s="40">
        <v>45</v>
      </c>
      <c r="AQ15" s="45">
        <f t="shared" si="7"/>
        <v>271</v>
      </c>
      <c r="AR15" s="4"/>
      <c r="AS15" s="39">
        <v>0</v>
      </c>
      <c r="AT15" s="42">
        <f t="shared" si="8"/>
        <v>271</v>
      </c>
      <c r="AU15" s="4"/>
      <c r="AV15" s="4"/>
      <c r="AW15" s="4"/>
      <c r="AX15" s="4"/>
    </row>
    <row r="16" spans="1:50" ht="21" customHeight="1" x14ac:dyDescent="0.25">
      <c r="A16" s="141"/>
      <c r="B16" s="46" t="s">
        <v>31</v>
      </c>
      <c r="C16" s="47"/>
      <c r="D16" s="47"/>
      <c r="E16" s="47"/>
      <c r="F16" s="47"/>
      <c r="G16" s="47"/>
      <c r="H16" s="48">
        <f t="shared" si="0"/>
        <v>0</v>
      </c>
      <c r="I16" s="49" t="s">
        <v>31</v>
      </c>
      <c r="J16" s="54">
        <v>210000</v>
      </c>
      <c r="K16" s="54"/>
      <c r="L16" s="54">
        <v>-210000</v>
      </c>
      <c r="M16" s="148">
        <f t="shared" si="1"/>
        <v>0</v>
      </c>
      <c r="N16" s="37">
        <f t="shared" si="2"/>
        <v>0</v>
      </c>
      <c r="O16" s="142"/>
      <c r="P16" s="4"/>
      <c r="Q16" s="52"/>
      <c r="R16" s="52"/>
      <c r="S16" s="52"/>
      <c r="T16" s="52"/>
      <c r="U16" s="53"/>
      <c r="V16" s="41">
        <f t="shared" si="3"/>
        <v>0</v>
      </c>
      <c r="W16" s="4"/>
      <c r="X16" s="39">
        <v>0</v>
      </c>
      <c r="Y16" s="42">
        <f t="shared" si="4"/>
        <v>0</v>
      </c>
      <c r="Z16" s="43"/>
      <c r="AA16" s="52"/>
      <c r="AB16" s="52"/>
      <c r="AC16" s="52"/>
      <c r="AD16" s="52"/>
      <c r="AE16" s="52"/>
      <c r="AF16" s="52"/>
      <c r="AG16" s="44">
        <f t="shared" si="5"/>
        <v>0</v>
      </c>
      <c r="AH16" s="4"/>
      <c r="AI16" s="39"/>
      <c r="AJ16" s="42">
        <f t="shared" si="6"/>
        <v>0</v>
      </c>
      <c r="AL16" s="52"/>
      <c r="AM16" s="52"/>
      <c r="AN16" s="52"/>
      <c r="AO16" s="52"/>
      <c r="AP16" s="53"/>
      <c r="AQ16" s="45">
        <f t="shared" si="7"/>
        <v>0</v>
      </c>
      <c r="AR16" s="4"/>
      <c r="AS16" s="39">
        <v>0</v>
      </c>
      <c r="AT16" s="42">
        <f t="shared" si="8"/>
        <v>0</v>
      </c>
      <c r="AU16" s="4"/>
      <c r="AV16" s="4"/>
      <c r="AW16" s="4"/>
      <c r="AX16" s="4"/>
    </row>
    <row r="17" spans="1:50" ht="21" customHeight="1" x14ac:dyDescent="0.25">
      <c r="A17" s="141"/>
      <c r="B17" s="31" t="s">
        <v>32</v>
      </c>
      <c r="C17" s="32">
        <v>174650</v>
      </c>
      <c r="D17" s="32">
        <v>195100</v>
      </c>
      <c r="E17" s="32">
        <v>77400</v>
      </c>
      <c r="F17" s="32"/>
      <c r="G17" s="32">
        <v>144300</v>
      </c>
      <c r="H17" s="33">
        <f t="shared" si="0"/>
        <v>591450</v>
      </c>
      <c r="I17" s="34" t="s">
        <v>33</v>
      </c>
      <c r="J17" s="35">
        <v>637000</v>
      </c>
      <c r="K17" s="35"/>
      <c r="L17" s="35">
        <v>-45550</v>
      </c>
      <c r="M17" s="147">
        <f t="shared" si="1"/>
        <v>591450</v>
      </c>
      <c r="N17" s="37">
        <f t="shared" si="2"/>
        <v>0</v>
      </c>
      <c r="O17" s="142"/>
      <c r="P17" s="38"/>
      <c r="Q17" s="39">
        <v>2</v>
      </c>
      <c r="R17" s="39">
        <v>1</v>
      </c>
      <c r="S17" s="39"/>
      <c r="T17" s="39"/>
      <c r="U17" s="40">
        <v>2</v>
      </c>
      <c r="V17" s="41">
        <f t="shared" si="3"/>
        <v>5</v>
      </c>
      <c r="W17" s="4"/>
      <c r="X17" s="39">
        <v>0</v>
      </c>
      <c r="Y17" s="42">
        <f t="shared" si="4"/>
        <v>5</v>
      </c>
      <c r="Z17" s="43" t="s">
        <v>33</v>
      </c>
      <c r="AA17" s="39">
        <v>4</v>
      </c>
      <c r="AB17" s="39"/>
      <c r="AC17" s="39">
        <v>5</v>
      </c>
      <c r="AD17" s="39"/>
      <c r="AE17" s="39"/>
      <c r="AF17" s="39"/>
      <c r="AG17" s="44">
        <f t="shared" si="5"/>
        <v>9</v>
      </c>
      <c r="AH17" s="4"/>
      <c r="AI17" s="39"/>
      <c r="AJ17" s="42">
        <f t="shared" si="6"/>
        <v>9</v>
      </c>
      <c r="AK17" s="43" t="s">
        <v>33</v>
      </c>
      <c r="AL17" s="39">
        <v>103</v>
      </c>
      <c r="AM17" s="39">
        <v>113</v>
      </c>
      <c r="AN17" s="39">
        <v>66</v>
      </c>
      <c r="AO17" s="39"/>
      <c r="AP17" s="40">
        <v>111</v>
      </c>
      <c r="AQ17" s="45">
        <f t="shared" si="7"/>
        <v>393</v>
      </c>
      <c r="AR17" s="4"/>
      <c r="AS17" s="39">
        <v>0</v>
      </c>
      <c r="AT17" s="42">
        <f t="shared" si="8"/>
        <v>393</v>
      </c>
      <c r="AU17" s="4"/>
      <c r="AV17" s="4"/>
      <c r="AW17" s="4"/>
      <c r="AX17" s="4"/>
    </row>
    <row r="18" spans="1:50" ht="21" customHeight="1" x14ac:dyDescent="0.25">
      <c r="A18" s="141"/>
      <c r="B18" s="46" t="s">
        <v>34</v>
      </c>
      <c r="C18" s="47">
        <v>585000</v>
      </c>
      <c r="D18" s="47">
        <v>299800</v>
      </c>
      <c r="E18" s="47">
        <v>234600</v>
      </c>
      <c r="F18" s="47"/>
      <c r="G18" s="47">
        <v>544100</v>
      </c>
      <c r="H18" s="48">
        <f t="shared" si="0"/>
        <v>1663500</v>
      </c>
      <c r="I18" s="49" t="s">
        <v>35</v>
      </c>
      <c r="J18" s="54">
        <v>898468.42</v>
      </c>
      <c r="K18" s="54">
        <v>765050</v>
      </c>
      <c r="L18" s="54">
        <v>-18.420000000000002</v>
      </c>
      <c r="M18" s="148">
        <f t="shared" si="1"/>
        <v>1663500</v>
      </c>
      <c r="N18" s="37">
        <f t="shared" si="2"/>
        <v>0</v>
      </c>
      <c r="O18" s="142"/>
      <c r="P18" s="38"/>
      <c r="Q18" s="52"/>
      <c r="R18" s="52">
        <v>1</v>
      </c>
      <c r="S18" s="52"/>
      <c r="T18" s="52"/>
      <c r="U18" s="53">
        <v>1</v>
      </c>
      <c r="V18" s="41">
        <f t="shared" si="3"/>
        <v>2</v>
      </c>
      <c r="W18" s="4"/>
      <c r="X18" s="39">
        <v>0</v>
      </c>
      <c r="Y18" s="42">
        <f t="shared" si="4"/>
        <v>2</v>
      </c>
      <c r="Z18" s="43" t="s">
        <v>35</v>
      </c>
      <c r="AA18" s="52">
        <v>9</v>
      </c>
      <c r="AB18" s="52">
        <v>4</v>
      </c>
      <c r="AC18" s="52">
        <v>12</v>
      </c>
      <c r="AD18" s="52">
        <v>5</v>
      </c>
      <c r="AE18" s="52"/>
      <c r="AF18" s="52"/>
      <c r="AG18" s="44">
        <f t="shared" si="5"/>
        <v>30</v>
      </c>
      <c r="AH18" s="4"/>
      <c r="AI18" s="39"/>
      <c r="AJ18" s="42">
        <f t="shared" si="6"/>
        <v>30</v>
      </c>
      <c r="AK18" s="43" t="s">
        <v>35</v>
      </c>
      <c r="AL18" s="52">
        <v>308</v>
      </c>
      <c r="AM18" s="52">
        <v>227</v>
      </c>
      <c r="AN18" s="52">
        <v>137</v>
      </c>
      <c r="AO18" s="52"/>
      <c r="AP18" s="53">
        <v>312</v>
      </c>
      <c r="AQ18" s="45">
        <f t="shared" si="7"/>
        <v>984</v>
      </c>
      <c r="AR18" s="4"/>
      <c r="AS18" s="39">
        <v>0</v>
      </c>
      <c r="AT18" s="42">
        <f t="shared" si="8"/>
        <v>984</v>
      </c>
      <c r="AU18" s="4"/>
      <c r="AV18" s="4"/>
      <c r="AW18" s="4"/>
      <c r="AX18" s="4"/>
    </row>
    <row r="19" spans="1:50" ht="21" customHeight="1" x14ac:dyDescent="0.25">
      <c r="A19" s="141"/>
      <c r="B19" s="31" t="s">
        <v>36</v>
      </c>
      <c r="C19" s="32">
        <v>131200</v>
      </c>
      <c r="D19" s="32">
        <v>158400</v>
      </c>
      <c r="E19" s="32">
        <v>106400</v>
      </c>
      <c r="F19" s="32"/>
      <c r="G19" s="32">
        <v>224450</v>
      </c>
      <c r="H19" s="33">
        <f t="shared" si="0"/>
        <v>620450</v>
      </c>
      <c r="I19" s="34" t="s">
        <v>37</v>
      </c>
      <c r="J19" s="35">
        <v>259816.67</v>
      </c>
      <c r="K19" s="35">
        <v>360650</v>
      </c>
      <c r="L19" s="35">
        <v>-16.670000000000002</v>
      </c>
      <c r="M19" s="147">
        <f t="shared" si="1"/>
        <v>620450</v>
      </c>
      <c r="N19" s="37">
        <f t="shared" si="2"/>
        <v>0</v>
      </c>
      <c r="O19" s="142"/>
      <c r="P19" s="4"/>
      <c r="Q19" s="39"/>
      <c r="R19" s="39"/>
      <c r="S19" s="39"/>
      <c r="T19" s="39"/>
      <c r="U19" s="40"/>
      <c r="V19" s="41">
        <f t="shared" si="3"/>
        <v>0</v>
      </c>
      <c r="W19" s="4"/>
      <c r="X19" s="39">
        <v>0</v>
      </c>
      <c r="Y19" s="42">
        <f t="shared" si="4"/>
        <v>0</v>
      </c>
      <c r="Z19" s="43" t="s">
        <v>37</v>
      </c>
      <c r="AA19" s="39">
        <v>1</v>
      </c>
      <c r="AB19" s="39"/>
      <c r="AC19" s="39">
        <v>6</v>
      </c>
      <c r="AD19" s="39">
        <v>3</v>
      </c>
      <c r="AE19" s="39"/>
      <c r="AF19" s="39"/>
      <c r="AG19" s="44">
        <f t="shared" si="5"/>
        <v>10</v>
      </c>
      <c r="AH19" s="4"/>
      <c r="AI19" s="39"/>
      <c r="AJ19" s="42">
        <f t="shared" si="6"/>
        <v>10</v>
      </c>
      <c r="AK19" s="43" t="s">
        <v>37</v>
      </c>
      <c r="AL19" s="39">
        <v>80</v>
      </c>
      <c r="AM19" s="39">
        <v>98</v>
      </c>
      <c r="AN19" s="39">
        <v>71</v>
      </c>
      <c r="AO19" s="39"/>
      <c r="AP19" s="40">
        <v>106</v>
      </c>
      <c r="AQ19" s="45">
        <f t="shared" si="7"/>
        <v>355</v>
      </c>
      <c r="AR19" s="4"/>
      <c r="AS19" s="39">
        <v>0</v>
      </c>
      <c r="AT19" s="42">
        <f t="shared" si="8"/>
        <v>355</v>
      </c>
      <c r="AU19" s="4"/>
      <c r="AV19" s="4"/>
      <c r="AW19" s="4"/>
      <c r="AX19" s="4"/>
    </row>
    <row r="20" spans="1:50" ht="21" customHeight="1" x14ac:dyDescent="0.25">
      <c r="A20" s="141"/>
      <c r="B20" s="46" t="s">
        <v>38</v>
      </c>
      <c r="C20" s="47">
        <v>193900</v>
      </c>
      <c r="D20" s="47">
        <v>302000</v>
      </c>
      <c r="E20" s="47">
        <v>173200</v>
      </c>
      <c r="F20" s="47"/>
      <c r="G20" s="47">
        <v>327500</v>
      </c>
      <c r="H20" s="48">
        <f t="shared" si="0"/>
        <v>996600</v>
      </c>
      <c r="I20" s="49" t="s">
        <v>39</v>
      </c>
      <c r="J20" s="54">
        <v>1085077.78</v>
      </c>
      <c r="K20" s="54"/>
      <c r="L20" s="54">
        <v>-88477.78</v>
      </c>
      <c r="M20" s="148">
        <f t="shared" si="1"/>
        <v>996600</v>
      </c>
      <c r="N20" s="37">
        <f t="shared" si="2"/>
        <v>0</v>
      </c>
      <c r="O20" s="142"/>
      <c r="P20" s="38"/>
      <c r="Q20" s="52"/>
      <c r="R20" s="52"/>
      <c r="S20" s="52"/>
      <c r="T20" s="52"/>
      <c r="U20" s="53"/>
      <c r="V20" s="41">
        <f t="shared" si="3"/>
        <v>0</v>
      </c>
      <c r="W20" s="4"/>
      <c r="X20" s="39">
        <v>0</v>
      </c>
      <c r="Y20" s="42">
        <f t="shared" si="4"/>
        <v>0</v>
      </c>
      <c r="Z20" s="43" t="s">
        <v>39</v>
      </c>
      <c r="AA20" s="52">
        <v>6</v>
      </c>
      <c r="AB20" s="52">
        <v>4</v>
      </c>
      <c r="AC20" s="52">
        <v>6</v>
      </c>
      <c r="AD20" s="52">
        <v>2</v>
      </c>
      <c r="AE20" s="52"/>
      <c r="AF20" s="52"/>
      <c r="AG20" s="44">
        <f t="shared" si="5"/>
        <v>18</v>
      </c>
      <c r="AH20" s="4"/>
      <c r="AI20" s="39"/>
      <c r="AJ20" s="42">
        <f t="shared" si="6"/>
        <v>18</v>
      </c>
      <c r="AK20" s="43" t="s">
        <v>39</v>
      </c>
      <c r="AL20" s="52">
        <v>104</v>
      </c>
      <c r="AM20" s="52">
        <v>131</v>
      </c>
      <c r="AN20" s="52">
        <v>85</v>
      </c>
      <c r="AO20" s="52">
        <v>0</v>
      </c>
      <c r="AP20" s="53">
        <v>167</v>
      </c>
      <c r="AQ20" s="45">
        <f t="shared" si="7"/>
        <v>487</v>
      </c>
      <c r="AR20" s="4"/>
      <c r="AS20" s="39">
        <v>0</v>
      </c>
      <c r="AT20" s="42">
        <f t="shared" si="8"/>
        <v>487</v>
      </c>
      <c r="AU20" s="4"/>
      <c r="AV20" s="4"/>
      <c r="AW20" s="4"/>
      <c r="AX20" s="4"/>
    </row>
    <row r="21" spans="1:50" ht="21" customHeight="1" x14ac:dyDescent="0.25">
      <c r="A21" s="141"/>
      <c r="B21" s="31" t="s">
        <v>40</v>
      </c>
      <c r="C21" s="32">
        <v>158300</v>
      </c>
      <c r="D21" s="32">
        <v>177700</v>
      </c>
      <c r="E21" s="32">
        <v>146000</v>
      </c>
      <c r="F21" s="32"/>
      <c r="G21" s="32">
        <v>131500</v>
      </c>
      <c r="H21" s="33">
        <f t="shared" si="0"/>
        <v>613500</v>
      </c>
      <c r="I21" s="34" t="s">
        <v>41</v>
      </c>
      <c r="J21" s="35">
        <v>217700</v>
      </c>
      <c r="K21" s="35">
        <v>395800</v>
      </c>
      <c r="L21" s="35"/>
      <c r="M21" s="147">
        <f t="shared" si="1"/>
        <v>613500</v>
      </c>
      <c r="N21" s="37">
        <f t="shared" si="2"/>
        <v>0</v>
      </c>
      <c r="O21" s="142"/>
      <c r="P21" s="38"/>
      <c r="Q21" s="39">
        <v>1</v>
      </c>
      <c r="R21" s="39"/>
      <c r="S21" s="39"/>
      <c r="T21" s="39"/>
      <c r="U21" s="40">
        <v>1</v>
      </c>
      <c r="V21" s="41">
        <f t="shared" si="3"/>
        <v>2</v>
      </c>
      <c r="W21" s="4"/>
      <c r="X21" s="39">
        <v>0</v>
      </c>
      <c r="Y21" s="42">
        <f t="shared" si="4"/>
        <v>2</v>
      </c>
      <c r="Z21" s="43" t="s">
        <v>41</v>
      </c>
      <c r="AA21" s="39"/>
      <c r="AB21" s="39"/>
      <c r="AC21" s="39">
        <v>3</v>
      </c>
      <c r="AD21" s="39">
        <v>3</v>
      </c>
      <c r="AE21" s="39"/>
      <c r="AF21" s="39"/>
      <c r="AG21" s="44">
        <f t="shared" si="5"/>
        <v>6</v>
      </c>
      <c r="AH21" s="4"/>
      <c r="AI21" s="39"/>
      <c r="AJ21" s="42">
        <f t="shared" si="6"/>
        <v>6</v>
      </c>
      <c r="AK21" s="43" t="s">
        <v>41</v>
      </c>
      <c r="AL21" s="39">
        <v>83</v>
      </c>
      <c r="AM21" s="39">
        <v>83</v>
      </c>
      <c r="AN21" s="39">
        <v>74</v>
      </c>
      <c r="AO21" s="39"/>
      <c r="AP21" s="40">
        <v>82</v>
      </c>
      <c r="AQ21" s="45">
        <f t="shared" si="7"/>
        <v>322</v>
      </c>
      <c r="AR21" s="4"/>
      <c r="AS21" s="39">
        <v>0</v>
      </c>
      <c r="AT21" s="42">
        <f t="shared" si="8"/>
        <v>322</v>
      </c>
      <c r="AU21" s="4"/>
      <c r="AV21" s="4"/>
      <c r="AW21" s="4"/>
      <c r="AX21" s="4"/>
    </row>
    <row r="22" spans="1:50" ht="21" customHeight="1" x14ac:dyDescent="0.25">
      <c r="A22" s="141"/>
      <c r="B22" s="46" t="s">
        <v>42</v>
      </c>
      <c r="C22" s="47">
        <v>221100</v>
      </c>
      <c r="D22" s="47">
        <v>273750</v>
      </c>
      <c r="E22" s="47">
        <v>261050</v>
      </c>
      <c r="F22" s="47"/>
      <c r="G22" s="47">
        <v>354100</v>
      </c>
      <c r="H22" s="48">
        <f t="shared" si="0"/>
        <v>1110000</v>
      </c>
      <c r="I22" s="49" t="s">
        <v>43</v>
      </c>
      <c r="J22" s="54">
        <v>593800</v>
      </c>
      <c r="K22" s="54">
        <v>516800</v>
      </c>
      <c r="L22" s="54">
        <v>-600</v>
      </c>
      <c r="M22" s="148">
        <f t="shared" si="1"/>
        <v>1110000</v>
      </c>
      <c r="N22" s="37">
        <f t="shared" si="2"/>
        <v>0</v>
      </c>
      <c r="O22" s="142"/>
      <c r="P22" s="38"/>
      <c r="Q22" s="52">
        <v>1</v>
      </c>
      <c r="R22" s="52"/>
      <c r="S22" s="52"/>
      <c r="T22" s="52"/>
      <c r="U22" s="53"/>
      <c r="V22" s="41">
        <f t="shared" si="3"/>
        <v>1</v>
      </c>
      <c r="W22" s="4"/>
      <c r="X22" s="39">
        <v>0</v>
      </c>
      <c r="Y22" s="42">
        <f t="shared" si="4"/>
        <v>1</v>
      </c>
      <c r="Z22" s="43" t="s">
        <v>43</v>
      </c>
      <c r="AA22" s="52">
        <v>15</v>
      </c>
      <c r="AB22" s="52">
        <v>2</v>
      </c>
      <c r="AC22" s="52">
        <v>16</v>
      </c>
      <c r="AD22" s="52">
        <v>3</v>
      </c>
      <c r="AE22" s="52"/>
      <c r="AF22" s="52"/>
      <c r="AG22" s="44">
        <f t="shared" si="5"/>
        <v>36</v>
      </c>
      <c r="AH22" s="4"/>
      <c r="AI22" s="39"/>
      <c r="AJ22" s="42">
        <f t="shared" si="6"/>
        <v>36</v>
      </c>
      <c r="AK22" s="43" t="s">
        <v>43</v>
      </c>
      <c r="AL22" s="52">
        <v>144</v>
      </c>
      <c r="AM22" s="52">
        <v>193</v>
      </c>
      <c r="AN22" s="52">
        <v>172</v>
      </c>
      <c r="AO22" s="52"/>
      <c r="AP22" s="53">
        <v>197</v>
      </c>
      <c r="AQ22" s="45">
        <f t="shared" si="7"/>
        <v>706</v>
      </c>
      <c r="AR22" s="4"/>
      <c r="AS22" s="39">
        <v>0</v>
      </c>
      <c r="AT22" s="42">
        <f t="shared" si="8"/>
        <v>706</v>
      </c>
      <c r="AU22" s="4"/>
      <c r="AV22" s="4"/>
      <c r="AW22" s="4"/>
      <c r="AX22" s="4"/>
    </row>
    <row r="23" spans="1:50" ht="21" customHeight="1" x14ac:dyDescent="0.25">
      <c r="A23" s="141"/>
      <c r="B23" s="31" t="s">
        <v>44</v>
      </c>
      <c r="C23" s="32">
        <v>307200</v>
      </c>
      <c r="D23" s="32">
        <v>379250</v>
      </c>
      <c r="E23" s="32">
        <v>217950</v>
      </c>
      <c r="F23" s="32"/>
      <c r="G23" s="32">
        <v>348350</v>
      </c>
      <c r="H23" s="33">
        <f t="shared" si="0"/>
        <v>1252750</v>
      </c>
      <c r="I23" s="34" t="s">
        <v>45</v>
      </c>
      <c r="J23" s="35">
        <v>1000300</v>
      </c>
      <c r="K23" s="35">
        <v>252500</v>
      </c>
      <c r="L23" s="35">
        <v>-50</v>
      </c>
      <c r="M23" s="147">
        <f t="shared" si="1"/>
        <v>1252750</v>
      </c>
      <c r="N23" s="37">
        <f t="shared" si="2"/>
        <v>0</v>
      </c>
      <c r="O23" s="142"/>
      <c r="P23" s="38"/>
      <c r="Q23" s="39"/>
      <c r="R23" s="39"/>
      <c r="S23" s="39"/>
      <c r="T23" s="39"/>
      <c r="U23" s="40"/>
      <c r="V23" s="41">
        <f t="shared" si="3"/>
        <v>0</v>
      </c>
      <c r="W23" s="4"/>
      <c r="X23" s="39">
        <v>0</v>
      </c>
      <c r="Y23" s="42">
        <f t="shared" si="4"/>
        <v>0</v>
      </c>
      <c r="Z23" s="43" t="s">
        <v>45</v>
      </c>
      <c r="AA23" s="39">
        <v>5</v>
      </c>
      <c r="AB23" s="39">
        <v>4</v>
      </c>
      <c r="AC23" s="39">
        <v>12</v>
      </c>
      <c r="AD23" s="39">
        <v>3</v>
      </c>
      <c r="AE23" s="39"/>
      <c r="AF23" s="39"/>
      <c r="AG23" s="44">
        <f t="shared" si="5"/>
        <v>24</v>
      </c>
      <c r="AH23" s="4"/>
      <c r="AI23" s="39"/>
      <c r="AJ23" s="42">
        <f t="shared" si="6"/>
        <v>24</v>
      </c>
      <c r="AK23" s="43" t="s">
        <v>45</v>
      </c>
      <c r="AL23" s="39">
        <v>174</v>
      </c>
      <c r="AM23" s="39">
        <v>203</v>
      </c>
      <c r="AN23" s="39">
        <v>108</v>
      </c>
      <c r="AO23" s="39"/>
      <c r="AP23" s="40">
        <v>182</v>
      </c>
      <c r="AQ23" s="45">
        <f t="shared" si="7"/>
        <v>667</v>
      </c>
      <c r="AR23" s="4"/>
      <c r="AS23" s="39">
        <v>0</v>
      </c>
      <c r="AT23" s="42">
        <f t="shared" si="8"/>
        <v>667</v>
      </c>
      <c r="AU23" s="4"/>
      <c r="AV23" s="4"/>
      <c r="AW23" s="4"/>
      <c r="AX23" s="4"/>
    </row>
    <row r="24" spans="1:50" ht="21" customHeight="1" x14ac:dyDescent="0.25">
      <c r="A24" s="141"/>
      <c r="B24" s="46" t="s">
        <v>46</v>
      </c>
      <c r="C24" s="47"/>
      <c r="D24" s="47"/>
      <c r="E24" s="47"/>
      <c r="F24" s="47"/>
      <c r="G24" s="47"/>
      <c r="H24" s="48">
        <f t="shared" si="0"/>
        <v>0</v>
      </c>
      <c r="I24" s="49" t="s">
        <v>47</v>
      </c>
      <c r="J24" s="54"/>
      <c r="K24" s="54"/>
      <c r="L24" s="54"/>
      <c r="M24" s="148">
        <f t="shared" si="1"/>
        <v>0</v>
      </c>
      <c r="N24" s="37">
        <f t="shared" si="2"/>
        <v>0</v>
      </c>
      <c r="O24" s="142"/>
      <c r="P24" s="38"/>
      <c r="Q24" s="52"/>
      <c r="R24" s="52"/>
      <c r="S24" s="52"/>
      <c r="T24" s="52"/>
      <c r="U24" s="53"/>
      <c r="V24" s="41">
        <f t="shared" si="3"/>
        <v>0</v>
      </c>
      <c r="W24" s="4"/>
      <c r="X24" s="39">
        <v>0</v>
      </c>
      <c r="Y24" s="42">
        <f t="shared" si="4"/>
        <v>0</v>
      </c>
      <c r="Z24" s="43" t="s">
        <v>47</v>
      </c>
      <c r="AA24" s="52"/>
      <c r="AB24" s="52"/>
      <c r="AC24" s="52"/>
      <c r="AD24" s="52"/>
      <c r="AE24" s="52"/>
      <c r="AF24" s="52"/>
      <c r="AG24" s="44">
        <f t="shared" si="5"/>
        <v>0</v>
      </c>
      <c r="AH24" s="4"/>
      <c r="AI24" s="39"/>
      <c r="AJ24" s="42">
        <f t="shared" si="6"/>
        <v>0</v>
      </c>
      <c r="AK24" s="43" t="s">
        <v>47</v>
      </c>
      <c r="AL24" s="52"/>
      <c r="AM24" s="52"/>
      <c r="AN24" s="52"/>
      <c r="AO24" s="52"/>
      <c r="AP24" s="53"/>
      <c r="AQ24" s="45">
        <f t="shared" si="7"/>
        <v>0</v>
      </c>
      <c r="AR24" s="4"/>
      <c r="AS24" s="39">
        <v>0</v>
      </c>
      <c r="AT24" s="42">
        <f t="shared" si="8"/>
        <v>0</v>
      </c>
      <c r="AU24" s="4"/>
      <c r="AV24" s="4"/>
      <c r="AW24" s="4"/>
      <c r="AX24" s="4"/>
    </row>
    <row r="25" spans="1:50" ht="21" customHeight="1" x14ac:dyDescent="0.25">
      <c r="A25" s="141"/>
      <c r="B25" s="31" t="s">
        <v>48</v>
      </c>
      <c r="C25" s="32">
        <v>147300</v>
      </c>
      <c r="D25" s="32">
        <v>123700</v>
      </c>
      <c r="E25" s="32">
        <v>68800</v>
      </c>
      <c r="F25" s="32"/>
      <c r="G25" s="32">
        <v>172800</v>
      </c>
      <c r="H25" s="33">
        <f t="shared" si="0"/>
        <v>512600</v>
      </c>
      <c r="I25" s="34" t="s">
        <v>49</v>
      </c>
      <c r="J25" s="35">
        <v>350000</v>
      </c>
      <c r="K25" s="35">
        <v>162600</v>
      </c>
      <c r="L25" s="35"/>
      <c r="M25" s="147">
        <f t="shared" si="1"/>
        <v>512600</v>
      </c>
      <c r="N25" s="37">
        <f t="shared" si="2"/>
        <v>0</v>
      </c>
      <c r="O25" s="142"/>
      <c r="P25" s="38"/>
      <c r="Q25" s="39"/>
      <c r="R25" s="39"/>
      <c r="S25" s="39"/>
      <c r="T25" s="39"/>
      <c r="U25" s="40"/>
      <c r="V25" s="41">
        <f t="shared" si="3"/>
        <v>0</v>
      </c>
      <c r="W25" s="4"/>
      <c r="X25" s="39">
        <v>0</v>
      </c>
      <c r="Y25" s="42">
        <f t="shared" si="4"/>
        <v>0</v>
      </c>
      <c r="Z25" s="43" t="s">
        <v>49</v>
      </c>
      <c r="AA25" s="39">
        <v>2</v>
      </c>
      <c r="AB25" s="39">
        <v>3</v>
      </c>
      <c r="AC25" s="39">
        <v>8</v>
      </c>
      <c r="AD25" s="39"/>
      <c r="AE25" s="39"/>
      <c r="AF25" s="39"/>
      <c r="AG25" s="44">
        <f t="shared" si="5"/>
        <v>13</v>
      </c>
      <c r="AH25" s="4"/>
      <c r="AI25" s="39"/>
      <c r="AJ25" s="42">
        <f t="shared" si="6"/>
        <v>13</v>
      </c>
      <c r="AK25" s="43" t="s">
        <v>49</v>
      </c>
      <c r="AL25" s="39">
        <v>79</v>
      </c>
      <c r="AM25" s="39">
        <v>74</v>
      </c>
      <c r="AN25" s="39">
        <v>42</v>
      </c>
      <c r="AO25" s="39"/>
      <c r="AP25" s="40">
        <v>91</v>
      </c>
      <c r="AQ25" s="45">
        <f t="shared" si="7"/>
        <v>286</v>
      </c>
      <c r="AR25" s="4"/>
      <c r="AS25" s="39">
        <v>0</v>
      </c>
      <c r="AT25" s="42">
        <f t="shared" si="8"/>
        <v>286</v>
      </c>
      <c r="AU25" s="4"/>
      <c r="AV25" s="4"/>
      <c r="AW25" s="4"/>
      <c r="AX25" s="4"/>
    </row>
    <row r="26" spans="1:50" ht="21" customHeight="1" x14ac:dyDescent="0.25">
      <c r="A26" s="141"/>
      <c r="B26" s="46" t="s">
        <v>50</v>
      </c>
      <c r="C26" s="47"/>
      <c r="D26" s="47"/>
      <c r="E26" s="47"/>
      <c r="F26" s="47"/>
      <c r="G26" s="47"/>
      <c r="H26" s="48">
        <f t="shared" si="0"/>
        <v>0</v>
      </c>
      <c r="I26" s="49" t="s">
        <v>51</v>
      </c>
      <c r="J26" s="54"/>
      <c r="K26" s="54"/>
      <c r="L26" s="54"/>
      <c r="M26" s="148">
        <f t="shared" si="1"/>
        <v>0</v>
      </c>
      <c r="N26" s="37">
        <f t="shared" si="2"/>
        <v>0</v>
      </c>
      <c r="O26" s="142"/>
      <c r="P26" s="38"/>
      <c r="Q26" s="52"/>
      <c r="R26" s="52"/>
      <c r="S26" s="52"/>
      <c r="T26" s="52"/>
      <c r="U26" s="53"/>
      <c r="V26" s="41">
        <f t="shared" si="3"/>
        <v>0</v>
      </c>
      <c r="W26" s="4"/>
      <c r="X26" s="39">
        <v>0</v>
      </c>
      <c r="Y26" s="42">
        <f t="shared" si="4"/>
        <v>0</v>
      </c>
      <c r="Z26" s="43" t="s">
        <v>51</v>
      </c>
      <c r="AA26" s="52"/>
      <c r="AB26" s="52"/>
      <c r="AC26" s="52"/>
      <c r="AD26" s="52"/>
      <c r="AE26" s="52"/>
      <c r="AF26" s="52"/>
      <c r="AG26" s="44">
        <f t="shared" si="5"/>
        <v>0</v>
      </c>
      <c r="AH26" s="4"/>
      <c r="AI26" s="39"/>
      <c r="AJ26" s="42">
        <f t="shared" si="6"/>
        <v>0</v>
      </c>
      <c r="AK26" s="43" t="s">
        <v>51</v>
      </c>
      <c r="AL26" s="52"/>
      <c r="AM26" s="52"/>
      <c r="AN26" s="52"/>
      <c r="AO26" s="52"/>
      <c r="AP26" s="53"/>
      <c r="AQ26" s="45">
        <f t="shared" si="7"/>
        <v>0</v>
      </c>
      <c r="AR26" s="4"/>
      <c r="AS26" s="39">
        <v>0</v>
      </c>
      <c r="AT26" s="42">
        <f t="shared" si="8"/>
        <v>0</v>
      </c>
      <c r="AU26" s="4"/>
      <c r="AV26" s="4"/>
      <c r="AW26" s="4"/>
      <c r="AX26" s="4"/>
    </row>
    <row r="27" spans="1:50" ht="21" customHeight="1" x14ac:dyDescent="0.25">
      <c r="A27" s="141"/>
      <c r="B27" s="31" t="s">
        <v>52</v>
      </c>
      <c r="C27" s="32">
        <v>94900</v>
      </c>
      <c r="D27" s="32">
        <v>128400</v>
      </c>
      <c r="E27" s="32">
        <v>68500</v>
      </c>
      <c r="F27" s="32"/>
      <c r="G27" s="32">
        <v>146700</v>
      </c>
      <c r="H27" s="33">
        <f t="shared" si="0"/>
        <v>438500</v>
      </c>
      <c r="I27" s="34" t="s">
        <v>53</v>
      </c>
      <c r="J27" s="35">
        <v>105000</v>
      </c>
      <c r="K27" s="35">
        <v>333500</v>
      </c>
      <c r="L27" s="35"/>
      <c r="M27" s="147">
        <f t="shared" si="1"/>
        <v>438500</v>
      </c>
      <c r="N27" s="37">
        <f t="shared" si="2"/>
        <v>0</v>
      </c>
      <c r="O27" s="142"/>
      <c r="P27" s="38"/>
      <c r="Q27" s="39">
        <v>2</v>
      </c>
      <c r="R27" s="39">
        <v>1</v>
      </c>
      <c r="S27" s="39">
        <v>1</v>
      </c>
      <c r="T27" s="39"/>
      <c r="U27" s="40"/>
      <c r="V27" s="41">
        <f t="shared" si="3"/>
        <v>4</v>
      </c>
      <c r="W27" s="4"/>
      <c r="X27" s="39">
        <v>0</v>
      </c>
      <c r="Y27" s="42">
        <f t="shared" si="4"/>
        <v>4</v>
      </c>
      <c r="Z27" s="43" t="s">
        <v>53</v>
      </c>
      <c r="AA27" s="39">
        <v>2</v>
      </c>
      <c r="AB27" s="39"/>
      <c r="AC27" s="39">
        <v>2</v>
      </c>
      <c r="AD27" s="39"/>
      <c r="AE27" s="39"/>
      <c r="AF27" s="39"/>
      <c r="AG27" s="44">
        <f t="shared" si="5"/>
        <v>4</v>
      </c>
      <c r="AH27" s="4"/>
      <c r="AI27" s="39"/>
      <c r="AJ27" s="42">
        <f t="shared" si="6"/>
        <v>4</v>
      </c>
      <c r="AK27" s="43" t="s">
        <v>53</v>
      </c>
      <c r="AL27" s="39">
        <v>60</v>
      </c>
      <c r="AM27" s="39">
        <v>71</v>
      </c>
      <c r="AN27" s="39">
        <v>46</v>
      </c>
      <c r="AO27" s="39"/>
      <c r="AP27" s="40">
        <v>82</v>
      </c>
      <c r="AQ27" s="45">
        <f t="shared" si="7"/>
        <v>259</v>
      </c>
      <c r="AR27" s="4"/>
      <c r="AS27" s="39">
        <v>0</v>
      </c>
      <c r="AT27" s="42">
        <f t="shared" si="8"/>
        <v>259</v>
      </c>
      <c r="AU27" s="4"/>
      <c r="AV27" s="4"/>
      <c r="AW27" s="4"/>
      <c r="AX27" s="4"/>
    </row>
    <row r="28" spans="1:50" ht="21" customHeight="1" x14ac:dyDescent="0.25">
      <c r="A28" s="141"/>
      <c r="B28" s="46" t="s">
        <v>54</v>
      </c>
      <c r="C28" s="47">
        <v>127600</v>
      </c>
      <c r="D28" s="47">
        <v>167250</v>
      </c>
      <c r="E28" s="47">
        <v>121850</v>
      </c>
      <c r="F28" s="47"/>
      <c r="G28" s="47">
        <v>195800</v>
      </c>
      <c r="H28" s="48">
        <f t="shared" si="0"/>
        <v>612500</v>
      </c>
      <c r="I28" s="49" t="s">
        <v>55</v>
      </c>
      <c r="J28" s="54">
        <v>416700</v>
      </c>
      <c r="K28" s="54">
        <v>195800</v>
      </c>
      <c r="L28" s="54"/>
      <c r="M28" s="148">
        <f t="shared" si="1"/>
        <v>612500</v>
      </c>
      <c r="N28" s="37">
        <f t="shared" si="2"/>
        <v>0</v>
      </c>
      <c r="O28" s="142"/>
      <c r="P28" s="38"/>
      <c r="Q28" s="52"/>
      <c r="R28" s="52">
        <v>1</v>
      </c>
      <c r="S28" s="52"/>
      <c r="T28" s="52"/>
      <c r="U28" s="53">
        <v>1</v>
      </c>
      <c r="V28" s="41">
        <f t="shared" si="3"/>
        <v>2</v>
      </c>
      <c r="W28" s="4"/>
      <c r="X28" s="39">
        <v>0</v>
      </c>
      <c r="Y28" s="42">
        <f t="shared" si="4"/>
        <v>2</v>
      </c>
      <c r="Z28" s="43" t="s">
        <v>55</v>
      </c>
      <c r="AA28" s="52">
        <v>6</v>
      </c>
      <c r="AB28" s="52">
        <v>2</v>
      </c>
      <c r="AC28" s="52">
        <v>2</v>
      </c>
      <c r="AD28" s="52">
        <v>3</v>
      </c>
      <c r="AE28" s="52"/>
      <c r="AF28" s="52"/>
      <c r="AG28" s="44">
        <f t="shared" si="5"/>
        <v>13</v>
      </c>
      <c r="AH28" s="4"/>
      <c r="AI28" s="39"/>
      <c r="AJ28" s="42">
        <f t="shared" si="6"/>
        <v>13</v>
      </c>
      <c r="AK28" s="43" t="s">
        <v>55</v>
      </c>
      <c r="AL28" s="52">
        <v>88</v>
      </c>
      <c r="AM28" s="52">
        <v>117</v>
      </c>
      <c r="AN28" s="52">
        <v>93</v>
      </c>
      <c r="AO28" s="52"/>
      <c r="AP28" s="53">
        <v>125</v>
      </c>
      <c r="AQ28" s="45">
        <f t="shared" si="7"/>
        <v>423</v>
      </c>
      <c r="AR28" s="4"/>
      <c r="AS28" s="39">
        <v>0</v>
      </c>
      <c r="AT28" s="42">
        <f t="shared" si="8"/>
        <v>423</v>
      </c>
      <c r="AU28" s="4"/>
      <c r="AV28" s="4"/>
      <c r="AW28" s="4"/>
      <c r="AX28" s="4"/>
    </row>
    <row r="29" spans="1:50" ht="21" customHeight="1" x14ac:dyDescent="0.25">
      <c r="A29" s="141"/>
      <c r="B29" s="31" t="s">
        <v>56</v>
      </c>
      <c r="C29" s="32">
        <v>273900</v>
      </c>
      <c r="D29" s="32">
        <v>269750</v>
      </c>
      <c r="E29" s="32">
        <v>274900</v>
      </c>
      <c r="F29" s="32"/>
      <c r="G29" s="32">
        <v>271850</v>
      </c>
      <c r="H29" s="33">
        <f t="shared" si="0"/>
        <v>1090400</v>
      </c>
      <c r="I29" s="34" t="s">
        <v>57</v>
      </c>
      <c r="J29" s="35">
        <v>625300</v>
      </c>
      <c r="K29" s="35">
        <v>465600</v>
      </c>
      <c r="L29" s="35">
        <v>-500</v>
      </c>
      <c r="M29" s="147">
        <f t="shared" si="1"/>
        <v>1090400</v>
      </c>
      <c r="N29" s="37">
        <f t="shared" si="2"/>
        <v>0</v>
      </c>
      <c r="O29" s="142"/>
      <c r="P29" s="38"/>
      <c r="Q29" s="39"/>
      <c r="R29" s="39">
        <v>1</v>
      </c>
      <c r="S29" s="39">
        <v>4</v>
      </c>
      <c r="T29" s="39"/>
      <c r="U29" s="40">
        <v>1</v>
      </c>
      <c r="V29" s="41">
        <f t="shared" si="3"/>
        <v>6</v>
      </c>
      <c r="W29" s="4"/>
      <c r="X29" s="39">
        <v>0</v>
      </c>
      <c r="Y29" s="42">
        <f t="shared" si="4"/>
        <v>6</v>
      </c>
      <c r="Z29" s="43" t="s">
        <v>57</v>
      </c>
      <c r="AA29" s="39"/>
      <c r="AB29" s="39">
        <v>2</v>
      </c>
      <c r="AC29" s="39">
        <v>4</v>
      </c>
      <c r="AD29" s="39">
        <v>3</v>
      </c>
      <c r="AE29" s="39"/>
      <c r="AF29" s="39"/>
      <c r="AG29" s="44">
        <f t="shared" si="5"/>
        <v>9</v>
      </c>
      <c r="AH29" s="4"/>
      <c r="AI29" s="39"/>
      <c r="AJ29" s="42">
        <f t="shared" si="6"/>
        <v>9</v>
      </c>
      <c r="AK29" s="43" t="s">
        <v>57</v>
      </c>
      <c r="AL29" s="39">
        <v>101</v>
      </c>
      <c r="AM29" s="39">
        <v>91</v>
      </c>
      <c r="AN29" s="39">
        <v>106</v>
      </c>
      <c r="AO29" s="39"/>
      <c r="AP29" s="40">
        <v>95</v>
      </c>
      <c r="AQ29" s="45">
        <f t="shared" si="7"/>
        <v>393</v>
      </c>
      <c r="AR29" s="4"/>
      <c r="AS29" s="39">
        <v>0</v>
      </c>
      <c r="AT29" s="42">
        <f t="shared" si="8"/>
        <v>393</v>
      </c>
      <c r="AU29" s="4"/>
      <c r="AV29" s="4"/>
      <c r="AW29" s="4"/>
      <c r="AX29" s="4"/>
    </row>
    <row r="30" spans="1:50" ht="21" customHeight="1" x14ac:dyDescent="0.25">
      <c r="A30" s="141"/>
      <c r="B30" s="46" t="s">
        <v>58</v>
      </c>
      <c r="C30" s="47">
        <v>144150</v>
      </c>
      <c r="D30" s="47">
        <v>218300</v>
      </c>
      <c r="E30" s="47">
        <v>48600</v>
      </c>
      <c r="F30" s="47"/>
      <c r="G30" s="47">
        <v>134900</v>
      </c>
      <c r="H30" s="48">
        <f t="shared" si="0"/>
        <v>545950</v>
      </c>
      <c r="I30" s="49" t="s">
        <v>59</v>
      </c>
      <c r="J30" s="54">
        <v>371500</v>
      </c>
      <c r="K30" s="54">
        <v>174500</v>
      </c>
      <c r="L30" s="54">
        <v>-50</v>
      </c>
      <c r="M30" s="148">
        <f t="shared" si="1"/>
        <v>545950</v>
      </c>
      <c r="N30" s="37">
        <f t="shared" si="2"/>
        <v>0</v>
      </c>
      <c r="O30" s="142"/>
      <c r="P30" s="38"/>
      <c r="Q30" s="52"/>
      <c r="R30" s="52"/>
      <c r="S30" s="52"/>
      <c r="T30" s="52"/>
      <c r="U30" s="53"/>
      <c r="V30" s="41">
        <f t="shared" si="3"/>
        <v>0</v>
      </c>
      <c r="W30" s="4"/>
      <c r="X30" s="39">
        <v>0</v>
      </c>
      <c r="Y30" s="42">
        <f t="shared" si="4"/>
        <v>0</v>
      </c>
      <c r="Z30" s="43" t="s">
        <v>59</v>
      </c>
      <c r="AA30" s="52">
        <v>3</v>
      </c>
      <c r="AB30" s="52">
        <v>1</v>
      </c>
      <c r="AC30" s="52">
        <v>2</v>
      </c>
      <c r="AD30" s="52">
        <v>1</v>
      </c>
      <c r="AE30" s="52"/>
      <c r="AF30" s="52"/>
      <c r="AG30" s="44">
        <f t="shared" si="5"/>
        <v>7</v>
      </c>
      <c r="AH30" s="4"/>
      <c r="AI30" s="39"/>
      <c r="AJ30" s="42">
        <f t="shared" si="6"/>
        <v>7</v>
      </c>
      <c r="AK30" s="43" t="s">
        <v>59</v>
      </c>
      <c r="AL30" s="52">
        <v>93</v>
      </c>
      <c r="AM30" s="52">
        <v>111</v>
      </c>
      <c r="AN30" s="52">
        <v>38</v>
      </c>
      <c r="AO30" s="52"/>
      <c r="AP30" s="53">
        <v>74</v>
      </c>
      <c r="AQ30" s="45">
        <f t="shared" si="7"/>
        <v>316</v>
      </c>
      <c r="AR30" s="4"/>
      <c r="AS30" s="39">
        <v>0</v>
      </c>
      <c r="AT30" s="42">
        <f t="shared" si="8"/>
        <v>316</v>
      </c>
      <c r="AU30" s="4"/>
      <c r="AV30" s="4"/>
      <c r="AW30" s="4"/>
      <c r="AX30" s="4"/>
    </row>
    <row r="31" spans="1:50" ht="21" customHeight="1" x14ac:dyDescent="0.25">
      <c r="A31" s="141"/>
      <c r="B31" s="31" t="s">
        <v>60</v>
      </c>
      <c r="C31" s="32"/>
      <c r="D31" s="32"/>
      <c r="E31" s="32"/>
      <c r="F31" s="32"/>
      <c r="G31" s="32"/>
      <c r="H31" s="33">
        <f t="shared" si="0"/>
        <v>0</v>
      </c>
      <c r="I31" s="34" t="s">
        <v>61</v>
      </c>
      <c r="J31" s="35"/>
      <c r="K31" s="35"/>
      <c r="L31" s="35"/>
      <c r="M31" s="147">
        <f t="shared" si="1"/>
        <v>0</v>
      </c>
      <c r="N31" s="37">
        <f t="shared" si="2"/>
        <v>0</v>
      </c>
      <c r="O31" s="142"/>
      <c r="P31" s="38"/>
      <c r="Q31" s="39"/>
      <c r="R31" s="39"/>
      <c r="S31" s="39"/>
      <c r="T31" s="39"/>
      <c r="U31" s="40"/>
      <c r="V31" s="41">
        <f t="shared" si="3"/>
        <v>0</v>
      </c>
      <c r="W31" s="4"/>
      <c r="X31" s="39">
        <v>0</v>
      </c>
      <c r="Y31" s="42">
        <f t="shared" si="4"/>
        <v>0</v>
      </c>
      <c r="Z31" s="43" t="s">
        <v>61</v>
      </c>
      <c r="AA31" s="39"/>
      <c r="AB31" s="39"/>
      <c r="AC31" s="39"/>
      <c r="AD31" s="39"/>
      <c r="AE31" s="39"/>
      <c r="AF31" s="39"/>
      <c r="AG31" s="44">
        <f t="shared" si="5"/>
        <v>0</v>
      </c>
      <c r="AH31" s="4"/>
      <c r="AI31" s="39"/>
      <c r="AJ31" s="42">
        <f t="shared" si="6"/>
        <v>0</v>
      </c>
      <c r="AK31" s="43" t="s">
        <v>61</v>
      </c>
      <c r="AL31" s="39"/>
      <c r="AM31" s="39"/>
      <c r="AN31" s="39"/>
      <c r="AO31" s="39"/>
      <c r="AP31" s="40"/>
      <c r="AQ31" s="45">
        <f t="shared" si="7"/>
        <v>0</v>
      </c>
      <c r="AR31" s="4"/>
      <c r="AS31" s="39">
        <v>0</v>
      </c>
      <c r="AT31" s="42">
        <f t="shared" si="8"/>
        <v>0</v>
      </c>
      <c r="AU31" s="4"/>
      <c r="AV31" s="4"/>
      <c r="AW31" s="4"/>
      <c r="AX31" s="4"/>
    </row>
    <row r="32" spans="1:50" ht="21" customHeight="1" x14ac:dyDescent="0.25">
      <c r="A32" s="141"/>
      <c r="B32" s="46" t="s">
        <v>62</v>
      </c>
      <c r="C32" s="47">
        <v>155450</v>
      </c>
      <c r="D32" s="47">
        <v>183550</v>
      </c>
      <c r="E32" s="47">
        <v>68150</v>
      </c>
      <c r="F32" s="47"/>
      <c r="G32" s="47">
        <v>125250</v>
      </c>
      <c r="H32" s="48">
        <f t="shared" si="0"/>
        <v>532400</v>
      </c>
      <c r="I32" s="49" t="s">
        <v>63</v>
      </c>
      <c r="J32" s="54">
        <v>186900</v>
      </c>
      <c r="K32" s="54">
        <v>345500</v>
      </c>
      <c r="L32" s="54"/>
      <c r="M32" s="148">
        <f t="shared" si="1"/>
        <v>532400</v>
      </c>
      <c r="N32" s="37">
        <f t="shared" si="2"/>
        <v>0</v>
      </c>
      <c r="O32" s="142"/>
      <c r="P32" s="38"/>
      <c r="Q32" s="52"/>
      <c r="R32" s="52"/>
      <c r="S32" s="52"/>
      <c r="T32" s="52"/>
      <c r="U32" s="53">
        <v>1</v>
      </c>
      <c r="V32" s="41">
        <f t="shared" si="3"/>
        <v>1</v>
      </c>
      <c r="W32" s="4"/>
      <c r="X32" s="39">
        <v>0</v>
      </c>
      <c r="Y32" s="42">
        <f t="shared" si="4"/>
        <v>1</v>
      </c>
      <c r="Z32" s="43" t="s">
        <v>63</v>
      </c>
      <c r="AA32" s="52">
        <v>3</v>
      </c>
      <c r="AB32" s="52">
        <v>1</v>
      </c>
      <c r="AC32" s="52">
        <v>3</v>
      </c>
      <c r="AD32" s="52">
        <v>3</v>
      </c>
      <c r="AE32" s="52"/>
      <c r="AF32" s="52"/>
      <c r="AG32" s="44">
        <f t="shared" si="5"/>
        <v>10</v>
      </c>
      <c r="AH32" s="4"/>
      <c r="AI32" s="39"/>
      <c r="AJ32" s="42">
        <f t="shared" si="6"/>
        <v>10</v>
      </c>
      <c r="AK32" s="43" t="s">
        <v>63</v>
      </c>
      <c r="AL32" s="52">
        <v>94</v>
      </c>
      <c r="AM32" s="52">
        <v>103</v>
      </c>
      <c r="AN32" s="52">
        <v>48</v>
      </c>
      <c r="AO32" s="52"/>
      <c r="AP32" s="53">
        <v>89</v>
      </c>
      <c r="AQ32" s="45">
        <f t="shared" si="7"/>
        <v>334</v>
      </c>
      <c r="AR32" s="4"/>
      <c r="AS32" s="39">
        <v>0</v>
      </c>
      <c r="AT32" s="42">
        <f t="shared" si="8"/>
        <v>334</v>
      </c>
      <c r="AU32" s="4"/>
      <c r="AV32" s="4"/>
      <c r="AW32" s="4"/>
      <c r="AX32" s="4"/>
    </row>
    <row r="33" spans="1:50" ht="21" customHeight="1" x14ac:dyDescent="0.25">
      <c r="A33" s="141"/>
      <c r="B33" s="31" t="s">
        <v>64</v>
      </c>
      <c r="C33" s="32">
        <v>33000</v>
      </c>
      <c r="D33" s="32">
        <v>31250</v>
      </c>
      <c r="E33" s="32">
        <v>19450</v>
      </c>
      <c r="F33" s="32"/>
      <c r="G33" s="32">
        <v>30700</v>
      </c>
      <c r="H33" s="33">
        <f t="shared" si="0"/>
        <v>114400</v>
      </c>
      <c r="I33" s="34" t="s">
        <v>65</v>
      </c>
      <c r="J33" s="35">
        <v>58333.33</v>
      </c>
      <c r="K33" s="35">
        <v>56000</v>
      </c>
      <c r="L33" s="35">
        <v>100</v>
      </c>
      <c r="M33" s="147">
        <f t="shared" si="1"/>
        <v>114433.33</v>
      </c>
      <c r="N33" s="37">
        <f t="shared" si="2"/>
        <v>-33.330000000001746</v>
      </c>
      <c r="O33" s="142"/>
      <c r="P33" s="38"/>
      <c r="Q33" s="39"/>
      <c r="R33" s="39"/>
      <c r="S33" s="39"/>
      <c r="T33" s="39"/>
      <c r="U33" s="40"/>
      <c r="V33" s="41">
        <f t="shared" si="3"/>
        <v>0</v>
      </c>
      <c r="W33" s="4"/>
      <c r="X33" s="39">
        <v>0</v>
      </c>
      <c r="Y33" s="42">
        <f t="shared" si="4"/>
        <v>0</v>
      </c>
      <c r="Z33" s="43" t="s">
        <v>65</v>
      </c>
      <c r="AA33" s="39">
        <v>1</v>
      </c>
      <c r="AB33" s="39">
        <v>1</v>
      </c>
      <c r="AC33" s="39">
        <v>2</v>
      </c>
      <c r="AD33" s="39"/>
      <c r="AE33" s="39"/>
      <c r="AF33" s="39"/>
      <c r="AG33" s="44">
        <f t="shared" si="5"/>
        <v>4</v>
      </c>
      <c r="AH33" s="4"/>
      <c r="AI33" s="39"/>
      <c r="AJ33" s="42">
        <f t="shared" si="6"/>
        <v>4</v>
      </c>
      <c r="AK33" s="43" t="s">
        <v>65</v>
      </c>
      <c r="AL33" s="39">
        <v>34</v>
      </c>
      <c r="AM33" s="39">
        <v>31</v>
      </c>
      <c r="AN33" s="39">
        <v>21</v>
      </c>
      <c r="AO33" s="39"/>
      <c r="AP33" s="40">
        <v>29</v>
      </c>
      <c r="AQ33" s="45">
        <f t="shared" si="7"/>
        <v>115</v>
      </c>
      <c r="AR33" s="4"/>
      <c r="AS33" s="39">
        <v>0</v>
      </c>
      <c r="AT33" s="42">
        <f t="shared" si="8"/>
        <v>115</v>
      </c>
      <c r="AU33" s="4"/>
      <c r="AV33" s="4"/>
      <c r="AW33" s="4"/>
      <c r="AX33" s="4"/>
    </row>
    <row r="34" spans="1:50" ht="21" customHeight="1" x14ac:dyDescent="0.25">
      <c r="A34" s="141"/>
      <c r="B34" s="46" t="s">
        <v>66</v>
      </c>
      <c r="C34" s="50"/>
      <c r="D34" s="50"/>
      <c r="E34" s="50"/>
      <c r="F34" s="50"/>
      <c r="G34" s="50"/>
      <c r="H34" s="48">
        <f t="shared" si="0"/>
        <v>0</v>
      </c>
      <c r="I34" s="49" t="s">
        <v>67</v>
      </c>
      <c r="J34" s="54"/>
      <c r="K34" s="54"/>
      <c r="L34" s="54"/>
      <c r="M34" s="148">
        <f t="shared" si="1"/>
        <v>0</v>
      </c>
      <c r="N34" s="37">
        <f t="shared" si="2"/>
        <v>0</v>
      </c>
      <c r="O34" s="142"/>
      <c r="P34" s="38"/>
      <c r="Q34" s="52"/>
      <c r="R34" s="52"/>
      <c r="S34" s="52"/>
      <c r="T34" s="52"/>
      <c r="U34" s="53"/>
      <c r="V34" s="41">
        <f t="shared" si="3"/>
        <v>0</v>
      </c>
      <c r="W34" s="4"/>
      <c r="X34" s="39">
        <v>0</v>
      </c>
      <c r="Y34" s="42">
        <f t="shared" si="4"/>
        <v>0</v>
      </c>
      <c r="Z34" s="43" t="s">
        <v>67</v>
      </c>
      <c r="AA34" s="52"/>
      <c r="AB34" s="52"/>
      <c r="AC34" s="52"/>
      <c r="AD34" s="52"/>
      <c r="AE34" s="52"/>
      <c r="AF34" s="52"/>
      <c r="AG34" s="44">
        <f t="shared" si="5"/>
        <v>0</v>
      </c>
      <c r="AH34" s="4"/>
      <c r="AI34" s="39"/>
      <c r="AJ34" s="42">
        <f t="shared" si="6"/>
        <v>0</v>
      </c>
      <c r="AK34" s="43" t="s">
        <v>67</v>
      </c>
      <c r="AL34" s="52"/>
      <c r="AM34" s="52"/>
      <c r="AN34" s="52"/>
      <c r="AO34" s="52"/>
      <c r="AP34" s="53"/>
      <c r="AQ34" s="45">
        <f t="shared" si="7"/>
        <v>0</v>
      </c>
      <c r="AR34" s="4"/>
      <c r="AS34" s="39">
        <v>0</v>
      </c>
      <c r="AT34" s="42">
        <f t="shared" si="8"/>
        <v>0</v>
      </c>
      <c r="AU34" s="4"/>
      <c r="AV34" s="4"/>
      <c r="AW34" s="4"/>
      <c r="AX34" s="4"/>
    </row>
    <row r="35" spans="1:50" ht="21" customHeight="1" x14ac:dyDescent="0.25">
      <c r="A35" s="141"/>
      <c r="B35" s="31" t="s">
        <v>68</v>
      </c>
      <c r="C35" s="55"/>
      <c r="D35" s="55"/>
      <c r="E35" s="55"/>
      <c r="F35" s="55"/>
      <c r="G35" s="55"/>
      <c r="H35" s="33">
        <f t="shared" si="0"/>
        <v>0</v>
      </c>
      <c r="I35" s="34" t="s">
        <v>69</v>
      </c>
      <c r="J35" s="35"/>
      <c r="K35" s="35"/>
      <c r="L35" s="35"/>
      <c r="M35" s="147">
        <f t="shared" si="1"/>
        <v>0</v>
      </c>
      <c r="N35" s="37">
        <f t="shared" si="2"/>
        <v>0</v>
      </c>
      <c r="O35" s="142"/>
      <c r="P35" s="38"/>
      <c r="Q35" s="39"/>
      <c r="R35" s="39"/>
      <c r="S35" s="39"/>
      <c r="T35" s="39"/>
      <c r="U35" s="40"/>
      <c r="V35" s="41">
        <f t="shared" si="3"/>
        <v>0</v>
      </c>
      <c r="W35" s="4"/>
      <c r="X35" s="39">
        <v>0</v>
      </c>
      <c r="Y35" s="42">
        <f t="shared" si="4"/>
        <v>0</v>
      </c>
      <c r="Z35" s="43" t="s">
        <v>69</v>
      </c>
      <c r="AA35" s="39"/>
      <c r="AB35" s="39"/>
      <c r="AC35" s="39"/>
      <c r="AD35" s="39"/>
      <c r="AE35" s="39"/>
      <c r="AF35" s="39"/>
      <c r="AG35" s="44">
        <f t="shared" si="5"/>
        <v>0</v>
      </c>
      <c r="AH35" s="4"/>
      <c r="AI35" s="39"/>
      <c r="AJ35" s="42">
        <f t="shared" si="6"/>
        <v>0</v>
      </c>
      <c r="AK35" s="43" t="s">
        <v>69</v>
      </c>
      <c r="AL35" s="39"/>
      <c r="AM35" s="39"/>
      <c r="AN35" s="39"/>
      <c r="AO35" s="39"/>
      <c r="AP35" s="40"/>
      <c r="AQ35" s="45">
        <f t="shared" si="7"/>
        <v>0</v>
      </c>
      <c r="AR35" s="4"/>
      <c r="AS35" s="39">
        <v>0</v>
      </c>
      <c r="AT35" s="42">
        <f t="shared" si="8"/>
        <v>0</v>
      </c>
      <c r="AU35" s="4"/>
      <c r="AV35" s="4"/>
      <c r="AW35" s="4"/>
      <c r="AX35" s="4"/>
    </row>
    <row r="36" spans="1:50" ht="6" customHeight="1" x14ac:dyDescent="0.25">
      <c r="A36" s="141"/>
      <c r="C36" s="37"/>
      <c r="D36" s="37"/>
      <c r="E36" s="37"/>
      <c r="F36" s="37"/>
      <c r="G36" s="37"/>
      <c r="H36" s="56"/>
      <c r="I36" s="57"/>
      <c r="J36" s="57"/>
      <c r="K36" s="58"/>
      <c r="L36" s="57"/>
      <c r="M36" s="57"/>
      <c r="N36" s="57"/>
      <c r="O36" s="142"/>
      <c r="P36" s="4"/>
      <c r="Q36" s="4"/>
      <c r="R36" s="4"/>
      <c r="S36" s="4"/>
      <c r="T36" s="4"/>
      <c r="U36" s="4"/>
      <c r="V36" s="4"/>
      <c r="W36" s="4"/>
      <c r="X36" s="38"/>
      <c r="AA36" s="30"/>
      <c r="AB36" s="30"/>
      <c r="AC36" s="30"/>
      <c r="AD36" s="30"/>
      <c r="AE36" s="30"/>
      <c r="AF36" s="30"/>
      <c r="AL36" s="4"/>
      <c r="AM36" s="4"/>
      <c r="AN36" s="4"/>
      <c r="AO36" s="4"/>
      <c r="AP36" s="4"/>
      <c r="AQ36" s="4"/>
      <c r="AR36" s="4"/>
      <c r="AS36" s="38"/>
    </row>
    <row r="37" spans="1:50" ht="22.5" customHeight="1" x14ac:dyDescent="0.25">
      <c r="A37" s="141"/>
      <c r="C37" s="149">
        <f t="shared" ref="C37:H37" si="9">SUM(C13:C35)</f>
        <v>3145900</v>
      </c>
      <c r="D37" s="149">
        <f t="shared" si="9"/>
        <v>3202150</v>
      </c>
      <c r="E37" s="149">
        <f t="shared" si="9"/>
        <v>1971350</v>
      </c>
      <c r="F37" s="149">
        <f t="shared" si="9"/>
        <v>0</v>
      </c>
      <c r="G37" s="149">
        <f t="shared" si="9"/>
        <v>3306300</v>
      </c>
      <c r="H37" s="150">
        <f t="shared" si="9"/>
        <v>11625700</v>
      </c>
      <c r="I37" s="61"/>
      <c r="J37" s="149">
        <f>SUM(J13:J35)</f>
        <v>7712396.2000000002</v>
      </c>
      <c r="K37" s="149">
        <f>SUM(K13:K36)</f>
        <v>4257700</v>
      </c>
      <c r="L37" s="149">
        <f>SUM(L14:L35)</f>
        <v>-345162.87</v>
      </c>
      <c r="M37" s="149">
        <f>SUM(M13:M35)</f>
        <v>11624933.33</v>
      </c>
      <c r="N37" s="57"/>
      <c r="O37" s="142"/>
      <c r="P37" s="4"/>
      <c r="Q37" s="421" t="s">
        <v>70</v>
      </c>
      <c r="R37" s="403"/>
      <c r="S37" s="403"/>
      <c r="T37" s="365"/>
      <c r="U37" s="422">
        <f>SUM(V13:V35)</f>
        <v>23</v>
      </c>
      <c r="V37" s="365"/>
      <c r="W37" s="4"/>
      <c r="X37" s="62">
        <f>SUM(X13:X35)</f>
        <v>0</v>
      </c>
      <c r="AA37" s="423" t="s">
        <v>71</v>
      </c>
      <c r="AB37" s="403"/>
      <c r="AC37" s="403"/>
      <c r="AD37" s="403"/>
      <c r="AE37" s="365"/>
      <c r="AF37" s="424">
        <f>SUM(AG13:AG35)</f>
        <v>208</v>
      </c>
      <c r="AG37" s="365"/>
      <c r="AI37" s="63">
        <f>SUM(AI13:AI35)</f>
        <v>0</v>
      </c>
      <c r="AL37" s="425" t="s">
        <v>72</v>
      </c>
      <c r="AM37" s="403"/>
      <c r="AN37" s="403"/>
      <c r="AO37" s="365"/>
      <c r="AP37" s="426">
        <f>SUM(AQ13:AQ35)</f>
        <v>6496</v>
      </c>
      <c r="AQ37" s="365"/>
      <c r="AS37" s="64">
        <f>SUM(AS13:AS35)</f>
        <v>0</v>
      </c>
    </row>
    <row r="38" spans="1:50" ht="22.5" customHeight="1" x14ac:dyDescent="0.2">
      <c r="A38" s="141"/>
      <c r="C38" s="65"/>
      <c r="D38" s="65"/>
      <c r="E38" s="65"/>
      <c r="F38" s="65"/>
      <c r="G38" s="65"/>
      <c r="H38" s="65"/>
      <c r="O38" s="142"/>
      <c r="P38" s="4"/>
      <c r="Q38" s="4"/>
      <c r="R38" s="4"/>
      <c r="S38" s="4"/>
      <c r="T38" s="4"/>
      <c r="U38" s="4"/>
      <c r="V38" s="4"/>
      <c r="W38" s="4"/>
      <c r="X38" s="38"/>
    </row>
    <row r="39" spans="1:50" ht="18" x14ac:dyDescent="0.25">
      <c r="A39" s="141"/>
      <c r="B39" s="434" t="s">
        <v>73</v>
      </c>
      <c r="C39" s="403"/>
      <c r="D39" s="403"/>
      <c r="E39" s="403"/>
      <c r="F39" s="403"/>
      <c r="G39" s="403"/>
      <c r="H39" s="365"/>
      <c r="I39" s="66"/>
      <c r="J39" s="427" t="s">
        <v>74</v>
      </c>
      <c r="K39" s="428"/>
      <c r="L39" s="428"/>
      <c r="M39" s="428"/>
      <c r="N39" s="377"/>
      <c r="O39" s="142"/>
      <c r="P39" s="4"/>
      <c r="Q39" s="4"/>
      <c r="R39" s="4"/>
      <c r="S39" s="4"/>
      <c r="T39" s="4"/>
      <c r="U39" s="4"/>
      <c r="V39" s="4"/>
      <c r="W39" s="4"/>
      <c r="X39" s="38"/>
    </row>
    <row r="40" spans="1:50" ht="8.25" customHeight="1" x14ac:dyDescent="0.2">
      <c r="A40" s="141"/>
      <c r="O40" s="142"/>
      <c r="P40" s="4"/>
      <c r="Q40" s="4"/>
      <c r="R40" s="4"/>
      <c r="S40" s="4"/>
      <c r="T40" s="4"/>
      <c r="U40" s="4"/>
      <c r="V40" s="4"/>
      <c r="W40" s="4"/>
      <c r="X40" s="38"/>
    </row>
    <row r="41" spans="1:50" ht="21" customHeight="1" x14ac:dyDescent="0.2">
      <c r="A41" s="141"/>
      <c r="B41" s="430" t="s">
        <v>75</v>
      </c>
      <c r="C41" s="377"/>
      <c r="D41" s="67">
        <v>0</v>
      </c>
      <c r="E41" s="430" t="s">
        <v>76</v>
      </c>
      <c r="F41" s="428"/>
      <c r="G41" s="377"/>
      <c r="H41" s="67">
        <f>D42+C73</f>
        <v>7712396.2000000002</v>
      </c>
      <c r="J41" s="432" t="s">
        <v>77</v>
      </c>
      <c r="K41" s="377"/>
      <c r="L41" s="68">
        <v>0</v>
      </c>
      <c r="M41" s="69" t="s">
        <v>78</v>
      </c>
      <c r="N41" s="68">
        <v>0</v>
      </c>
      <c r="O41" s="142"/>
      <c r="P41" s="4"/>
      <c r="Q41" s="4"/>
      <c r="R41" s="4"/>
      <c r="S41" s="4"/>
      <c r="T41" s="4"/>
      <c r="U41" s="4"/>
      <c r="V41" s="4"/>
      <c r="W41" s="4"/>
      <c r="X41" s="38"/>
    </row>
    <row r="42" spans="1:50" ht="21" customHeight="1" x14ac:dyDescent="0.2">
      <c r="A42" s="141"/>
      <c r="B42" s="429" t="s">
        <v>5</v>
      </c>
      <c r="C42" s="377"/>
      <c r="D42" s="70">
        <f>J37</f>
        <v>7712396.2000000002</v>
      </c>
      <c r="E42" s="429" t="s">
        <v>79</v>
      </c>
      <c r="F42" s="428"/>
      <c r="G42" s="377"/>
      <c r="H42" s="70">
        <v>0</v>
      </c>
      <c r="J42" s="431" t="s">
        <v>80</v>
      </c>
      <c r="K42" s="377"/>
      <c r="L42" s="71">
        <v>0</v>
      </c>
      <c r="M42" s="72" t="s">
        <v>81</v>
      </c>
      <c r="N42" s="71">
        <v>0</v>
      </c>
      <c r="O42" s="142"/>
      <c r="P42" s="4"/>
      <c r="Q42" s="4"/>
      <c r="R42" s="4"/>
      <c r="S42" s="4"/>
      <c r="T42" s="4"/>
      <c r="U42" s="4"/>
      <c r="V42" s="4"/>
      <c r="W42" s="4"/>
      <c r="X42" s="4"/>
    </row>
    <row r="43" spans="1:50" ht="21" customHeight="1" x14ac:dyDescent="0.2">
      <c r="A43" s="141"/>
      <c r="B43" s="430" t="s">
        <v>82</v>
      </c>
      <c r="C43" s="377"/>
      <c r="D43" s="67">
        <v>0</v>
      </c>
      <c r="E43" s="430" t="s">
        <v>83</v>
      </c>
      <c r="F43" s="428"/>
      <c r="G43" s="377"/>
      <c r="H43" s="67">
        <v>0</v>
      </c>
      <c r="J43" s="432" t="s">
        <v>84</v>
      </c>
      <c r="K43" s="377"/>
      <c r="L43" s="68">
        <v>0</v>
      </c>
      <c r="M43" s="69" t="s">
        <v>85</v>
      </c>
      <c r="N43" s="68">
        <v>0</v>
      </c>
      <c r="O43" s="142"/>
      <c r="P43" s="4"/>
      <c r="Q43" s="4"/>
      <c r="R43" s="4"/>
      <c r="S43" s="4"/>
      <c r="T43" s="4"/>
      <c r="U43" s="4"/>
      <c r="V43" s="4"/>
      <c r="W43" s="4"/>
      <c r="X43" s="4"/>
    </row>
    <row r="44" spans="1:50" ht="21" customHeight="1" x14ac:dyDescent="0.2">
      <c r="A44" s="141"/>
      <c r="B44" s="429" t="s">
        <v>86</v>
      </c>
      <c r="C44" s="377"/>
      <c r="D44" s="70">
        <v>0</v>
      </c>
      <c r="E44" s="429" t="s">
        <v>87</v>
      </c>
      <c r="F44" s="428"/>
      <c r="G44" s="377"/>
      <c r="H44" s="70">
        <v>0</v>
      </c>
      <c r="J44" s="431" t="s">
        <v>83</v>
      </c>
      <c r="K44" s="377"/>
      <c r="L44" s="71">
        <v>0</v>
      </c>
      <c r="M44" s="73"/>
      <c r="N44" s="71">
        <v>0</v>
      </c>
      <c r="O44" s="142"/>
      <c r="P44" s="4"/>
      <c r="Q44" s="4"/>
      <c r="R44" s="4"/>
      <c r="S44" s="4"/>
      <c r="T44" s="4"/>
      <c r="U44" s="4"/>
      <c r="V44" s="4"/>
      <c r="W44" s="4"/>
      <c r="X44" s="4"/>
    </row>
    <row r="45" spans="1:50" ht="21" customHeight="1" x14ac:dyDescent="0.2">
      <c r="A45" s="141"/>
      <c r="B45" s="430" t="s">
        <v>88</v>
      </c>
      <c r="C45" s="377"/>
      <c r="D45" s="67">
        <v>0</v>
      </c>
      <c r="E45" s="430" t="s">
        <v>89</v>
      </c>
      <c r="F45" s="428"/>
      <c r="G45" s="377"/>
      <c r="H45" s="67">
        <v>0</v>
      </c>
      <c r="J45" s="432" t="s">
        <v>87</v>
      </c>
      <c r="K45" s="377"/>
      <c r="L45" s="68">
        <v>0</v>
      </c>
      <c r="M45" s="74"/>
      <c r="N45" s="68">
        <v>0</v>
      </c>
      <c r="O45" s="142"/>
      <c r="P45" s="4"/>
      <c r="Q45" s="4"/>
      <c r="R45" s="4"/>
      <c r="S45" s="4"/>
      <c r="T45" s="4"/>
      <c r="U45" s="4"/>
      <c r="V45" s="4"/>
      <c r="W45" s="4"/>
      <c r="X45" s="4"/>
    </row>
    <row r="46" spans="1:50" ht="21" customHeight="1" x14ac:dyDescent="0.2">
      <c r="A46" s="141"/>
      <c r="B46" s="429" t="s">
        <v>90</v>
      </c>
      <c r="C46" s="377"/>
      <c r="D46" s="70">
        <v>0</v>
      </c>
      <c r="E46" s="429" t="s">
        <v>91</v>
      </c>
      <c r="F46" s="428"/>
      <c r="G46" s="377"/>
      <c r="H46" s="70">
        <f>SUM(N13:N35)</f>
        <v>766.66999999999825</v>
      </c>
      <c r="J46" s="431"/>
      <c r="K46" s="377"/>
      <c r="L46" s="71">
        <v>0</v>
      </c>
      <c r="M46" s="73"/>
      <c r="N46" s="71">
        <v>0</v>
      </c>
      <c r="O46" s="142"/>
      <c r="P46" s="4"/>
      <c r="Q46" s="4"/>
      <c r="R46" s="4"/>
      <c r="S46" s="4"/>
      <c r="T46" s="4"/>
      <c r="U46" s="4"/>
      <c r="V46" s="4"/>
      <c r="W46" s="4"/>
      <c r="X46" s="4"/>
    </row>
    <row r="47" spans="1:50" ht="5.25" customHeight="1" x14ac:dyDescent="0.2">
      <c r="A47" s="141"/>
      <c r="O47" s="142"/>
      <c r="P47" s="4"/>
      <c r="Q47" s="4"/>
      <c r="R47" s="4"/>
      <c r="S47" s="4"/>
      <c r="T47" s="4"/>
      <c r="U47" s="4"/>
      <c r="V47" s="4"/>
      <c r="W47" s="4"/>
      <c r="X47" s="4"/>
    </row>
    <row r="48" spans="1:50" ht="22.5" customHeight="1" x14ac:dyDescent="0.25">
      <c r="A48" s="141"/>
      <c r="B48" s="435" t="s">
        <v>92</v>
      </c>
      <c r="C48" s="365"/>
      <c r="D48" s="75">
        <f>D41+D42+D43+D44+D45+D46+H42+H43+H44+H45+H46</f>
        <v>7713162.8700000001</v>
      </c>
      <c r="G48" s="76" t="s">
        <v>7</v>
      </c>
      <c r="H48" s="77">
        <f>D48+H41</f>
        <v>15425559.07</v>
      </c>
      <c r="M48" s="78" t="s">
        <v>93</v>
      </c>
      <c r="N48" s="79">
        <f>L41+L42+L43+L44+L45+L46+N41+N42+N43+N44+N45+N46</f>
        <v>0</v>
      </c>
      <c r="O48" s="142"/>
      <c r="P48" s="4"/>
      <c r="Q48" s="4"/>
      <c r="R48" s="4"/>
      <c r="S48" s="4"/>
      <c r="T48" s="4"/>
      <c r="U48" s="4"/>
      <c r="V48" s="4"/>
      <c r="W48" s="4"/>
      <c r="X48" s="4"/>
    </row>
    <row r="49" spans="1:24" ht="7.5" customHeight="1" x14ac:dyDescent="0.2">
      <c r="A49" s="141"/>
      <c r="O49" s="142"/>
      <c r="P49" s="4"/>
      <c r="Q49" s="4"/>
      <c r="R49" s="4"/>
      <c r="S49" s="4"/>
      <c r="T49" s="4"/>
      <c r="U49" s="4"/>
      <c r="V49" s="4"/>
      <c r="W49" s="4"/>
      <c r="X49" s="4"/>
    </row>
    <row r="50" spans="1:24" ht="22.5" customHeight="1" x14ac:dyDescent="0.25">
      <c r="A50" s="141"/>
      <c r="C50" s="436" t="s">
        <v>94</v>
      </c>
      <c r="D50" s="403"/>
      <c r="E50" s="403"/>
      <c r="F50" s="365"/>
      <c r="G50" s="151"/>
      <c r="H50" s="80" t="s">
        <v>95</v>
      </c>
      <c r="I50" s="81"/>
      <c r="J50" s="82" t="s">
        <v>96</v>
      </c>
      <c r="K50" s="151"/>
      <c r="L50" s="433" t="s">
        <v>97</v>
      </c>
      <c r="M50" s="403"/>
      <c r="N50" s="365"/>
      <c r="O50" s="152"/>
      <c r="P50" s="4"/>
      <c r="Q50" s="4"/>
      <c r="R50" s="4"/>
      <c r="S50" s="4"/>
      <c r="T50" s="4"/>
      <c r="U50" s="4"/>
      <c r="V50" s="4"/>
      <c r="W50" s="4"/>
      <c r="X50" s="4"/>
    </row>
    <row r="51" spans="1:24" ht="2.25" customHeight="1" x14ac:dyDescent="0.2">
      <c r="A51" s="141"/>
      <c r="O51" s="142"/>
      <c r="P51" s="4"/>
      <c r="Q51" s="4"/>
      <c r="R51" s="4"/>
      <c r="S51" s="4"/>
      <c r="T51" s="4"/>
      <c r="U51" s="4"/>
      <c r="V51" s="4"/>
      <c r="W51" s="4"/>
      <c r="X51" s="4"/>
    </row>
    <row r="52" spans="1:24" ht="21" customHeight="1" x14ac:dyDescent="0.2">
      <c r="A52" s="141"/>
      <c r="C52" s="83" t="s">
        <v>98</v>
      </c>
      <c r="D52" s="84">
        <v>0</v>
      </c>
      <c r="E52" s="437">
        <f>20000*D52</f>
        <v>0</v>
      </c>
      <c r="F52" s="377"/>
      <c r="H52" s="85"/>
      <c r="I52" s="86" t="s">
        <v>99</v>
      </c>
      <c r="J52" s="87"/>
      <c r="K52" s="4"/>
      <c r="L52" s="88" t="s">
        <v>98</v>
      </c>
      <c r="M52" s="89">
        <v>0</v>
      </c>
      <c r="N52" s="90">
        <f>20000*M52</f>
        <v>0</v>
      </c>
      <c r="O52" s="153"/>
      <c r="P52" s="154"/>
      <c r="Q52" s="154"/>
      <c r="R52" s="155"/>
      <c r="S52" s="4"/>
      <c r="T52" s="4"/>
      <c r="U52" s="4"/>
      <c r="V52" s="4"/>
      <c r="W52" s="4"/>
      <c r="X52" s="4"/>
    </row>
    <row r="53" spans="1:24" ht="21" customHeight="1" x14ac:dyDescent="0.2">
      <c r="A53" s="141"/>
      <c r="C53" s="92" t="s">
        <v>100</v>
      </c>
      <c r="D53" s="93">
        <v>0</v>
      </c>
      <c r="E53" s="359">
        <f>10000*D53</f>
        <v>0</v>
      </c>
      <c r="F53" s="360"/>
      <c r="H53" s="85"/>
      <c r="I53" s="86" t="s">
        <v>99</v>
      </c>
      <c r="J53" s="87"/>
      <c r="K53" s="94"/>
      <c r="L53" s="95" t="s">
        <v>100</v>
      </c>
      <c r="M53" s="89">
        <v>0</v>
      </c>
      <c r="N53" s="96">
        <f>10000*M53</f>
        <v>0</v>
      </c>
      <c r="O53" s="153"/>
      <c r="P53" s="154"/>
      <c r="Q53" s="154"/>
      <c r="R53" s="155"/>
      <c r="S53" s="4"/>
      <c r="T53" s="4"/>
      <c r="U53" s="4"/>
      <c r="V53" s="4"/>
      <c r="W53" s="4"/>
      <c r="X53" s="4"/>
    </row>
    <row r="54" spans="1:24" ht="21" customHeight="1" x14ac:dyDescent="0.2">
      <c r="A54" s="141"/>
      <c r="C54" s="97" t="s">
        <v>101</v>
      </c>
      <c r="D54" s="84">
        <v>0</v>
      </c>
      <c r="E54" s="361">
        <f>2000*D54</f>
        <v>0</v>
      </c>
      <c r="F54" s="360"/>
      <c r="H54" s="85"/>
      <c r="I54" s="86" t="s">
        <v>99</v>
      </c>
      <c r="J54" s="87"/>
      <c r="K54" s="94"/>
      <c r="L54" s="95" t="s">
        <v>101</v>
      </c>
      <c r="M54" s="89">
        <v>0</v>
      </c>
      <c r="N54" s="96">
        <f>2000*M54</f>
        <v>0</v>
      </c>
      <c r="O54" s="153"/>
      <c r="P54" s="154"/>
      <c r="Q54" s="154"/>
      <c r="R54" s="155"/>
      <c r="S54" s="4"/>
      <c r="T54" s="4"/>
      <c r="U54" s="4"/>
      <c r="V54" s="4"/>
      <c r="W54" s="4"/>
      <c r="X54" s="4"/>
    </row>
    <row r="55" spans="1:24" ht="24.75" customHeight="1" x14ac:dyDescent="0.2">
      <c r="A55" s="141"/>
      <c r="C55" s="92" t="s">
        <v>102</v>
      </c>
      <c r="D55" s="93">
        <v>0</v>
      </c>
      <c r="E55" s="359">
        <f>1000*D55</f>
        <v>0</v>
      </c>
      <c r="F55" s="360"/>
      <c r="H55" s="85"/>
      <c r="I55" s="86" t="s">
        <v>99</v>
      </c>
      <c r="J55" s="87"/>
      <c r="K55" s="94"/>
      <c r="L55" s="95" t="s">
        <v>102</v>
      </c>
      <c r="M55" s="89">
        <v>0</v>
      </c>
      <c r="N55" s="96">
        <f>1000*M55</f>
        <v>0</v>
      </c>
      <c r="O55" s="153"/>
      <c r="P55" s="154"/>
      <c r="Q55" s="154"/>
      <c r="R55" s="155"/>
      <c r="S55" s="4"/>
      <c r="T55" s="4"/>
      <c r="U55" s="4"/>
      <c r="V55" s="4"/>
      <c r="W55" s="4"/>
      <c r="X55" s="4"/>
    </row>
    <row r="56" spans="1:24" ht="21" customHeight="1" x14ac:dyDescent="0.2">
      <c r="A56" s="141"/>
      <c r="C56" s="97" t="s">
        <v>103</v>
      </c>
      <c r="D56" s="84">
        <v>0</v>
      </c>
      <c r="E56" s="361">
        <f>500*D56</f>
        <v>0</v>
      </c>
      <c r="F56" s="360"/>
      <c r="H56" s="85"/>
      <c r="I56" s="86" t="s">
        <v>99</v>
      </c>
      <c r="J56" s="98"/>
      <c r="K56" s="99">
        <f>SUM(H52:H56)</f>
        <v>0</v>
      </c>
      <c r="L56" s="95" t="s">
        <v>103</v>
      </c>
      <c r="M56" s="89">
        <v>0</v>
      </c>
      <c r="N56" s="96">
        <f>500*M56</f>
        <v>0</v>
      </c>
      <c r="O56" s="153"/>
      <c r="P56" s="154"/>
      <c r="Q56" s="154"/>
      <c r="R56" s="155"/>
      <c r="S56" s="4"/>
      <c r="T56" s="4"/>
      <c r="U56" s="4"/>
      <c r="V56" s="4"/>
      <c r="W56" s="4"/>
      <c r="X56" s="4"/>
    </row>
    <row r="57" spans="1:24" ht="21" customHeight="1" x14ac:dyDescent="0.2">
      <c r="A57" s="141"/>
      <c r="C57" s="92" t="s">
        <v>104</v>
      </c>
      <c r="D57" s="93">
        <v>0</v>
      </c>
      <c r="E57" s="359">
        <f>200*D57</f>
        <v>0</v>
      </c>
      <c r="F57" s="360"/>
      <c r="H57" s="85"/>
      <c r="I57" s="86" t="s">
        <v>105</v>
      </c>
      <c r="J57" s="98"/>
      <c r="K57" s="94"/>
      <c r="L57" s="95" t="s">
        <v>104</v>
      </c>
      <c r="M57" s="89">
        <v>0</v>
      </c>
      <c r="N57" s="96">
        <f>200*M57</f>
        <v>0</v>
      </c>
      <c r="O57" s="153"/>
      <c r="P57" s="154"/>
      <c r="Q57" s="154"/>
      <c r="R57" s="155"/>
      <c r="S57" s="4"/>
      <c r="T57" s="4"/>
      <c r="U57" s="4"/>
      <c r="V57" s="4"/>
      <c r="W57" s="4"/>
      <c r="X57" s="4"/>
    </row>
    <row r="58" spans="1:24" ht="21" customHeight="1" x14ac:dyDescent="0.2">
      <c r="A58" s="141"/>
      <c r="C58" s="97" t="s">
        <v>106</v>
      </c>
      <c r="D58" s="84">
        <v>0</v>
      </c>
      <c r="E58" s="361">
        <f>100*D58</f>
        <v>0</v>
      </c>
      <c r="F58" s="360"/>
      <c r="H58" s="85"/>
      <c r="I58" s="86" t="s">
        <v>105</v>
      </c>
      <c r="J58" s="87"/>
      <c r="K58" s="94"/>
      <c r="L58" s="95" t="s">
        <v>106</v>
      </c>
      <c r="M58" s="89">
        <v>0</v>
      </c>
      <c r="N58" s="96">
        <f>100*M58</f>
        <v>0</v>
      </c>
      <c r="O58" s="153"/>
      <c r="P58" s="154"/>
      <c r="Q58" s="154"/>
      <c r="R58" s="155"/>
      <c r="S58" s="4"/>
      <c r="T58" s="4"/>
      <c r="U58" s="4"/>
      <c r="V58" s="4"/>
      <c r="W58" s="4"/>
      <c r="X58" s="4"/>
    </row>
    <row r="59" spans="1:24" ht="21" customHeight="1" x14ac:dyDescent="0.2">
      <c r="A59" s="141"/>
      <c r="C59" s="92" t="s">
        <v>107</v>
      </c>
      <c r="D59" s="93">
        <v>0</v>
      </c>
      <c r="E59" s="359">
        <f>50*D59</f>
        <v>0</v>
      </c>
      <c r="F59" s="360"/>
      <c r="H59" s="85"/>
      <c r="I59" s="86" t="s">
        <v>105</v>
      </c>
      <c r="J59" s="87"/>
      <c r="K59" s="94"/>
      <c r="L59" s="95" t="s">
        <v>107</v>
      </c>
      <c r="M59" s="89">
        <v>0</v>
      </c>
      <c r="N59" s="96">
        <f>50*M59</f>
        <v>0</v>
      </c>
      <c r="O59" s="153"/>
      <c r="P59" s="154"/>
      <c r="Q59" s="154"/>
      <c r="R59" s="155"/>
      <c r="S59" s="4"/>
      <c r="T59" s="4"/>
      <c r="U59" s="4"/>
      <c r="V59" s="4"/>
      <c r="W59" s="4"/>
      <c r="X59" s="4"/>
    </row>
    <row r="60" spans="1:24" ht="21" customHeight="1" x14ac:dyDescent="0.2">
      <c r="A60" s="141"/>
      <c r="C60" s="97" t="s">
        <v>108</v>
      </c>
      <c r="D60" s="84">
        <v>0</v>
      </c>
      <c r="E60" s="361">
        <f>20*D60</f>
        <v>0</v>
      </c>
      <c r="F60" s="360"/>
      <c r="H60" s="85"/>
      <c r="I60" s="86" t="s">
        <v>105</v>
      </c>
      <c r="J60" s="87"/>
      <c r="K60" s="94"/>
      <c r="L60" s="95" t="s">
        <v>108</v>
      </c>
      <c r="M60" s="89">
        <v>0</v>
      </c>
      <c r="N60" s="96">
        <f>20*M60</f>
        <v>0</v>
      </c>
      <c r="O60" s="153"/>
      <c r="P60" s="154"/>
      <c r="Q60" s="154"/>
      <c r="R60" s="155"/>
      <c r="S60" s="4"/>
      <c r="T60" s="4"/>
      <c r="U60" s="4"/>
      <c r="V60" s="4"/>
      <c r="W60" s="4"/>
      <c r="X60" s="4"/>
    </row>
    <row r="61" spans="1:24" ht="21" customHeight="1" x14ac:dyDescent="0.2">
      <c r="A61" s="141"/>
      <c r="C61" s="92" t="s">
        <v>109</v>
      </c>
      <c r="D61" s="93">
        <v>0</v>
      </c>
      <c r="E61" s="359">
        <f>10*D61</f>
        <v>0</v>
      </c>
      <c r="F61" s="360"/>
      <c r="H61" s="85"/>
      <c r="I61" s="86" t="s">
        <v>105</v>
      </c>
      <c r="J61" s="87"/>
      <c r="K61" s="99">
        <f>SUM(H57:H61)</f>
        <v>0</v>
      </c>
      <c r="L61" s="95" t="s">
        <v>109</v>
      </c>
      <c r="M61" s="89">
        <v>0</v>
      </c>
      <c r="N61" s="96">
        <f>10*M61</f>
        <v>0</v>
      </c>
      <c r="O61" s="153"/>
      <c r="P61" s="154"/>
      <c r="Q61" s="154"/>
      <c r="R61" s="155"/>
      <c r="S61" s="4"/>
      <c r="T61" s="4"/>
      <c r="U61" s="4"/>
      <c r="V61" s="4"/>
      <c r="W61" s="4"/>
      <c r="X61" s="4"/>
    </row>
    <row r="62" spans="1:24" ht="21" customHeight="1" x14ac:dyDescent="0.2">
      <c r="A62" s="141"/>
      <c r="C62" s="97" t="s">
        <v>110</v>
      </c>
      <c r="D62" s="84">
        <v>0</v>
      </c>
      <c r="E62" s="361">
        <f>5*D62</f>
        <v>0</v>
      </c>
      <c r="F62" s="360"/>
      <c r="H62" s="85"/>
      <c r="I62" s="86" t="s">
        <v>111</v>
      </c>
      <c r="J62" s="100"/>
      <c r="K62" s="94"/>
      <c r="L62" s="95" t="s">
        <v>110</v>
      </c>
      <c r="M62" s="89">
        <v>0</v>
      </c>
      <c r="N62" s="96">
        <f>5*M62</f>
        <v>0</v>
      </c>
      <c r="O62" s="153"/>
      <c r="P62" s="154"/>
      <c r="Q62" s="154"/>
      <c r="R62" s="155"/>
      <c r="S62" s="4"/>
      <c r="T62" s="4"/>
      <c r="U62" s="4"/>
      <c r="V62" s="4"/>
      <c r="W62" s="4"/>
      <c r="X62" s="4"/>
    </row>
    <row r="63" spans="1:24" ht="21" customHeight="1" x14ac:dyDescent="0.2">
      <c r="A63" s="141"/>
      <c r="C63" s="92" t="s">
        <v>112</v>
      </c>
      <c r="D63" s="93">
        <v>0</v>
      </c>
      <c r="E63" s="359">
        <f>2*D63</f>
        <v>0</v>
      </c>
      <c r="F63" s="360"/>
      <c r="H63" s="101"/>
      <c r="I63" s="86" t="s">
        <v>111</v>
      </c>
      <c r="J63" s="100"/>
      <c r="K63" s="94"/>
      <c r="L63" s="95" t="s">
        <v>112</v>
      </c>
      <c r="M63" s="89">
        <v>0</v>
      </c>
      <c r="N63" s="96">
        <f>2*M63</f>
        <v>0</v>
      </c>
      <c r="O63" s="153"/>
      <c r="P63" s="154"/>
      <c r="Q63" s="154"/>
      <c r="R63" s="155"/>
      <c r="S63" s="4"/>
      <c r="T63" s="4"/>
      <c r="U63" s="4"/>
      <c r="V63" s="4"/>
      <c r="W63" s="4"/>
      <c r="X63" s="4"/>
    </row>
    <row r="64" spans="1:24" ht="21" customHeight="1" x14ac:dyDescent="0.2">
      <c r="A64" s="141"/>
      <c r="C64" s="102" t="s">
        <v>113</v>
      </c>
      <c r="D64" s="103">
        <v>0</v>
      </c>
      <c r="E64" s="362">
        <f>1*D64</f>
        <v>0</v>
      </c>
      <c r="F64" s="363"/>
      <c r="H64" s="101"/>
      <c r="I64" s="86" t="s">
        <v>111</v>
      </c>
      <c r="J64" s="100"/>
      <c r="K64" s="94"/>
      <c r="L64" s="95" t="s">
        <v>113</v>
      </c>
      <c r="M64" s="89">
        <v>0</v>
      </c>
      <c r="N64" s="96">
        <f>1*M64</f>
        <v>0</v>
      </c>
      <c r="O64" s="153"/>
      <c r="P64" s="154"/>
      <c r="Q64" s="154"/>
      <c r="R64" s="155"/>
      <c r="S64" s="4"/>
      <c r="T64" s="4"/>
      <c r="U64" s="4"/>
      <c r="V64" s="4"/>
      <c r="W64" s="4"/>
      <c r="X64" s="4"/>
    </row>
    <row r="65" spans="1:24" ht="21" customHeight="1" x14ac:dyDescent="0.25">
      <c r="A65" s="141"/>
      <c r="C65" s="364" t="s">
        <v>114</v>
      </c>
      <c r="D65" s="365"/>
      <c r="E65" s="366">
        <f>SUM(E52:F64)</f>
        <v>0</v>
      </c>
      <c r="F65" s="365"/>
      <c r="H65" s="101"/>
      <c r="I65" s="86" t="s">
        <v>111</v>
      </c>
      <c r="J65" s="100"/>
      <c r="K65" s="94"/>
      <c r="L65" s="373" t="s">
        <v>114</v>
      </c>
      <c r="M65" s="374"/>
      <c r="N65" s="60">
        <f>SUM(N52:N64)</f>
        <v>0</v>
      </c>
      <c r="O65" s="142"/>
      <c r="P65" s="4"/>
      <c r="Q65" s="4"/>
      <c r="R65" s="4"/>
      <c r="S65" s="4"/>
      <c r="T65" s="4"/>
      <c r="U65" s="4"/>
      <c r="V65" s="4"/>
      <c r="W65" s="4"/>
      <c r="X65" s="4"/>
    </row>
    <row r="66" spans="1:24" ht="21" customHeight="1" x14ac:dyDescent="0.2">
      <c r="A66" s="141"/>
      <c r="C66" s="105"/>
      <c r="H66" s="101"/>
      <c r="I66" s="86" t="s">
        <v>111</v>
      </c>
      <c r="J66" s="100"/>
      <c r="K66" s="99">
        <f>SUM(H62:H66)</f>
        <v>0</v>
      </c>
      <c r="L66" s="375"/>
      <c r="M66" s="374"/>
      <c r="N66" s="106"/>
      <c r="O66" s="142"/>
      <c r="P66" s="4"/>
      <c r="Q66" s="4"/>
      <c r="R66" s="4"/>
      <c r="S66" s="4"/>
      <c r="T66" s="4"/>
      <c r="U66" s="4"/>
      <c r="V66" s="4"/>
      <c r="W66" s="4"/>
      <c r="X66" s="4"/>
    </row>
    <row r="67" spans="1:24" ht="21" customHeight="1" x14ac:dyDescent="0.25">
      <c r="A67" s="141"/>
      <c r="D67" s="107" t="s">
        <v>7</v>
      </c>
      <c r="E67" s="61"/>
      <c r="F67" s="79">
        <f>D48+E65</f>
        <v>7713162.8700000001</v>
      </c>
      <c r="H67" s="85"/>
      <c r="I67" s="86" t="s">
        <v>115</v>
      </c>
      <c r="J67" s="98"/>
      <c r="K67" s="94"/>
      <c r="L67" s="376" t="s">
        <v>116</v>
      </c>
      <c r="M67" s="377"/>
      <c r="N67" s="108">
        <v>0</v>
      </c>
      <c r="O67" s="142"/>
      <c r="P67" s="4"/>
      <c r="Q67" s="4"/>
      <c r="R67" s="4"/>
      <c r="S67" s="4"/>
      <c r="T67" s="4"/>
      <c r="U67" s="4"/>
      <c r="V67" s="4"/>
      <c r="W67" s="4"/>
      <c r="X67" s="4"/>
    </row>
    <row r="68" spans="1:24" ht="21" customHeight="1" x14ac:dyDescent="0.25">
      <c r="A68" s="141"/>
      <c r="H68" s="85"/>
      <c r="I68" s="86" t="s">
        <v>115</v>
      </c>
      <c r="J68" s="87"/>
      <c r="K68" s="94"/>
      <c r="L68" s="378" t="s">
        <v>117</v>
      </c>
      <c r="M68" s="377"/>
      <c r="N68" s="109">
        <v>0</v>
      </c>
      <c r="O68" s="142"/>
      <c r="P68" s="4"/>
      <c r="Q68" s="4"/>
      <c r="R68" s="4"/>
      <c r="S68" s="4"/>
      <c r="T68" s="4"/>
      <c r="U68" s="4"/>
      <c r="V68" s="4"/>
      <c r="W68" s="4"/>
      <c r="X68" s="4"/>
    </row>
    <row r="69" spans="1:24" ht="21" customHeight="1" x14ac:dyDescent="0.25">
      <c r="A69" s="141"/>
      <c r="D69" s="110" t="s">
        <v>118</v>
      </c>
      <c r="E69" s="111"/>
      <c r="F69" s="112">
        <f>F67-H37</f>
        <v>-3912537.13</v>
      </c>
      <c r="H69" s="85"/>
      <c r="I69" s="86" t="s">
        <v>115</v>
      </c>
      <c r="J69" s="87"/>
      <c r="K69" s="94"/>
      <c r="L69" s="376" t="s">
        <v>119</v>
      </c>
      <c r="M69" s="377"/>
      <c r="N69" s="108">
        <v>0</v>
      </c>
      <c r="O69" s="142"/>
      <c r="P69" s="4"/>
      <c r="Q69" s="4"/>
      <c r="R69" s="4"/>
      <c r="S69" s="4"/>
      <c r="T69" s="4"/>
      <c r="U69" s="4"/>
      <c r="V69" s="4"/>
      <c r="W69" s="4"/>
      <c r="X69" s="4"/>
    </row>
    <row r="70" spans="1:24" ht="21" customHeight="1" x14ac:dyDescent="0.25">
      <c r="A70" s="141"/>
      <c r="H70" s="85"/>
      <c r="I70" s="86" t="s">
        <v>115</v>
      </c>
      <c r="J70" s="87"/>
      <c r="K70" s="94"/>
      <c r="L70" s="378" t="s">
        <v>91</v>
      </c>
      <c r="M70" s="377"/>
      <c r="N70" s="113">
        <v>0</v>
      </c>
      <c r="O70" s="142"/>
      <c r="P70" s="4"/>
      <c r="Q70" s="4"/>
      <c r="R70" s="4"/>
      <c r="S70" s="4"/>
      <c r="T70" s="4"/>
      <c r="U70" s="4"/>
      <c r="V70" s="4"/>
      <c r="W70" s="4"/>
      <c r="X70" s="4"/>
    </row>
    <row r="71" spans="1:24" ht="21" customHeight="1" x14ac:dyDescent="0.25">
      <c r="A71" s="141"/>
      <c r="C71" s="389" t="s">
        <v>120</v>
      </c>
      <c r="D71" s="380"/>
      <c r="E71" s="380"/>
      <c r="F71" s="381"/>
      <c r="H71" s="101"/>
      <c r="I71" s="86" t="s">
        <v>115</v>
      </c>
      <c r="J71" s="100"/>
      <c r="K71" s="94"/>
      <c r="L71" s="104"/>
      <c r="M71" s="104" t="s">
        <v>121</v>
      </c>
      <c r="N71" s="60">
        <f>SUM(N67:N70)</f>
        <v>0</v>
      </c>
      <c r="O71" s="142"/>
      <c r="P71" s="4"/>
      <c r="Q71" s="4"/>
      <c r="R71" s="4"/>
      <c r="S71" s="4"/>
      <c r="T71" s="4"/>
      <c r="U71" s="4"/>
      <c r="V71" s="4"/>
      <c r="W71" s="4"/>
      <c r="X71" s="4"/>
    </row>
    <row r="72" spans="1:24" ht="21" customHeight="1" x14ac:dyDescent="0.2">
      <c r="A72" s="141"/>
      <c r="C72" s="382"/>
      <c r="D72" s="383"/>
      <c r="E72" s="383"/>
      <c r="F72" s="384"/>
      <c r="H72" s="101"/>
      <c r="I72" s="86" t="s">
        <v>115</v>
      </c>
      <c r="J72" s="100"/>
      <c r="K72" s="99">
        <f>SUM(H67:H72)</f>
        <v>0</v>
      </c>
      <c r="L72" s="373"/>
      <c r="M72" s="374"/>
      <c r="O72" s="142"/>
      <c r="P72" s="4"/>
      <c r="Q72" s="4"/>
      <c r="R72" s="4"/>
      <c r="S72" s="4"/>
      <c r="T72" s="4"/>
      <c r="U72" s="4"/>
      <c r="V72" s="4"/>
      <c r="W72" s="4"/>
      <c r="X72" s="4"/>
    </row>
    <row r="73" spans="1:24" ht="9" customHeight="1" x14ac:dyDescent="0.2">
      <c r="A73" s="141"/>
      <c r="C73" s="390">
        <v>0</v>
      </c>
      <c r="D73" s="380"/>
      <c r="E73" s="380"/>
      <c r="F73" s="381"/>
      <c r="O73" s="142"/>
      <c r="P73" s="4"/>
      <c r="Q73" s="4"/>
      <c r="R73" s="4"/>
      <c r="S73" s="4"/>
      <c r="T73" s="4"/>
      <c r="U73" s="4"/>
      <c r="V73" s="4"/>
      <c r="W73" s="4"/>
      <c r="X73" s="4"/>
    </row>
    <row r="74" spans="1:24" ht="21" customHeight="1" x14ac:dyDescent="0.25">
      <c r="A74" s="141"/>
      <c r="C74" s="391"/>
      <c r="D74" s="374"/>
      <c r="E74" s="374"/>
      <c r="F74" s="392"/>
      <c r="H74" s="393">
        <f>SUM(H52:H72)</f>
        <v>0</v>
      </c>
      <c r="I74" s="394"/>
      <c r="J74" s="395"/>
      <c r="M74" s="114" t="s">
        <v>7</v>
      </c>
      <c r="N74" s="60">
        <f>N65+N71</f>
        <v>0</v>
      </c>
      <c r="O74" s="142"/>
      <c r="P74" s="4"/>
      <c r="Q74" s="4"/>
      <c r="R74" s="4"/>
      <c r="S74" s="4"/>
      <c r="T74" s="4"/>
      <c r="U74" s="4"/>
      <c r="V74" s="4"/>
      <c r="W74" s="4"/>
      <c r="X74" s="4"/>
    </row>
    <row r="75" spans="1:24" ht="21" customHeight="1" x14ac:dyDescent="0.2">
      <c r="A75" s="141"/>
      <c r="C75" s="382"/>
      <c r="D75" s="383"/>
      <c r="E75" s="383"/>
      <c r="F75" s="384"/>
      <c r="H75" s="396"/>
      <c r="I75" s="397"/>
      <c r="J75" s="360"/>
      <c r="O75" s="142"/>
      <c r="P75" s="4"/>
      <c r="Q75" s="4"/>
      <c r="R75" s="4"/>
      <c r="S75" s="4"/>
      <c r="T75" s="4"/>
      <c r="U75" s="4"/>
      <c r="V75" s="4"/>
      <c r="W75" s="4"/>
      <c r="X75" s="4"/>
    </row>
    <row r="76" spans="1:24" ht="21" customHeight="1" x14ac:dyDescent="0.2">
      <c r="A76" s="141"/>
      <c r="L76" s="367" t="s">
        <v>122</v>
      </c>
      <c r="M76" s="368"/>
      <c r="N76" s="369"/>
      <c r="O76" s="142"/>
      <c r="P76" s="4"/>
      <c r="Q76" s="4"/>
      <c r="R76" s="4"/>
      <c r="S76" s="4"/>
      <c r="T76" s="4"/>
      <c r="U76" s="4"/>
      <c r="V76" s="4"/>
      <c r="W76" s="4"/>
      <c r="X76" s="4"/>
    </row>
    <row r="77" spans="1:24" ht="21" customHeight="1" x14ac:dyDescent="0.25">
      <c r="A77" s="141"/>
      <c r="C77" s="398" t="s">
        <v>123</v>
      </c>
      <c r="D77" s="380"/>
      <c r="E77" s="380"/>
      <c r="F77" s="380"/>
      <c r="G77" s="381"/>
      <c r="H77" s="399">
        <f>H9+H37+N48</f>
        <v>11625700</v>
      </c>
      <c r="I77" s="380"/>
      <c r="J77" s="381"/>
      <c r="L77" s="370" t="s">
        <v>5</v>
      </c>
      <c r="M77" s="369"/>
      <c r="N77" s="115">
        <f>N71</f>
        <v>0</v>
      </c>
      <c r="O77" s="142"/>
      <c r="P77" s="4"/>
      <c r="Q77" s="4"/>
      <c r="R77" s="4"/>
      <c r="S77" s="4"/>
      <c r="T77" s="4"/>
      <c r="U77" s="4"/>
      <c r="V77" s="4"/>
      <c r="W77" s="4"/>
      <c r="X77" s="4"/>
    </row>
    <row r="78" spans="1:24" ht="21" customHeight="1" x14ac:dyDescent="0.25">
      <c r="A78" s="141"/>
      <c r="C78" s="382"/>
      <c r="D78" s="383"/>
      <c r="E78" s="383"/>
      <c r="F78" s="383"/>
      <c r="G78" s="384"/>
      <c r="H78" s="382"/>
      <c r="I78" s="383"/>
      <c r="J78" s="384"/>
      <c r="L78" s="371" t="s">
        <v>6</v>
      </c>
      <c r="M78" s="369"/>
      <c r="N78" s="116">
        <f>N65</f>
        <v>0</v>
      </c>
      <c r="O78" s="142"/>
      <c r="P78" s="4"/>
      <c r="Q78" s="4"/>
      <c r="R78" s="4"/>
      <c r="S78" s="4"/>
      <c r="T78" s="4"/>
      <c r="U78" s="4"/>
      <c r="V78" s="4"/>
      <c r="W78" s="4"/>
      <c r="X78" s="4"/>
    </row>
    <row r="79" spans="1:24" ht="21" customHeight="1" x14ac:dyDescent="0.25">
      <c r="A79" s="141"/>
      <c r="C79" s="400" t="s">
        <v>124</v>
      </c>
      <c r="D79" s="380"/>
      <c r="E79" s="380"/>
      <c r="F79" s="380"/>
      <c r="G79" s="381"/>
      <c r="H79" s="401">
        <f>H74+H41+D41+D43+D44+D45+D46+H42+H43+H44+H45+H46</f>
        <v>7713162.8700000001</v>
      </c>
      <c r="I79" s="380"/>
      <c r="J79" s="381"/>
      <c r="L79" s="372" t="s">
        <v>125</v>
      </c>
      <c r="M79" s="369"/>
      <c r="N79" s="117">
        <f>N71+N65</f>
        <v>0</v>
      </c>
      <c r="O79" s="142"/>
      <c r="P79" s="4"/>
      <c r="Q79" s="4"/>
      <c r="R79" s="4"/>
      <c r="S79" s="4"/>
      <c r="T79" s="4"/>
      <c r="U79" s="4"/>
      <c r="V79" s="4"/>
      <c r="W79" s="4"/>
      <c r="X79" s="4"/>
    </row>
    <row r="80" spans="1:24" ht="21" customHeight="1" x14ac:dyDescent="0.2">
      <c r="A80" s="141"/>
      <c r="C80" s="382"/>
      <c r="D80" s="383"/>
      <c r="E80" s="383"/>
      <c r="F80" s="383"/>
      <c r="G80" s="384"/>
      <c r="H80" s="382"/>
      <c r="I80" s="383"/>
      <c r="J80" s="384"/>
      <c r="O80" s="142"/>
      <c r="P80" s="4"/>
      <c r="Q80" s="4"/>
      <c r="R80" s="4"/>
      <c r="S80" s="4"/>
      <c r="T80" s="4"/>
      <c r="U80" s="4"/>
      <c r="V80" s="4"/>
      <c r="W80" s="4"/>
      <c r="X80" s="4"/>
    </row>
    <row r="81" spans="1:24" ht="21" customHeight="1" x14ac:dyDescent="0.2">
      <c r="A81" s="141"/>
      <c r="C81" s="379" t="s">
        <v>126</v>
      </c>
      <c r="D81" s="380"/>
      <c r="E81" s="380"/>
      <c r="F81" s="380"/>
      <c r="G81" s="381"/>
      <c r="H81" s="385">
        <f>H77-H79</f>
        <v>3912537.13</v>
      </c>
      <c r="I81" s="380"/>
      <c r="J81" s="381"/>
      <c r="L81" s="386" t="s">
        <v>127</v>
      </c>
      <c r="M81" s="369"/>
      <c r="N81" s="387">
        <f>N79-H81</f>
        <v>-3912537.13</v>
      </c>
      <c r="O81" s="142"/>
      <c r="P81" s="4"/>
      <c r="Q81" s="4"/>
      <c r="R81" s="4"/>
      <c r="S81" s="4"/>
      <c r="T81" s="4"/>
      <c r="U81" s="4"/>
      <c r="V81" s="4"/>
      <c r="W81" s="4"/>
      <c r="X81" s="4"/>
    </row>
    <row r="82" spans="1:24" ht="21" customHeight="1" x14ac:dyDescent="0.2">
      <c r="A82" s="141"/>
      <c r="C82" s="382"/>
      <c r="D82" s="383"/>
      <c r="E82" s="383"/>
      <c r="F82" s="383"/>
      <c r="G82" s="384"/>
      <c r="H82" s="382"/>
      <c r="I82" s="383"/>
      <c r="J82" s="384"/>
      <c r="L82" s="118" t="s">
        <v>128</v>
      </c>
      <c r="M82" s="119" t="s">
        <v>129</v>
      </c>
      <c r="N82" s="388"/>
      <c r="O82" s="142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x14ac:dyDescent="0.2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8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x14ac:dyDescent="0.2">
      <c r="P84" s="4"/>
      <c r="Q84" s="4"/>
      <c r="R84" s="4"/>
      <c r="S84" s="4"/>
      <c r="T84" s="4"/>
      <c r="U84" s="4"/>
      <c r="V84" s="4"/>
      <c r="W84" s="4"/>
      <c r="X84" s="4"/>
    </row>
    <row r="85" spans="1:24" ht="12.75" x14ac:dyDescent="0.2">
      <c r="P85" s="4"/>
      <c r="Q85" s="4"/>
      <c r="R85" s="4"/>
      <c r="S85" s="4"/>
      <c r="T85" s="4"/>
      <c r="U85" s="4"/>
      <c r="V85" s="4"/>
      <c r="W85" s="4"/>
      <c r="X85" s="4"/>
    </row>
    <row r="86" spans="1:24" ht="12.75" x14ac:dyDescent="0.2">
      <c r="P86" s="4"/>
      <c r="Q86" s="4"/>
      <c r="R86" s="4"/>
      <c r="S86" s="4"/>
      <c r="T86" s="4"/>
      <c r="U86" s="4"/>
      <c r="V86" s="4"/>
      <c r="W86" s="4"/>
      <c r="X86" s="4"/>
    </row>
    <row r="87" spans="1:24" ht="12.75" x14ac:dyDescent="0.2">
      <c r="P87" s="4"/>
      <c r="Q87" s="4"/>
      <c r="R87" s="4"/>
      <c r="S87" s="4"/>
      <c r="T87" s="4"/>
      <c r="U87" s="4"/>
      <c r="V87" s="4"/>
      <c r="W87" s="4"/>
      <c r="X87" s="4"/>
    </row>
    <row r="88" spans="1:24" ht="12.75" x14ac:dyDescent="0.2">
      <c r="P88" s="4"/>
      <c r="Q88" s="4"/>
      <c r="R88" s="4"/>
      <c r="S88" s="4"/>
      <c r="T88" s="4"/>
      <c r="U88" s="4"/>
      <c r="V88" s="4"/>
      <c r="W88" s="4"/>
    </row>
    <row r="89" spans="1:24" ht="12.75" x14ac:dyDescent="0.2">
      <c r="P89" s="4"/>
      <c r="Q89" s="4"/>
      <c r="R89" s="4"/>
      <c r="S89" s="4"/>
      <c r="T89" s="4"/>
      <c r="U89" s="4"/>
      <c r="V89" s="4"/>
      <c r="W89" s="4"/>
    </row>
    <row r="90" spans="1:24" ht="12.75" x14ac:dyDescent="0.2">
      <c r="P90" s="4"/>
      <c r="Q90" s="4"/>
      <c r="R90" s="4"/>
      <c r="S90" s="4"/>
      <c r="T90" s="4"/>
      <c r="U90" s="4"/>
      <c r="V90" s="4"/>
      <c r="W90" s="4"/>
    </row>
    <row r="91" spans="1:24" ht="12.75" x14ac:dyDescent="0.2">
      <c r="P91" s="4"/>
      <c r="Q91" s="4"/>
      <c r="R91" s="4"/>
      <c r="S91" s="4"/>
      <c r="T91" s="4"/>
      <c r="U91" s="4"/>
      <c r="V91" s="4"/>
      <c r="W91" s="4"/>
    </row>
    <row r="92" spans="1:24" ht="12.75" x14ac:dyDescent="0.2">
      <c r="P92" s="4"/>
      <c r="Q92" s="4"/>
      <c r="R92" s="4"/>
      <c r="S92" s="4"/>
      <c r="T92" s="4"/>
      <c r="U92" s="4"/>
      <c r="V92" s="4"/>
      <c r="W92" s="4"/>
    </row>
    <row r="93" spans="1:24" ht="12.75" x14ac:dyDescent="0.2">
      <c r="P93" s="4"/>
      <c r="Q93" s="4"/>
      <c r="R93" s="4"/>
      <c r="S93" s="4"/>
      <c r="T93" s="4"/>
      <c r="U93" s="4"/>
      <c r="V93" s="4"/>
      <c r="W93" s="4"/>
    </row>
    <row r="94" spans="1:24" ht="12.75" x14ac:dyDescent="0.2">
      <c r="P94" s="4"/>
      <c r="Q94" s="4"/>
      <c r="R94" s="4"/>
      <c r="S94" s="4"/>
      <c r="T94" s="4"/>
      <c r="U94" s="4"/>
      <c r="V94" s="4"/>
      <c r="W94" s="4"/>
    </row>
    <row r="95" spans="1:24" ht="12.75" x14ac:dyDescent="0.2">
      <c r="P95" s="4"/>
      <c r="Q95" s="4"/>
      <c r="R95" s="4"/>
      <c r="S95" s="4"/>
      <c r="T95" s="4"/>
      <c r="U95" s="4"/>
      <c r="V95" s="4"/>
      <c r="W95" s="4"/>
    </row>
    <row r="96" spans="1:24" ht="12.75" x14ac:dyDescent="0.2">
      <c r="P96" s="4"/>
      <c r="Q96" s="4"/>
      <c r="R96" s="4"/>
      <c r="S96" s="4"/>
      <c r="T96" s="4"/>
      <c r="U96" s="4"/>
      <c r="V96" s="4"/>
      <c r="W96" s="4"/>
    </row>
    <row r="97" spans="16:23" ht="12.75" x14ac:dyDescent="0.2">
      <c r="P97" s="4"/>
      <c r="Q97" s="4"/>
      <c r="R97" s="4"/>
      <c r="S97" s="4"/>
      <c r="T97" s="4"/>
      <c r="U97" s="4"/>
      <c r="V97" s="4"/>
      <c r="W97" s="4"/>
    </row>
    <row r="98" spans="16:23" ht="12.75" x14ac:dyDescent="0.2">
      <c r="P98" s="4"/>
      <c r="Q98" s="4"/>
      <c r="R98" s="4"/>
      <c r="S98" s="4"/>
      <c r="T98" s="4"/>
      <c r="U98" s="4"/>
      <c r="V98" s="4"/>
      <c r="W98" s="4"/>
    </row>
    <row r="99" spans="16:23" ht="12.75" x14ac:dyDescent="0.2">
      <c r="P99" s="4"/>
      <c r="Q99" s="4"/>
      <c r="R99" s="4"/>
      <c r="S99" s="4"/>
      <c r="T99" s="4"/>
      <c r="U99" s="4"/>
      <c r="V99" s="4"/>
      <c r="W99" s="4"/>
    </row>
    <row r="100" spans="16:23" ht="12.75" x14ac:dyDescent="0.2">
      <c r="P100" s="4"/>
      <c r="Q100" s="4"/>
      <c r="R100" s="4"/>
      <c r="S100" s="4"/>
      <c r="T100" s="4"/>
      <c r="U100" s="4"/>
      <c r="V100" s="4"/>
      <c r="W100" s="4"/>
    </row>
    <row r="101" spans="16:23" ht="12.75" x14ac:dyDescent="0.2">
      <c r="P101" s="4"/>
      <c r="Q101" s="4"/>
      <c r="R101" s="4"/>
      <c r="S101" s="4"/>
      <c r="T101" s="4"/>
      <c r="U101" s="4"/>
      <c r="V101" s="4"/>
      <c r="W101" s="4"/>
    </row>
    <row r="102" spans="16:23" ht="12.75" x14ac:dyDescent="0.2">
      <c r="P102" s="4"/>
      <c r="Q102" s="4"/>
      <c r="R102" s="4"/>
      <c r="S102" s="4"/>
      <c r="T102" s="4"/>
      <c r="U102" s="4"/>
      <c r="V102" s="4"/>
      <c r="W102" s="4"/>
    </row>
    <row r="103" spans="16:23" ht="12.75" x14ac:dyDescent="0.2">
      <c r="P103" s="4"/>
      <c r="Q103" s="4"/>
      <c r="R103" s="4"/>
      <c r="S103" s="4"/>
      <c r="T103" s="4"/>
      <c r="U103" s="4"/>
      <c r="V103" s="4"/>
      <c r="W103" s="4"/>
    </row>
    <row r="104" spans="16:23" ht="12.75" x14ac:dyDescent="0.2">
      <c r="P104" s="4"/>
      <c r="Q104" s="4"/>
      <c r="R104" s="4"/>
      <c r="S104" s="4"/>
      <c r="T104" s="4"/>
      <c r="U104" s="4"/>
      <c r="V104" s="4"/>
      <c r="W104" s="4"/>
    </row>
    <row r="105" spans="16:23" ht="12.75" x14ac:dyDescent="0.2">
      <c r="P105" s="4"/>
      <c r="Q105" s="4"/>
      <c r="R105" s="4"/>
      <c r="S105" s="4"/>
      <c r="T105" s="4"/>
      <c r="U105" s="4"/>
      <c r="V105" s="4"/>
      <c r="W105" s="4"/>
    </row>
    <row r="106" spans="16:23" ht="12.75" x14ac:dyDescent="0.2">
      <c r="P106" s="4"/>
      <c r="Q106" s="4"/>
      <c r="R106" s="4"/>
      <c r="S106" s="4"/>
      <c r="T106" s="4"/>
      <c r="U106" s="4"/>
      <c r="V106" s="4"/>
      <c r="W106" s="4"/>
    </row>
    <row r="107" spans="16:23" ht="12.75" x14ac:dyDescent="0.2">
      <c r="P107" s="4"/>
      <c r="Q107" s="4"/>
      <c r="R107" s="4"/>
      <c r="S107" s="4"/>
      <c r="T107" s="4"/>
      <c r="U107" s="4"/>
      <c r="V107" s="4"/>
      <c r="W107" s="4"/>
    </row>
    <row r="108" spans="16:23" ht="12.75" x14ac:dyDescent="0.2">
      <c r="P108" s="4"/>
      <c r="Q108" s="4"/>
      <c r="R108" s="4"/>
      <c r="S108" s="4"/>
      <c r="T108" s="4"/>
      <c r="U108" s="4"/>
      <c r="V108" s="4"/>
      <c r="W108" s="4"/>
    </row>
    <row r="109" spans="16:23" ht="12.75" x14ac:dyDescent="0.2">
      <c r="P109" s="4"/>
      <c r="Q109" s="4"/>
      <c r="R109" s="4"/>
      <c r="S109" s="4"/>
      <c r="T109" s="4"/>
      <c r="U109" s="4"/>
      <c r="V109" s="4"/>
      <c r="W109" s="4"/>
    </row>
    <row r="110" spans="16:23" ht="12.75" x14ac:dyDescent="0.2">
      <c r="P110" s="4"/>
      <c r="Q110" s="4"/>
      <c r="R110" s="4"/>
      <c r="S110" s="4"/>
      <c r="T110" s="4"/>
      <c r="U110" s="4"/>
      <c r="V110" s="4"/>
      <c r="W110" s="4"/>
    </row>
    <row r="111" spans="16:23" ht="12.75" x14ac:dyDescent="0.2">
      <c r="P111" s="4"/>
      <c r="Q111" s="4"/>
      <c r="R111" s="4"/>
      <c r="S111" s="4"/>
      <c r="T111" s="4"/>
      <c r="U111" s="4"/>
      <c r="V111" s="4"/>
      <c r="W111" s="4"/>
    </row>
    <row r="112" spans="16:23" ht="12.75" x14ac:dyDescent="0.2">
      <c r="P112" s="4"/>
      <c r="Q112" s="4"/>
      <c r="R112" s="4"/>
      <c r="S112" s="4"/>
      <c r="T112" s="4"/>
      <c r="U112" s="4"/>
      <c r="V112" s="4"/>
      <c r="W112" s="4"/>
    </row>
    <row r="113" spans="16:23" ht="12.75" x14ac:dyDescent="0.2">
      <c r="P113" s="4"/>
      <c r="Q113" s="4"/>
      <c r="R113" s="4"/>
      <c r="S113" s="4"/>
      <c r="T113" s="4"/>
      <c r="U113" s="4"/>
      <c r="V113" s="4"/>
      <c r="W113" s="4"/>
    </row>
    <row r="114" spans="16:23" ht="12.75" x14ac:dyDescent="0.2">
      <c r="P114" s="4"/>
      <c r="Q114" s="4"/>
      <c r="R114" s="4"/>
      <c r="S114" s="4"/>
      <c r="T114" s="4"/>
      <c r="U114" s="4"/>
      <c r="V114" s="4"/>
      <c r="W114" s="4"/>
    </row>
    <row r="115" spans="16:23" ht="12.75" x14ac:dyDescent="0.2">
      <c r="P115" s="4"/>
      <c r="Q115" s="4"/>
      <c r="R115" s="4"/>
      <c r="S115" s="4"/>
      <c r="T115" s="4"/>
      <c r="U115" s="4"/>
      <c r="V115" s="4"/>
      <c r="W115" s="4"/>
    </row>
    <row r="116" spans="16:23" ht="12.75" x14ac:dyDescent="0.2">
      <c r="P116" s="4"/>
      <c r="Q116" s="4"/>
      <c r="R116" s="4"/>
      <c r="S116" s="4"/>
      <c r="T116" s="4"/>
      <c r="U116" s="4"/>
      <c r="V116" s="4"/>
      <c r="W116" s="4"/>
    </row>
    <row r="117" spans="16:23" ht="12.75" x14ac:dyDescent="0.2">
      <c r="P117" s="4"/>
      <c r="Q117" s="4"/>
      <c r="R117" s="4"/>
      <c r="S117" s="4"/>
      <c r="T117" s="4"/>
      <c r="U117" s="4"/>
      <c r="V117" s="4"/>
      <c r="W117" s="4"/>
    </row>
    <row r="118" spans="16:23" ht="12.75" x14ac:dyDescent="0.2">
      <c r="P118" s="4"/>
      <c r="Q118" s="4"/>
      <c r="R118" s="4"/>
      <c r="S118" s="4"/>
      <c r="T118" s="4"/>
      <c r="U118" s="4"/>
      <c r="V118" s="4"/>
      <c r="W118" s="4"/>
    </row>
    <row r="119" spans="16:23" ht="12.75" x14ac:dyDescent="0.2">
      <c r="P119" s="4"/>
      <c r="Q119" s="4"/>
      <c r="R119" s="4"/>
      <c r="S119" s="4"/>
      <c r="T119" s="4"/>
      <c r="U119" s="4"/>
      <c r="V119" s="4"/>
      <c r="W119" s="4"/>
    </row>
    <row r="120" spans="16:23" ht="12.75" x14ac:dyDescent="0.2">
      <c r="P120" s="4"/>
      <c r="Q120" s="4"/>
      <c r="R120" s="4"/>
      <c r="S120" s="4"/>
      <c r="T120" s="4"/>
      <c r="U120" s="4"/>
      <c r="V120" s="4"/>
      <c r="W120" s="4"/>
    </row>
    <row r="121" spans="16:23" ht="12.75" x14ac:dyDescent="0.2">
      <c r="P121" s="4"/>
      <c r="Q121" s="4"/>
      <c r="R121" s="4"/>
      <c r="S121" s="4"/>
      <c r="T121" s="4"/>
      <c r="U121" s="4"/>
      <c r="V121" s="4"/>
      <c r="W121" s="4"/>
    </row>
    <row r="122" spans="16:23" ht="12.75" x14ac:dyDescent="0.2">
      <c r="P122" s="4"/>
      <c r="Q122" s="4"/>
      <c r="R122" s="4"/>
      <c r="S122" s="4"/>
      <c r="T122" s="4"/>
      <c r="U122" s="4"/>
      <c r="V122" s="4"/>
      <c r="W122" s="4"/>
    </row>
    <row r="123" spans="16:23" ht="12.75" x14ac:dyDescent="0.2">
      <c r="P123" s="4"/>
      <c r="Q123" s="4"/>
      <c r="R123" s="4"/>
      <c r="S123" s="4"/>
      <c r="T123" s="4"/>
      <c r="U123" s="4"/>
      <c r="V123" s="4"/>
      <c r="W123" s="4"/>
    </row>
    <row r="124" spans="16:23" ht="12.75" x14ac:dyDescent="0.2">
      <c r="P124" s="4"/>
      <c r="Q124" s="4"/>
      <c r="R124" s="4"/>
      <c r="S124" s="4"/>
      <c r="T124" s="4"/>
      <c r="U124" s="4"/>
      <c r="V124" s="4"/>
      <c r="W124" s="4"/>
    </row>
    <row r="125" spans="16:23" ht="12.75" x14ac:dyDescent="0.2">
      <c r="P125" s="4"/>
      <c r="Q125" s="4"/>
      <c r="R125" s="4"/>
      <c r="S125" s="4"/>
      <c r="T125" s="4"/>
      <c r="U125" s="4"/>
      <c r="V125" s="4"/>
      <c r="W125" s="4"/>
    </row>
    <row r="126" spans="16:23" ht="12.75" x14ac:dyDescent="0.2">
      <c r="P126" s="4"/>
      <c r="Q126" s="4"/>
      <c r="R126" s="4"/>
      <c r="S126" s="4"/>
      <c r="T126" s="4"/>
      <c r="U126" s="4"/>
      <c r="V126" s="4"/>
      <c r="W126" s="4"/>
    </row>
    <row r="127" spans="16:23" ht="12.75" x14ac:dyDescent="0.2">
      <c r="P127" s="4"/>
      <c r="Q127" s="4"/>
      <c r="R127" s="4"/>
      <c r="S127" s="4"/>
      <c r="T127" s="4"/>
      <c r="U127" s="4"/>
      <c r="V127" s="4"/>
      <c r="W127" s="4"/>
    </row>
    <row r="128" spans="16:23" ht="12.75" x14ac:dyDescent="0.2">
      <c r="P128" s="4"/>
      <c r="Q128" s="4"/>
      <c r="R128" s="4"/>
      <c r="S128" s="4"/>
      <c r="T128" s="4"/>
      <c r="U128" s="4"/>
      <c r="V128" s="4"/>
      <c r="W128" s="4"/>
    </row>
    <row r="129" spans="16:18" ht="12.75" x14ac:dyDescent="0.2">
      <c r="P129" s="4"/>
      <c r="Q129" s="4"/>
      <c r="R129" s="4"/>
    </row>
    <row r="130" spans="16:18" ht="12.75" x14ac:dyDescent="0.2">
      <c r="P130" s="4"/>
      <c r="Q130" s="4"/>
      <c r="R130" s="4"/>
    </row>
    <row r="131" spans="16:18" ht="12.75" x14ac:dyDescent="0.2">
      <c r="P131" s="4"/>
      <c r="Q131" s="4"/>
      <c r="R131" s="4"/>
    </row>
    <row r="132" spans="16:18" ht="12.75" x14ac:dyDescent="0.2">
      <c r="P132" s="4"/>
      <c r="Q132" s="4"/>
      <c r="R132" s="4"/>
    </row>
    <row r="133" spans="16:18" ht="12.75" x14ac:dyDescent="0.2">
      <c r="P133" s="4"/>
      <c r="Q133" s="4"/>
      <c r="R133" s="4"/>
    </row>
    <row r="134" spans="16:18" ht="12.75" x14ac:dyDescent="0.2">
      <c r="P134" s="4"/>
      <c r="Q134" s="4"/>
      <c r="R134" s="4"/>
    </row>
    <row r="135" spans="16:18" ht="12.75" x14ac:dyDescent="0.2">
      <c r="P135" s="4"/>
      <c r="Q135" s="4"/>
      <c r="R135" s="4"/>
    </row>
    <row r="136" spans="16:18" ht="12.75" x14ac:dyDescent="0.2">
      <c r="P136" s="4"/>
      <c r="Q136" s="4"/>
      <c r="R136" s="4"/>
    </row>
    <row r="137" spans="16:18" ht="12.75" x14ac:dyDescent="0.2">
      <c r="P137" s="4"/>
      <c r="Q137" s="4"/>
      <c r="R137" s="4"/>
    </row>
    <row r="138" spans="16:18" ht="12.75" x14ac:dyDescent="0.2">
      <c r="P138" s="4"/>
      <c r="Q138" s="4"/>
      <c r="R138" s="4"/>
    </row>
    <row r="139" spans="16:18" ht="12.75" x14ac:dyDescent="0.2">
      <c r="P139" s="4"/>
      <c r="Q139" s="4"/>
      <c r="R139" s="4"/>
    </row>
    <row r="140" spans="16:18" ht="12.75" x14ac:dyDescent="0.2">
      <c r="P140" s="4"/>
      <c r="Q140" s="4"/>
      <c r="R140" s="4"/>
    </row>
    <row r="141" spans="16:18" ht="12.75" x14ac:dyDescent="0.2">
      <c r="P141" s="4"/>
      <c r="Q141" s="4"/>
      <c r="R141" s="4"/>
    </row>
    <row r="142" spans="16:18" ht="12.75" x14ac:dyDescent="0.2">
      <c r="P142" s="4"/>
      <c r="Q142" s="4"/>
      <c r="R142" s="4"/>
    </row>
    <row r="143" spans="16:18" ht="12.75" x14ac:dyDescent="0.2">
      <c r="P143" s="4"/>
      <c r="Q143" s="4"/>
      <c r="R143" s="4"/>
    </row>
    <row r="144" spans="16:18" ht="12.75" x14ac:dyDescent="0.2">
      <c r="P144" s="4"/>
      <c r="Q144" s="4"/>
      <c r="R144" s="4"/>
    </row>
    <row r="145" spans="16:18" ht="12.75" x14ac:dyDescent="0.2">
      <c r="P145" s="4"/>
      <c r="Q145" s="4"/>
      <c r="R145" s="4"/>
    </row>
    <row r="146" spans="16:18" ht="12.75" x14ac:dyDescent="0.2">
      <c r="P146" s="4"/>
      <c r="Q146" s="4"/>
      <c r="R146" s="4"/>
    </row>
    <row r="147" spans="16:18" ht="12.75" x14ac:dyDescent="0.2">
      <c r="P147" s="4"/>
      <c r="Q147" s="4"/>
      <c r="R147" s="4"/>
    </row>
    <row r="148" spans="16:18" ht="12.75" x14ac:dyDescent="0.2">
      <c r="P148" s="4"/>
      <c r="Q148" s="4"/>
      <c r="R148" s="4"/>
    </row>
    <row r="149" spans="16:18" ht="12.75" x14ac:dyDescent="0.2">
      <c r="P149" s="4"/>
      <c r="Q149" s="4"/>
      <c r="R149" s="4"/>
    </row>
    <row r="150" spans="16:18" ht="12.75" x14ac:dyDescent="0.2">
      <c r="P150" s="4"/>
      <c r="Q150" s="4"/>
      <c r="R150" s="4"/>
    </row>
    <row r="151" spans="16:18" ht="12.75" x14ac:dyDescent="0.2">
      <c r="P151" s="4"/>
      <c r="Q151" s="4"/>
      <c r="R151" s="4"/>
    </row>
    <row r="152" spans="16:18" ht="12.75" x14ac:dyDescent="0.2">
      <c r="P152" s="4"/>
      <c r="Q152" s="4"/>
      <c r="R152" s="4"/>
    </row>
    <row r="153" spans="16:18" ht="12.75" x14ac:dyDescent="0.2">
      <c r="P153" s="4"/>
      <c r="Q153" s="4"/>
      <c r="R153" s="4"/>
    </row>
    <row r="154" spans="16:18" ht="12.75" x14ac:dyDescent="0.2">
      <c r="P154" s="4"/>
      <c r="Q154" s="4"/>
      <c r="R154" s="4"/>
    </row>
    <row r="155" spans="16:18" ht="12.75" x14ac:dyDescent="0.2">
      <c r="P155" s="4"/>
      <c r="Q155" s="4"/>
      <c r="R155" s="4"/>
    </row>
    <row r="156" spans="16:18" ht="12.75" x14ac:dyDescent="0.2">
      <c r="P156" s="4"/>
      <c r="Q156" s="4"/>
      <c r="R156" s="4"/>
    </row>
    <row r="157" spans="16:18" ht="12.75" x14ac:dyDescent="0.2">
      <c r="P157" s="4"/>
      <c r="Q157" s="4"/>
      <c r="R157" s="4"/>
    </row>
    <row r="158" spans="16:18" ht="12.75" x14ac:dyDescent="0.2">
      <c r="P158" s="4"/>
      <c r="Q158" s="4"/>
      <c r="R158" s="4"/>
    </row>
    <row r="159" spans="16:18" ht="12.75" x14ac:dyDescent="0.2">
      <c r="P159" s="4"/>
      <c r="Q159" s="4"/>
      <c r="R159" s="4"/>
    </row>
    <row r="160" spans="16:18" ht="12.75" x14ac:dyDescent="0.2">
      <c r="P160" s="4"/>
      <c r="Q160" s="4"/>
      <c r="R160" s="4"/>
    </row>
    <row r="161" spans="16:18" ht="12.75" x14ac:dyDescent="0.2">
      <c r="P161" s="4"/>
      <c r="Q161" s="4"/>
      <c r="R161" s="4"/>
    </row>
    <row r="162" spans="16:18" ht="12.75" x14ac:dyDescent="0.2">
      <c r="P162" s="4"/>
      <c r="Q162" s="4"/>
      <c r="R162" s="4"/>
    </row>
    <row r="163" spans="16:18" ht="12.75" x14ac:dyDescent="0.2">
      <c r="P163" s="4"/>
      <c r="Q163" s="4"/>
      <c r="R163" s="4"/>
    </row>
    <row r="164" spans="16:18" ht="12.75" x14ac:dyDescent="0.2">
      <c r="P164" s="4"/>
      <c r="Q164" s="4"/>
      <c r="R164" s="4"/>
    </row>
    <row r="165" spans="16:18" ht="12.75" x14ac:dyDescent="0.2">
      <c r="P165" s="4"/>
      <c r="Q165" s="4"/>
      <c r="R165" s="4"/>
    </row>
    <row r="166" spans="16:18" ht="12.75" x14ac:dyDescent="0.2">
      <c r="P166" s="4"/>
      <c r="Q166" s="4"/>
      <c r="R166" s="4"/>
    </row>
    <row r="167" spans="16:18" ht="12.75" x14ac:dyDescent="0.2">
      <c r="P167" s="4"/>
      <c r="Q167" s="4"/>
      <c r="R167" s="4"/>
    </row>
    <row r="168" spans="16:18" ht="12.75" x14ac:dyDescent="0.2">
      <c r="P168" s="4"/>
      <c r="Q168" s="4"/>
      <c r="R168" s="4"/>
    </row>
    <row r="169" spans="16:18" ht="12.75" x14ac:dyDescent="0.2">
      <c r="P169" s="4"/>
      <c r="Q169" s="4"/>
      <c r="R169" s="4"/>
    </row>
    <row r="170" spans="16:18" ht="12.75" x14ac:dyDescent="0.2">
      <c r="P170" s="4"/>
      <c r="Q170" s="4"/>
      <c r="R170" s="4"/>
    </row>
    <row r="171" spans="16:18" ht="12.75" x14ac:dyDescent="0.2">
      <c r="P171" s="4"/>
      <c r="Q171" s="4"/>
      <c r="R171" s="4"/>
    </row>
    <row r="172" spans="16:18" ht="12.75" x14ac:dyDescent="0.2">
      <c r="P172" s="4"/>
      <c r="Q172" s="4"/>
      <c r="R172" s="4"/>
    </row>
    <row r="173" spans="16:18" ht="12.75" x14ac:dyDescent="0.2">
      <c r="P173" s="4"/>
      <c r="Q173" s="4"/>
      <c r="R173" s="4"/>
    </row>
    <row r="174" spans="16:18" ht="12.75" x14ac:dyDescent="0.2">
      <c r="P174" s="4"/>
      <c r="Q174" s="4"/>
      <c r="R174" s="4"/>
    </row>
    <row r="175" spans="16:18" ht="12.75" x14ac:dyDescent="0.2">
      <c r="P175" s="4"/>
      <c r="Q175" s="4"/>
      <c r="R175" s="4"/>
    </row>
    <row r="176" spans="16:18" ht="12.75" x14ac:dyDescent="0.2">
      <c r="P176" s="4"/>
      <c r="Q176" s="4"/>
      <c r="R176" s="4"/>
    </row>
    <row r="177" spans="16:18" ht="12.75" x14ac:dyDescent="0.2">
      <c r="P177" s="4"/>
      <c r="Q177" s="4"/>
      <c r="R177" s="4"/>
    </row>
    <row r="178" spans="16:18" ht="12.75" x14ac:dyDescent="0.2">
      <c r="P178" s="4"/>
      <c r="Q178" s="4"/>
      <c r="R178" s="4"/>
    </row>
    <row r="179" spans="16:18" ht="12.75" x14ac:dyDescent="0.2">
      <c r="P179" s="4"/>
      <c r="Q179" s="4"/>
      <c r="R179" s="4"/>
    </row>
    <row r="180" spans="16:18" ht="12.75" x14ac:dyDescent="0.2">
      <c r="P180" s="4"/>
      <c r="Q180" s="4"/>
      <c r="R180" s="4"/>
    </row>
    <row r="181" spans="16:18" ht="12.75" x14ac:dyDescent="0.2">
      <c r="P181" s="4"/>
      <c r="Q181" s="4"/>
      <c r="R181" s="4"/>
    </row>
    <row r="182" spans="16:18" ht="12.75" x14ac:dyDescent="0.2">
      <c r="P182" s="4"/>
      <c r="Q182" s="4"/>
      <c r="R182" s="4"/>
    </row>
    <row r="183" spans="16:18" ht="12.75" x14ac:dyDescent="0.2">
      <c r="P183" s="4"/>
      <c r="Q183" s="4"/>
      <c r="R183" s="4"/>
    </row>
    <row r="184" spans="16:18" ht="12.75" x14ac:dyDescent="0.2">
      <c r="P184" s="4"/>
      <c r="Q184" s="4"/>
      <c r="R184" s="4"/>
    </row>
    <row r="185" spans="16:18" ht="12.75" x14ac:dyDescent="0.2">
      <c r="P185" s="4"/>
      <c r="Q185" s="4"/>
      <c r="R185" s="4"/>
    </row>
    <row r="186" spans="16:18" ht="12.75" x14ac:dyDescent="0.2">
      <c r="P186" s="4"/>
      <c r="Q186" s="4"/>
      <c r="R186" s="4"/>
    </row>
    <row r="187" spans="16:18" ht="12.75" x14ac:dyDescent="0.2">
      <c r="P187" s="4"/>
      <c r="Q187" s="4"/>
      <c r="R187" s="4"/>
    </row>
    <row r="188" spans="16:18" ht="12.75" x14ac:dyDescent="0.2">
      <c r="P188" s="4"/>
      <c r="Q188" s="4"/>
      <c r="R188" s="4"/>
    </row>
    <row r="189" spans="16:18" ht="12.75" x14ac:dyDescent="0.2">
      <c r="P189" s="4"/>
      <c r="Q189" s="4"/>
      <c r="R189" s="4"/>
    </row>
    <row r="190" spans="16:18" ht="12.75" x14ac:dyDescent="0.2">
      <c r="P190" s="4"/>
      <c r="Q190" s="4"/>
      <c r="R190" s="4"/>
    </row>
    <row r="191" spans="16:18" ht="12.75" x14ac:dyDescent="0.2">
      <c r="P191" s="4"/>
      <c r="Q191" s="4"/>
      <c r="R191" s="4"/>
    </row>
    <row r="192" spans="16:18" ht="12.75" x14ac:dyDescent="0.2">
      <c r="P192" s="4"/>
      <c r="Q192" s="4"/>
      <c r="R192" s="4"/>
    </row>
    <row r="193" spans="16:18" ht="12.75" x14ac:dyDescent="0.2">
      <c r="P193" s="4"/>
      <c r="Q193" s="4"/>
      <c r="R193" s="4"/>
    </row>
    <row r="194" spans="16:18" ht="12.75" x14ac:dyDescent="0.2">
      <c r="P194" s="4"/>
      <c r="Q194" s="4"/>
      <c r="R194" s="4"/>
    </row>
    <row r="195" spans="16:18" ht="12.75" x14ac:dyDescent="0.2">
      <c r="P195" s="4"/>
      <c r="Q195" s="4"/>
      <c r="R195" s="4"/>
    </row>
    <row r="196" spans="16:18" ht="12.75" x14ac:dyDescent="0.2">
      <c r="P196" s="4"/>
      <c r="Q196" s="4"/>
      <c r="R196" s="4"/>
    </row>
    <row r="197" spans="16:18" ht="12.75" x14ac:dyDescent="0.2">
      <c r="P197" s="4"/>
      <c r="Q197" s="4"/>
      <c r="R197" s="4"/>
    </row>
    <row r="198" spans="16:18" ht="12.75" x14ac:dyDescent="0.2">
      <c r="P198" s="4"/>
      <c r="Q198" s="4"/>
      <c r="R198" s="4"/>
    </row>
    <row r="199" spans="16:18" ht="12.75" x14ac:dyDescent="0.2">
      <c r="P199" s="4"/>
      <c r="Q199" s="4"/>
      <c r="R199" s="4"/>
    </row>
    <row r="200" spans="16:18" ht="12.75" x14ac:dyDescent="0.2">
      <c r="P200" s="4"/>
      <c r="Q200" s="4"/>
      <c r="R200" s="4"/>
    </row>
    <row r="201" spans="16:18" ht="12.75" x14ac:dyDescent="0.2">
      <c r="P201" s="4"/>
      <c r="Q201" s="4"/>
      <c r="R201" s="4"/>
    </row>
    <row r="202" spans="16:18" ht="12.75" x14ac:dyDescent="0.2">
      <c r="P202" s="4"/>
      <c r="Q202" s="4"/>
      <c r="R202" s="4"/>
    </row>
    <row r="203" spans="16:18" ht="12.75" x14ac:dyDescent="0.2">
      <c r="P203" s="4"/>
      <c r="Q203" s="4"/>
      <c r="R203" s="4"/>
    </row>
    <row r="204" spans="16:18" ht="12.75" x14ac:dyDescent="0.2">
      <c r="P204" s="4"/>
      <c r="Q204" s="4"/>
      <c r="R204" s="4"/>
    </row>
    <row r="205" spans="16:18" ht="12.75" x14ac:dyDescent="0.2">
      <c r="P205" s="4"/>
      <c r="Q205" s="4"/>
      <c r="R205" s="4"/>
    </row>
    <row r="206" spans="16:18" ht="12.75" x14ac:dyDescent="0.2">
      <c r="P206" s="4"/>
      <c r="Q206" s="4"/>
      <c r="R206" s="4"/>
    </row>
    <row r="207" spans="16:18" ht="12.75" x14ac:dyDescent="0.2">
      <c r="P207" s="4"/>
      <c r="Q207" s="4"/>
      <c r="R207" s="4"/>
    </row>
    <row r="208" spans="16:18" ht="12.75" x14ac:dyDescent="0.2">
      <c r="P208" s="4"/>
      <c r="Q208" s="4"/>
      <c r="R208" s="4"/>
    </row>
    <row r="209" spans="16:18" ht="12.75" x14ac:dyDescent="0.2">
      <c r="P209" s="4"/>
      <c r="Q209" s="4"/>
      <c r="R209" s="4"/>
    </row>
    <row r="210" spans="16:18" ht="12.75" x14ac:dyDescent="0.2">
      <c r="P210" s="4"/>
      <c r="Q210" s="4"/>
      <c r="R210" s="4"/>
    </row>
    <row r="211" spans="16:18" ht="12.75" x14ac:dyDescent="0.2">
      <c r="P211" s="4"/>
      <c r="Q211" s="4"/>
      <c r="R211" s="4"/>
    </row>
    <row r="212" spans="16:18" ht="12.75" x14ac:dyDescent="0.2">
      <c r="P212" s="4"/>
      <c r="Q212" s="4"/>
      <c r="R212" s="4"/>
    </row>
    <row r="213" spans="16:18" ht="12.75" x14ac:dyDescent="0.2">
      <c r="P213" s="4"/>
      <c r="Q213" s="4"/>
      <c r="R213" s="4"/>
    </row>
    <row r="214" spans="16:18" ht="12.75" x14ac:dyDescent="0.2">
      <c r="P214" s="4"/>
      <c r="Q214" s="4"/>
      <c r="R214" s="4"/>
    </row>
    <row r="215" spans="16:18" ht="12.75" x14ac:dyDescent="0.2">
      <c r="P215" s="4"/>
      <c r="Q215" s="4"/>
      <c r="R215" s="4"/>
    </row>
    <row r="216" spans="16:18" ht="12.75" x14ac:dyDescent="0.2">
      <c r="P216" s="4"/>
      <c r="Q216" s="4"/>
      <c r="R216" s="4"/>
    </row>
    <row r="217" spans="16:18" ht="12.75" x14ac:dyDescent="0.2">
      <c r="P217" s="4"/>
      <c r="Q217" s="4"/>
      <c r="R217" s="4"/>
    </row>
    <row r="218" spans="16:18" ht="12.75" x14ac:dyDescent="0.2">
      <c r="P218" s="4"/>
      <c r="Q218" s="4"/>
      <c r="R218" s="4"/>
    </row>
    <row r="219" spans="16:18" ht="12.75" x14ac:dyDescent="0.2">
      <c r="P219" s="4"/>
      <c r="Q219" s="4"/>
      <c r="R219" s="4"/>
    </row>
    <row r="220" spans="16:18" ht="12.75" x14ac:dyDescent="0.2">
      <c r="P220" s="4"/>
      <c r="Q220" s="4"/>
      <c r="R220" s="4"/>
    </row>
    <row r="221" spans="16:18" ht="12.75" x14ac:dyDescent="0.2">
      <c r="P221" s="4"/>
      <c r="Q221" s="4"/>
      <c r="R221" s="4"/>
    </row>
    <row r="222" spans="16:18" ht="12.75" x14ac:dyDescent="0.2">
      <c r="P222" s="4"/>
      <c r="Q222" s="4"/>
      <c r="R222" s="4"/>
    </row>
    <row r="223" spans="16:18" ht="12.75" x14ac:dyDescent="0.2">
      <c r="P223" s="4"/>
      <c r="Q223" s="4"/>
      <c r="R223" s="4"/>
    </row>
    <row r="224" spans="16:18" ht="12.75" x14ac:dyDescent="0.2">
      <c r="P224" s="4"/>
      <c r="Q224" s="4"/>
      <c r="R224" s="4"/>
    </row>
    <row r="225" spans="16:18" ht="12.75" x14ac:dyDescent="0.2">
      <c r="P225" s="4"/>
      <c r="Q225" s="4"/>
      <c r="R225" s="4"/>
    </row>
    <row r="226" spans="16:18" ht="12.75" x14ac:dyDescent="0.2">
      <c r="P226" s="4"/>
      <c r="Q226" s="4"/>
      <c r="R226" s="4"/>
    </row>
    <row r="227" spans="16:18" ht="12.75" x14ac:dyDescent="0.2">
      <c r="P227" s="4"/>
      <c r="Q227" s="4"/>
      <c r="R227" s="4"/>
    </row>
    <row r="228" spans="16:18" ht="12.75" x14ac:dyDescent="0.2">
      <c r="P228" s="4"/>
      <c r="Q228" s="4"/>
      <c r="R228" s="4"/>
    </row>
    <row r="229" spans="16:18" ht="12.75" x14ac:dyDescent="0.2">
      <c r="P229" s="4"/>
      <c r="Q229" s="4"/>
      <c r="R229" s="4"/>
    </row>
    <row r="230" spans="16:18" ht="12.75" x14ac:dyDescent="0.2">
      <c r="P230" s="4"/>
      <c r="Q230" s="4"/>
      <c r="R230" s="4"/>
    </row>
    <row r="231" spans="16:18" ht="12.75" x14ac:dyDescent="0.2">
      <c r="P231" s="4"/>
      <c r="Q231" s="4"/>
      <c r="R231" s="4"/>
    </row>
    <row r="232" spans="16:18" ht="12.75" x14ac:dyDescent="0.2">
      <c r="P232" s="4"/>
      <c r="Q232" s="4"/>
      <c r="R232" s="4"/>
    </row>
    <row r="233" spans="16:18" ht="12.75" x14ac:dyDescent="0.2">
      <c r="P233" s="4"/>
      <c r="Q233" s="4"/>
      <c r="R233" s="4"/>
    </row>
    <row r="234" spans="16:18" ht="12.75" x14ac:dyDescent="0.2">
      <c r="P234" s="4"/>
      <c r="Q234" s="4"/>
      <c r="R234" s="4"/>
    </row>
    <row r="235" spans="16:18" ht="12.75" x14ac:dyDescent="0.2">
      <c r="P235" s="4"/>
      <c r="Q235" s="4"/>
      <c r="R235" s="4"/>
    </row>
    <row r="236" spans="16:18" ht="12.75" x14ac:dyDescent="0.2">
      <c r="P236" s="4"/>
      <c r="Q236" s="4"/>
      <c r="R236" s="4"/>
    </row>
    <row r="237" spans="16:18" ht="12.75" x14ac:dyDescent="0.2">
      <c r="P237" s="4"/>
      <c r="Q237" s="4"/>
      <c r="R237" s="4"/>
    </row>
    <row r="238" spans="16:18" ht="12.75" x14ac:dyDescent="0.2">
      <c r="P238" s="4"/>
      <c r="Q238" s="4"/>
      <c r="R238" s="4"/>
    </row>
    <row r="239" spans="16:18" ht="12.75" x14ac:dyDescent="0.2">
      <c r="P239" s="4"/>
      <c r="Q239" s="4"/>
      <c r="R239" s="4"/>
    </row>
    <row r="240" spans="16:18" ht="12.75" x14ac:dyDescent="0.2">
      <c r="P240" s="4"/>
      <c r="Q240" s="4"/>
      <c r="R240" s="4"/>
    </row>
    <row r="241" spans="16:18" ht="12.75" x14ac:dyDescent="0.2">
      <c r="P241" s="4"/>
      <c r="Q241" s="4"/>
      <c r="R241" s="4"/>
    </row>
    <row r="242" spans="16:18" ht="12.75" x14ac:dyDescent="0.2">
      <c r="P242" s="4"/>
      <c r="Q242" s="4"/>
      <c r="R242" s="4"/>
    </row>
    <row r="243" spans="16:18" ht="12.75" x14ac:dyDescent="0.2">
      <c r="P243" s="4"/>
      <c r="Q243" s="4"/>
      <c r="R243" s="4"/>
    </row>
    <row r="244" spans="16:18" ht="12.75" x14ac:dyDescent="0.2">
      <c r="P244" s="4"/>
      <c r="Q244" s="4"/>
      <c r="R244" s="4"/>
    </row>
    <row r="245" spans="16:18" ht="12.75" x14ac:dyDescent="0.2">
      <c r="P245" s="4"/>
      <c r="Q245" s="4"/>
      <c r="R245" s="4"/>
    </row>
    <row r="246" spans="16:18" ht="12.75" x14ac:dyDescent="0.2">
      <c r="P246" s="4"/>
      <c r="Q246" s="4"/>
      <c r="R246" s="4"/>
    </row>
    <row r="247" spans="16:18" ht="12.75" x14ac:dyDescent="0.2">
      <c r="P247" s="4"/>
      <c r="Q247" s="4"/>
      <c r="R247" s="4"/>
    </row>
    <row r="248" spans="16:18" ht="12.75" x14ac:dyDescent="0.2">
      <c r="P248" s="4"/>
      <c r="Q248" s="4"/>
      <c r="R248" s="4"/>
    </row>
    <row r="249" spans="16:18" ht="12.75" x14ac:dyDescent="0.2">
      <c r="P249" s="4"/>
      <c r="Q249" s="4"/>
      <c r="R249" s="4"/>
    </row>
    <row r="250" spans="16:18" ht="12.75" x14ac:dyDescent="0.2">
      <c r="P250" s="4"/>
      <c r="Q250" s="4"/>
      <c r="R250" s="4"/>
    </row>
    <row r="251" spans="16:18" ht="12.75" x14ac:dyDescent="0.2">
      <c r="P251" s="4"/>
      <c r="Q251" s="4"/>
      <c r="R251" s="4"/>
    </row>
    <row r="252" spans="16:18" ht="12.75" x14ac:dyDescent="0.2">
      <c r="P252" s="4"/>
      <c r="Q252" s="4"/>
      <c r="R252" s="4"/>
    </row>
    <row r="253" spans="16:18" ht="12.75" x14ac:dyDescent="0.2">
      <c r="P253" s="4"/>
      <c r="Q253" s="4"/>
      <c r="R253" s="4"/>
    </row>
    <row r="254" spans="16:18" ht="12.75" x14ac:dyDescent="0.2">
      <c r="P254" s="4"/>
      <c r="Q254" s="4"/>
      <c r="R254" s="4"/>
    </row>
    <row r="255" spans="16:18" ht="12.75" x14ac:dyDescent="0.2">
      <c r="P255" s="4"/>
      <c r="Q255" s="4"/>
      <c r="R255" s="4"/>
    </row>
    <row r="256" spans="16:18" ht="12.75" x14ac:dyDescent="0.2">
      <c r="P256" s="4"/>
      <c r="Q256" s="4"/>
      <c r="R256" s="4"/>
    </row>
    <row r="257" spans="16:18" ht="12.75" x14ac:dyDescent="0.2">
      <c r="P257" s="4"/>
      <c r="Q257" s="4"/>
      <c r="R257" s="4"/>
    </row>
    <row r="258" spans="16:18" ht="12.75" x14ac:dyDescent="0.2">
      <c r="P258" s="4"/>
      <c r="Q258" s="4"/>
      <c r="R258" s="4"/>
    </row>
    <row r="259" spans="16:18" ht="12.75" x14ac:dyDescent="0.2">
      <c r="P259" s="4"/>
      <c r="Q259" s="4"/>
      <c r="R259" s="4"/>
    </row>
    <row r="260" spans="16:18" ht="12.75" x14ac:dyDescent="0.2">
      <c r="P260" s="4"/>
      <c r="Q260" s="4"/>
      <c r="R260" s="4"/>
    </row>
    <row r="261" spans="16:18" ht="12.75" x14ac:dyDescent="0.2">
      <c r="P261" s="4"/>
      <c r="Q261" s="4"/>
      <c r="R261" s="4"/>
    </row>
    <row r="262" spans="16:18" ht="12.75" x14ac:dyDescent="0.2">
      <c r="P262" s="4"/>
      <c r="Q262" s="4"/>
      <c r="R262" s="4"/>
    </row>
    <row r="263" spans="16:18" ht="12.75" x14ac:dyDescent="0.2">
      <c r="P263" s="4"/>
      <c r="Q263" s="4"/>
      <c r="R263" s="4"/>
    </row>
    <row r="264" spans="16:18" ht="12.75" x14ac:dyDescent="0.2">
      <c r="P264" s="4"/>
      <c r="Q264" s="4"/>
      <c r="R264" s="4"/>
    </row>
    <row r="265" spans="16:18" ht="12.75" x14ac:dyDescent="0.2">
      <c r="P265" s="4"/>
      <c r="Q265" s="4"/>
      <c r="R265" s="4"/>
    </row>
    <row r="266" spans="16:18" ht="12.75" x14ac:dyDescent="0.2">
      <c r="P266" s="4"/>
      <c r="Q266" s="4"/>
      <c r="R266" s="4"/>
    </row>
    <row r="267" spans="16:18" ht="12.75" x14ac:dyDescent="0.2">
      <c r="P267" s="4"/>
      <c r="Q267" s="4"/>
      <c r="R267" s="4"/>
    </row>
    <row r="268" spans="16:18" ht="12.75" x14ac:dyDescent="0.2">
      <c r="P268" s="4"/>
      <c r="Q268" s="4"/>
      <c r="R268" s="4"/>
    </row>
    <row r="269" spans="16:18" ht="12.75" x14ac:dyDescent="0.2">
      <c r="P269" s="4"/>
      <c r="Q269" s="4"/>
      <c r="R269" s="4"/>
    </row>
    <row r="270" spans="16:18" ht="12.75" x14ac:dyDescent="0.2">
      <c r="P270" s="4"/>
      <c r="Q270" s="4"/>
      <c r="R270" s="4"/>
    </row>
    <row r="271" spans="16:18" ht="12.75" x14ac:dyDescent="0.2">
      <c r="P271" s="4"/>
      <c r="Q271" s="4"/>
      <c r="R271" s="4"/>
    </row>
    <row r="272" spans="16:18" ht="12.75" x14ac:dyDescent="0.2">
      <c r="P272" s="4"/>
      <c r="Q272" s="4"/>
      <c r="R272" s="4"/>
    </row>
    <row r="273" spans="16:18" ht="12.75" x14ac:dyDescent="0.2">
      <c r="P273" s="4"/>
      <c r="Q273" s="4"/>
      <c r="R273" s="4"/>
    </row>
    <row r="274" spans="16:18" ht="12.75" x14ac:dyDescent="0.2">
      <c r="P274" s="4"/>
      <c r="Q274" s="4"/>
      <c r="R274" s="4"/>
    </row>
    <row r="275" spans="16:18" ht="12.75" x14ac:dyDescent="0.2">
      <c r="P275" s="4"/>
      <c r="Q275" s="4"/>
      <c r="R275" s="4"/>
    </row>
    <row r="276" spans="16:18" ht="12.75" x14ac:dyDescent="0.2">
      <c r="P276" s="4"/>
      <c r="Q276" s="4"/>
      <c r="R276" s="4"/>
    </row>
    <row r="277" spans="16:18" ht="12.75" x14ac:dyDescent="0.2">
      <c r="P277" s="4"/>
      <c r="Q277" s="4"/>
      <c r="R277" s="4"/>
    </row>
    <row r="278" spans="16:18" ht="12.75" x14ac:dyDescent="0.2">
      <c r="P278" s="4"/>
      <c r="Q278" s="4"/>
      <c r="R278" s="4"/>
    </row>
    <row r="279" spans="16:18" ht="12.75" x14ac:dyDescent="0.2">
      <c r="P279" s="4"/>
      <c r="Q279" s="4"/>
      <c r="R279" s="4"/>
    </row>
    <row r="280" spans="16:18" ht="12.75" x14ac:dyDescent="0.2">
      <c r="P280" s="4"/>
      <c r="Q280" s="4"/>
      <c r="R280" s="4"/>
    </row>
    <row r="281" spans="16:18" ht="12.75" x14ac:dyDescent="0.2">
      <c r="P281" s="4"/>
      <c r="Q281" s="4"/>
      <c r="R281" s="4"/>
    </row>
    <row r="282" spans="16:18" ht="12.75" x14ac:dyDescent="0.2">
      <c r="P282" s="4"/>
      <c r="Q282" s="4"/>
      <c r="R282" s="4"/>
    </row>
    <row r="283" spans="16:18" ht="12.75" x14ac:dyDescent="0.2">
      <c r="P283" s="4"/>
      <c r="Q283" s="4"/>
      <c r="R283" s="4"/>
    </row>
    <row r="284" spans="16:18" ht="12.75" x14ac:dyDescent="0.2">
      <c r="P284" s="4"/>
      <c r="Q284" s="4"/>
      <c r="R284" s="4"/>
    </row>
    <row r="285" spans="16:18" ht="12.75" x14ac:dyDescent="0.2">
      <c r="P285" s="4"/>
      <c r="Q285" s="4"/>
      <c r="R285" s="4"/>
    </row>
    <row r="286" spans="16:18" ht="12.75" x14ac:dyDescent="0.2">
      <c r="P286" s="4"/>
      <c r="Q286" s="4"/>
      <c r="R286" s="4"/>
    </row>
    <row r="287" spans="16:18" ht="12.75" x14ac:dyDescent="0.2">
      <c r="P287" s="4"/>
      <c r="Q287" s="4"/>
      <c r="R287" s="4"/>
    </row>
    <row r="288" spans="16:18" ht="12.75" x14ac:dyDescent="0.2">
      <c r="P288" s="4"/>
      <c r="Q288" s="4"/>
      <c r="R288" s="4"/>
    </row>
    <row r="289" spans="16:18" ht="12.75" x14ac:dyDescent="0.2">
      <c r="P289" s="4"/>
      <c r="Q289" s="4"/>
      <c r="R289" s="4"/>
    </row>
    <row r="290" spans="16:18" ht="12.75" x14ac:dyDescent="0.2">
      <c r="P290" s="4"/>
      <c r="Q290" s="4"/>
      <c r="R290" s="4"/>
    </row>
    <row r="291" spans="16:18" ht="12.75" x14ac:dyDescent="0.2">
      <c r="P291" s="4"/>
      <c r="Q291" s="4"/>
      <c r="R291" s="4"/>
    </row>
    <row r="292" spans="16:18" ht="12.75" x14ac:dyDescent="0.2">
      <c r="P292" s="4"/>
      <c r="Q292" s="4"/>
      <c r="R292" s="4"/>
    </row>
    <row r="293" spans="16:18" ht="12.75" x14ac:dyDescent="0.2">
      <c r="P293" s="4"/>
      <c r="Q293" s="4"/>
      <c r="R293" s="4"/>
    </row>
    <row r="294" spans="16:18" ht="12.75" x14ac:dyDescent="0.2">
      <c r="P294" s="4"/>
      <c r="Q294" s="4"/>
      <c r="R294" s="4"/>
    </row>
    <row r="295" spans="16:18" ht="12.75" x14ac:dyDescent="0.2">
      <c r="P295" s="4"/>
      <c r="Q295" s="4"/>
      <c r="R295" s="4"/>
    </row>
    <row r="296" spans="16:18" ht="12.75" x14ac:dyDescent="0.2">
      <c r="P296" s="4"/>
      <c r="Q296" s="4"/>
      <c r="R296" s="4"/>
    </row>
    <row r="297" spans="16:18" ht="12.75" x14ac:dyDescent="0.2">
      <c r="P297" s="4"/>
      <c r="Q297" s="4"/>
      <c r="R297" s="4"/>
    </row>
    <row r="298" spans="16:18" ht="12.75" x14ac:dyDescent="0.2">
      <c r="P298" s="4"/>
      <c r="Q298" s="4"/>
      <c r="R298" s="4"/>
    </row>
    <row r="299" spans="16:18" ht="12.75" x14ac:dyDescent="0.2">
      <c r="P299" s="4"/>
      <c r="Q299" s="4"/>
      <c r="R299" s="4"/>
    </row>
    <row r="300" spans="16:18" ht="12.75" x14ac:dyDescent="0.2">
      <c r="P300" s="4"/>
      <c r="Q300" s="4"/>
      <c r="R300" s="4"/>
    </row>
    <row r="301" spans="16:18" ht="12.75" x14ac:dyDescent="0.2">
      <c r="P301" s="4"/>
      <c r="Q301" s="4"/>
      <c r="R301" s="4"/>
    </row>
    <row r="302" spans="16:18" ht="12.75" x14ac:dyDescent="0.2">
      <c r="P302" s="4"/>
      <c r="Q302" s="4"/>
      <c r="R302" s="4"/>
    </row>
    <row r="303" spans="16:18" ht="12.75" x14ac:dyDescent="0.2">
      <c r="P303" s="4"/>
      <c r="Q303" s="4"/>
      <c r="R303" s="4"/>
    </row>
    <row r="304" spans="16:18" ht="12.75" x14ac:dyDescent="0.2">
      <c r="P304" s="4"/>
      <c r="Q304" s="4"/>
      <c r="R304" s="4"/>
    </row>
    <row r="305" spans="16:18" ht="12.75" x14ac:dyDescent="0.2">
      <c r="P305" s="4"/>
      <c r="Q305" s="4"/>
      <c r="R305" s="4"/>
    </row>
    <row r="306" spans="16:18" ht="12.75" x14ac:dyDescent="0.2">
      <c r="P306" s="4"/>
      <c r="Q306" s="4"/>
      <c r="R306" s="4"/>
    </row>
    <row r="307" spans="16:18" ht="12.75" x14ac:dyDescent="0.2">
      <c r="P307" s="4"/>
      <c r="Q307" s="4"/>
      <c r="R307" s="4"/>
    </row>
    <row r="308" spans="16:18" ht="12.75" x14ac:dyDescent="0.2">
      <c r="P308" s="4"/>
      <c r="Q308" s="4"/>
      <c r="R308" s="4"/>
    </row>
    <row r="309" spans="16:18" ht="12.75" x14ac:dyDescent="0.2">
      <c r="P309" s="4"/>
      <c r="Q309" s="4"/>
      <c r="R309" s="4"/>
    </row>
    <row r="310" spans="16:18" ht="12.75" x14ac:dyDescent="0.2">
      <c r="P310" s="4"/>
      <c r="Q310" s="4"/>
      <c r="R310" s="4"/>
    </row>
    <row r="311" spans="16:18" ht="12.75" x14ac:dyDescent="0.2">
      <c r="P311" s="4"/>
      <c r="Q311" s="4"/>
      <c r="R311" s="4"/>
    </row>
    <row r="312" spans="16:18" ht="12.75" x14ac:dyDescent="0.2">
      <c r="P312" s="4"/>
      <c r="Q312" s="4"/>
      <c r="R312" s="4"/>
    </row>
    <row r="313" spans="16:18" ht="12.75" x14ac:dyDescent="0.2">
      <c r="P313" s="4"/>
      <c r="Q313" s="4"/>
      <c r="R313" s="4"/>
    </row>
    <row r="314" spans="16:18" ht="12.75" x14ac:dyDescent="0.2">
      <c r="P314" s="4"/>
      <c r="Q314" s="4"/>
      <c r="R314" s="4"/>
    </row>
    <row r="315" spans="16:18" ht="12.75" x14ac:dyDescent="0.2">
      <c r="P315" s="4"/>
      <c r="Q315" s="4"/>
      <c r="R315" s="4"/>
    </row>
    <row r="316" spans="16:18" ht="12.75" x14ac:dyDescent="0.2">
      <c r="P316" s="4"/>
      <c r="Q316" s="4"/>
      <c r="R316" s="4"/>
    </row>
    <row r="317" spans="16:18" ht="12.75" x14ac:dyDescent="0.2">
      <c r="P317" s="4"/>
      <c r="Q317" s="4"/>
      <c r="R317" s="4"/>
    </row>
    <row r="318" spans="16:18" ht="12.75" x14ac:dyDescent="0.2">
      <c r="P318" s="4"/>
      <c r="Q318" s="4"/>
      <c r="R318" s="4"/>
    </row>
    <row r="319" spans="16:18" ht="12.75" x14ac:dyDescent="0.2">
      <c r="P319" s="4"/>
      <c r="Q319" s="4"/>
      <c r="R319" s="4"/>
    </row>
    <row r="320" spans="16:18" ht="12.75" x14ac:dyDescent="0.2">
      <c r="P320" s="4"/>
      <c r="Q320" s="4"/>
      <c r="R320" s="4"/>
    </row>
    <row r="321" spans="16:18" ht="12.75" x14ac:dyDescent="0.2">
      <c r="P321" s="4"/>
      <c r="Q321" s="4"/>
      <c r="R321" s="4"/>
    </row>
    <row r="322" spans="16:18" ht="12.75" x14ac:dyDescent="0.2">
      <c r="P322" s="4"/>
      <c r="Q322" s="4"/>
      <c r="R322" s="4"/>
    </row>
    <row r="323" spans="16:18" ht="12.75" x14ac:dyDescent="0.2">
      <c r="P323" s="4"/>
      <c r="Q323" s="4"/>
      <c r="R323" s="4"/>
    </row>
    <row r="324" spans="16:18" ht="12.75" x14ac:dyDescent="0.2">
      <c r="P324" s="4"/>
      <c r="Q324" s="4"/>
      <c r="R324" s="4"/>
    </row>
    <row r="325" spans="16:18" ht="12.75" x14ac:dyDescent="0.2">
      <c r="P325" s="4"/>
      <c r="Q325" s="4"/>
      <c r="R325" s="4"/>
    </row>
    <row r="326" spans="16:18" ht="12.75" x14ac:dyDescent="0.2">
      <c r="P326" s="4"/>
      <c r="Q326" s="4"/>
      <c r="R326" s="4"/>
    </row>
    <row r="327" spans="16:18" ht="12.75" x14ac:dyDescent="0.2">
      <c r="P327" s="4"/>
      <c r="Q327" s="4"/>
      <c r="R327" s="4"/>
    </row>
    <row r="328" spans="16:18" ht="12.75" x14ac:dyDescent="0.2">
      <c r="P328" s="4"/>
      <c r="Q328" s="4"/>
      <c r="R328" s="4"/>
    </row>
    <row r="329" spans="16:18" ht="12.75" x14ac:dyDescent="0.2">
      <c r="P329" s="4"/>
      <c r="Q329" s="4"/>
      <c r="R329" s="4"/>
    </row>
    <row r="330" spans="16:18" ht="12.75" x14ac:dyDescent="0.2">
      <c r="P330" s="4"/>
      <c r="Q330" s="4"/>
      <c r="R330" s="4"/>
    </row>
    <row r="331" spans="16:18" ht="12.75" x14ac:dyDescent="0.2">
      <c r="P331" s="4"/>
      <c r="Q331" s="4"/>
      <c r="R331" s="4"/>
    </row>
    <row r="332" spans="16:18" ht="12.75" x14ac:dyDescent="0.2">
      <c r="P332" s="4"/>
      <c r="Q332" s="4"/>
      <c r="R332" s="4"/>
    </row>
    <row r="333" spans="16:18" ht="12.75" x14ac:dyDescent="0.2">
      <c r="P333" s="4"/>
      <c r="Q333" s="4"/>
      <c r="R333" s="4"/>
    </row>
    <row r="334" spans="16:18" ht="12.75" x14ac:dyDescent="0.2">
      <c r="P334" s="4"/>
      <c r="Q334" s="4"/>
      <c r="R334" s="4"/>
    </row>
    <row r="335" spans="16:18" ht="12.75" x14ac:dyDescent="0.2">
      <c r="P335" s="4"/>
      <c r="Q335" s="4"/>
      <c r="R335" s="4"/>
    </row>
    <row r="336" spans="16:18" ht="12.75" x14ac:dyDescent="0.2">
      <c r="P336" s="4"/>
      <c r="Q336" s="4"/>
      <c r="R336" s="4"/>
    </row>
    <row r="337" spans="16:18" ht="12.75" x14ac:dyDescent="0.2">
      <c r="P337" s="4"/>
      <c r="Q337" s="4"/>
      <c r="R337" s="4"/>
    </row>
    <row r="338" spans="16:18" ht="12.75" x14ac:dyDescent="0.2">
      <c r="P338" s="4"/>
      <c r="Q338" s="4"/>
      <c r="R338" s="4"/>
    </row>
    <row r="339" spans="16:18" ht="12.75" x14ac:dyDescent="0.2">
      <c r="P339" s="4"/>
      <c r="Q339" s="4"/>
      <c r="R339" s="4"/>
    </row>
    <row r="340" spans="16:18" ht="12.75" x14ac:dyDescent="0.2">
      <c r="P340" s="4"/>
      <c r="Q340" s="4"/>
      <c r="R340" s="4"/>
    </row>
    <row r="341" spans="16:18" ht="12.75" x14ac:dyDescent="0.2">
      <c r="P341" s="4"/>
      <c r="Q341" s="4"/>
      <c r="R341" s="4"/>
    </row>
    <row r="342" spans="16:18" ht="12.75" x14ac:dyDescent="0.2">
      <c r="P342" s="4"/>
      <c r="Q342" s="4"/>
      <c r="R342" s="4"/>
    </row>
    <row r="343" spans="16:18" ht="12.75" x14ac:dyDescent="0.2">
      <c r="P343" s="4"/>
      <c r="Q343" s="4"/>
      <c r="R343" s="4"/>
    </row>
    <row r="344" spans="16:18" ht="12.75" x14ac:dyDescent="0.2">
      <c r="P344" s="4"/>
      <c r="Q344" s="4"/>
      <c r="R344" s="4"/>
    </row>
    <row r="345" spans="16:18" ht="12.75" x14ac:dyDescent="0.2">
      <c r="P345" s="4"/>
      <c r="Q345" s="4"/>
      <c r="R345" s="4"/>
    </row>
    <row r="346" spans="16:18" ht="12.75" x14ac:dyDescent="0.2">
      <c r="P346" s="4"/>
      <c r="Q346" s="4"/>
      <c r="R346" s="4"/>
    </row>
    <row r="347" spans="16:18" ht="12.75" x14ac:dyDescent="0.2">
      <c r="P347" s="4"/>
      <c r="Q347" s="4"/>
      <c r="R347" s="4"/>
    </row>
    <row r="348" spans="16:18" ht="12.75" x14ac:dyDescent="0.2">
      <c r="P348" s="4"/>
      <c r="Q348" s="4"/>
      <c r="R348" s="4"/>
    </row>
    <row r="349" spans="16:18" ht="12.75" x14ac:dyDescent="0.2">
      <c r="P349" s="4"/>
      <c r="Q349" s="4"/>
      <c r="R349" s="4"/>
    </row>
    <row r="350" spans="16:18" ht="12.75" x14ac:dyDescent="0.2">
      <c r="P350" s="4"/>
      <c r="Q350" s="4"/>
      <c r="R350" s="4"/>
    </row>
    <row r="351" spans="16:18" ht="12.75" x14ac:dyDescent="0.2">
      <c r="P351" s="4"/>
      <c r="Q351" s="4"/>
      <c r="R351" s="4"/>
    </row>
    <row r="352" spans="16:18" ht="12.75" x14ac:dyDescent="0.2">
      <c r="P352" s="4"/>
      <c r="Q352" s="4"/>
      <c r="R352" s="4"/>
    </row>
    <row r="353" spans="16:18" ht="12.75" x14ac:dyDescent="0.2">
      <c r="P353" s="4"/>
      <c r="Q353" s="4"/>
      <c r="R353" s="4"/>
    </row>
    <row r="354" spans="16:18" ht="12.75" x14ac:dyDescent="0.2">
      <c r="P354" s="4"/>
      <c r="Q354" s="4"/>
      <c r="R354" s="4"/>
    </row>
    <row r="355" spans="16:18" ht="12.75" x14ac:dyDescent="0.2">
      <c r="P355" s="4"/>
      <c r="Q355" s="4"/>
      <c r="R355" s="4"/>
    </row>
    <row r="356" spans="16:18" ht="12.75" x14ac:dyDescent="0.2">
      <c r="P356" s="4"/>
      <c r="Q356" s="4"/>
      <c r="R356" s="4"/>
    </row>
    <row r="357" spans="16:18" ht="12.75" x14ac:dyDescent="0.2">
      <c r="P357" s="4"/>
      <c r="Q357" s="4"/>
      <c r="R357" s="4"/>
    </row>
    <row r="358" spans="16:18" ht="12.75" x14ac:dyDescent="0.2">
      <c r="P358" s="4"/>
      <c r="Q358" s="4"/>
      <c r="R358" s="4"/>
    </row>
    <row r="359" spans="16:18" ht="12.75" x14ac:dyDescent="0.2">
      <c r="P359" s="4"/>
      <c r="Q359" s="4"/>
      <c r="R359" s="4"/>
    </row>
    <row r="360" spans="16:18" ht="12.75" x14ac:dyDescent="0.2">
      <c r="P360" s="4"/>
      <c r="Q360" s="4"/>
      <c r="R360" s="4"/>
    </row>
    <row r="361" spans="16:18" ht="12.75" x14ac:dyDescent="0.2">
      <c r="P361" s="4"/>
      <c r="Q361" s="4"/>
      <c r="R361" s="4"/>
    </row>
    <row r="362" spans="16:18" ht="12.75" x14ac:dyDescent="0.2">
      <c r="P362" s="4"/>
      <c r="Q362" s="4"/>
      <c r="R362" s="4"/>
    </row>
    <row r="363" spans="16:18" ht="12.75" x14ac:dyDescent="0.2">
      <c r="P363" s="4"/>
      <c r="Q363" s="4"/>
      <c r="R363" s="4"/>
    </row>
    <row r="364" spans="16:18" ht="12.75" x14ac:dyDescent="0.2">
      <c r="P364" s="4"/>
      <c r="Q364" s="4"/>
      <c r="R364" s="4"/>
    </row>
    <row r="365" spans="16:18" ht="12.75" x14ac:dyDescent="0.2">
      <c r="P365" s="4"/>
      <c r="Q365" s="4"/>
      <c r="R365" s="4"/>
    </row>
    <row r="366" spans="16:18" ht="12.75" x14ac:dyDescent="0.2">
      <c r="P366" s="4"/>
      <c r="Q366" s="4"/>
      <c r="R366" s="4"/>
    </row>
    <row r="367" spans="16:18" ht="12.75" x14ac:dyDescent="0.2">
      <c r="P367" s="4"/>
      <c r="Q367" s="4"/>
      <c r="R367" s="4"/>
    </row>
    <row r="368" spans="16:18" ht="12.75" x14ac:dyDescent="0.2">
      <c r="P368" s="4"/>
      <c r="Q368" s="4"/>
      <c r="R368" s="4"/>
    </row>
    <row r="369" spans="16:18" ht="12.75" x14ac:dyDescent="0.2">
      <c r="P369" s="4"/>
      <c r="Q369" s="4"/>
      <c r="R369" s="4"/>
    </row>
    <row r="370" spans="16:18" ht="12.75" x14ac:dyDescent="0.2">
      <c r="P370" s="4"/>
      <c r="Q370" s="4"/>
      <c r="R370" s="4"/>
    </row>
    <row r="371" spans="16:18" ht="12.75" x14ac:dyDescent="0.2">
      <c r="P371" s="4"/>
      <c r="Q371" s="4"/>
      <c r="R371" s="4"/>
    </row>
    <row r="372" spans="16:18" ht="12.75" x14ac:dyDescent="0.2">
      <c r="P372" s="4"/>
      <c r="Q372" s="4"/>
      <c r="R372" s="4"/>
    </row>
    <row r="373" spans="16:18" ht="12.75" x14ac:dyDescent="0.2">
      <c r="P373" s="4"/>
      <c r="Q373" s="4"/>
      <c r="R373" s="4"/>
    </row>
    <row r="374" spans="16:18" ht="12.75" x14ac:dyDescent="0.2">
      <c r="P374" s="4"/>
      <c r="Q374" s="4"/>
      <c r="R374" s="4"/>
    </row>
    <row r="375" spans="16:18" ht="12.75" x14ac:dyDescent="0.2">
      <c r="P375" s="4"/>
      <c r="Q375" s="4"/>
      <c r="R375" s="4"/>
    </row>
    <row r="376" spans="16:18" ht="12.75" x14ac:dyDescent="0.2">
      <c r="P376" s="4"/>
      <c r="Q376" s="4"/>
      <c r="R376" s="4"/>
    </row>
    <row r="377" spans="16:18" ht="12.75" x14ac:dyDescent="0.2">
      <c r="P377" s="4"/>
      <c r="Q377" s="4"/>
      <c r="R377" s="4"/>
    </row>
    <row r="378" spans="16:18" ht="12.75" x14ac:dyDescent="0.2">
      <c r="P378" s="4"/>
      <c r="Q378" s="4"/>
      <c r="R378" s="4"/>
    </row>
    <row r="379" spans="16:18" ht="12.75" x14ac:dyDescent="0.2">
      <c r="P379" s="4"/>
      <c r="Q379" s="4"/>
      <c r="R379" s="4"/>
    </row>
    <row r="380" spans="16:18" ht="12.75" x14ac:dyDescent="0.2">
      <c r="P380" s="4"/>
      <c r="Q380" s="4"/>
      <c r="R380" s="4"/>
    </row>
    <row r="381" spans="16:18" ht="12.75" x14ac:dyDescent="0.2">
      <c r="P381" s="4"/>
      <c r="Q381" s="4"/>
      <c r="R381" s="4"/>
    </row>
    <row r="382" spans="16:18" ht="12.75" x14ac:dyDescent="0.2">
      <c r="P382" s="4"/>
      <c r="Q382" s="4"/>
      <c r="R382" s="4"/>
    </row>
    <row r="383" spans="16:18" ht="12.75" x14ac:dyDescent="0.2">
      <c r="P383" s="4"/>
      <c r="Q383" s="4"/>
      <c r="R383" s="4"/>
    </row>
    <row r="384" spans="16:18" ht="12.75" x14ac:dyDescent="0.2">
      <c r="P384" s="4"/>
      <c r="Q384" s="4"/>
      <c r="R384" s="4"/>
    </row>
    <row r="385" spans="16:18" ht="12.75" x14ac:dyDescent="0.2">
      <c r="P385" s="4"/>
      <c r="Q385" s="4"/>
      <c r="R385" s="4"/>
    </row>
    <row r="386" spans="16:18" ht="12.75" x14ac:dyDescent="0.2">
      <c r="P386" s="4"/>
      <c r="Q386" s="4"/>
      <c r="R386" s="4"/>
    </row>
    <row r="387" spans="16:18" ht="12.75" x14ac:dyDescent="0.2">
      <c r="P387" s="4"/>
      <c r="Q387" s="4"/>
      <c r="R387" s="4"/>
    </row>
    <row r="388" spans="16:18" ht="12.75" x14ac:dyDescent="0.2">
      <c r="P388" s="4"/>
      <c r="Q388" s="4"/>
      <c r="R388" s="4"/>
    </row>
    <row r="389" spans="16:18" ht="12.75" x14ac:dyDescent="0.2">
      <c r="P389" s="4"/>
      <c r="Q389" s="4"/>
      <c r="R389" s="4"/>
    </row>
    <row r="390" spans="16:18" ht="12.75" x14ac:dyDescent="0.2">
      <c r="P390" s="4"/>
      <c r="Q390" s="4"/>
      <c r="R390" s="4"/>
    </row>
    <row r="391" spans="16:18" ht="12.75" x14ac:dyDescent="0.2">
      <c r="P391" s="4"/>
      <c r="Q391" s="4"/>
      <c r="R391" s="4"/>
    </row>
    <row r="392" spans="16:18" ht="12.75" x14ac:dyDescent="0.2">
      <c r="P392" s="4"/>
      <c r="Q392" s="4"/>
      <c r="R392" s="4"/>
    </row>
    <row r="393" spans="16:18" ht="12.75" x14ac:dyDescent="0.2">
      <c r="P393" s="4"/>
      <c r="Q393" s="4"/>
      <c r="R393" s="4"/>
    </row>
    <row r="394" spans="16:18" ht="12.75" x14ac:dyDescent="0.2">
      <c r="P394" s="4"/>
      <c r="Q394" s="4"/>
      <c r="R394" s="4"/>
    </row>
    <row r="395" spans="16:18" ht="12.75" x14ac:dyDescent="0.2">
      <c r="P395" s="4"/>
      <c r="Q395" s="4"/>
      <c r="R395" s="4"/>
    </row>
    <row r="396" spans="16:18" ht="12.75" x14ac:dyDescent="0.2">
      <c r="P396" s="4"/>
      <c r="Q396" s="4"/>
      <c r="R396" s="4"/>
    </row>
    <row r="397" spans="16:18" ht="12.75" x14ac:dyDescent="0.2">
      <c r="P397" s="4"/>
      <c r="Q397" s="4"/>
      <c r="R397" s="4"/>
    </row>
    <row r="398" spans="16:18" ht="12.75" x14ac:dyDescent="0.2">
      <c r="P398" s="4"/>
      <c r="Q398" s="4"/>
      <c r="R398" s="4"/>
    </row>
    <row r="399" spans="16:18" ht="12.75" x14ac:dyDescent="0.2">
      <c r="P399" s="4"/>
      <c r="Q399" s="4"/>
      <c r="R399" s="4"/>
    </row>
    <row r="400" spans="16:18" ht="12.75" x14ac:dyDescent="0.2">
      <c r="P400" s="4"/>
      <c r="Q400" s="4"/>
      <c r="R400" s="4"/>
    </row>
    <row r="401" spans="16:18" ht="12.75" x14ac:dyDescent="0.2">
      <c r="P401" s="4"/>
      <c r="Q401" s="4"/>
      <c r="R401" s="4"/>
    </row>
    <row r="402" spans="16:18" ht="12.75" x14ac:dyDescent="0.2">
      <c r="P402" s="4"/>
      <c r="Q402" s="4"/>
      <c r="R402" s="4"/>
    </row>
    <row r="403" spans="16:18" ht="12.75" x14ac:dyDescent="0.2">
      <c r="P403" s="4"/>
      <c r="Q403" s="4"/>
      <c r="R403" s="4"/>
    </row>
    <row r="404" spans="16:18" ht="12.75" x14ac:dyDescent="0.2">
      <c r="P404" s="4"/>
      <c r="Q404" s="4"/>
      <c r="R404" s="4"/>
    </row>
    <row r="405" spans="16:18" ht="12.75" x14ac:dyDescent="0.2">
      <c r="P405" s="4"/>
      <c r="Q405" s="4"/>
      <c r="R405" s="4"/>
    </row>
    <row r="406" spans="16:18" ht="12.75" x14ac:dyDescent="0.2">
      <c r="P406" s="4"/>
      <c r="Q406" s="4"/>
      <c r="R406" s="4"/>
    </row>
    <row r="407" spans="16:18" ht="12.75" x14ac:dyDescent="0.2">
      <c r="P407" s="4"/>
      <c r="Q407" s="4"/>
      <c r="R407" s="4"/>
    </row>
    <row r="408" spans="16:18" ht="12.75" x14ac:dyDescent="0.2">
      <c r="P408" s="4"/>
      <c r="Q408" s="4"/>
      <c r="R408" s="4"/>
    </row>
    <row r="409" spans="16:18" ht="12.75" x14ac:dyDescent="0.2">
      <c r="P409" s="4"/>
      <c r="Q409" s="4"/>
      <c r="R409" s="4"/>
    </row>
    <row r="410" spans="16:18" ht="12.75" x14ac:dyDescent="0.2">
      <c r="P410" s="4"/>
      <c r="Q410" s="4"/>
      <c r="R410" s="4"/>
    </row>
    <row r="411" spans="16:18" ht="12.75" x14ac:dyDescent="0.2">
      <c r="P411" s="4"/>
      <c r="Q411" s="4"/>
      <c r="R411" s="4"/>
    </row>
    <row r="412" spans="16:18" ht="12.75" x14ac:dyDescent="0.2">
      <c r="P412" s="4"/>
      <c r="Q412" s="4"/>
      <c r="R412" s="4"/>
    </row>
    <row r="413" spans="16:18" ht="12.75" x14ac:dyDescent="0.2">
      <c r="P413" s="4"/>
      <c r="Q413" s="4"/>
      <c r="R413" s="4"/>
    </row>
    <row r="414" spans="16:18" ht="12.75" x14ac:dyDescent="0.2">
      <c r="P414" s="4"/>
      <c r="Q414" s="4"/>
      <c r="R414" s="4"/>
    </row>
    <row r="415" spans="16:18" ht="12.75" x14ac:dyDescent="0.2">
      <c r="P415" s="4"/>
      <c r="Q415" s="4"/>
      <c r="R415" s="4"/>
    </row>
    <row r="416" spans="16:18" ht="12.75" x14ac:dyDescent="0.2">
      <c r="P416" s="4"/>
      <c r="Q416" s="4"/>
      <c r="R416" s="4"/>
    </row>
    <row r="417" spans="16:18" ht="12.75" x14ac:dyDescent="0.2">
      <c r="P417" s="4"/>
      <c r="Q417" s="4"/>
      <c r="R417" s="4"/>
    </row>
    <row r="418" spans="16:18" ht="12.75" x14ac:dyDescent="0.2">
      <c r="P418" s="4"/>
      <c r="Q418" s="4"/>
      <c r="R418" s="4"/>
    </row>
    <row r="419" spans="16:18" ht="12.75" x14ac:dyDescent="0.2">
      <c r="P419" s="4"/>
      <c r="Q419" s="4"/>
      <c r="R419" s="4"/>
    </row>
    <row r="420" spans="16:18" ht="12.75" x14ac:dyDescent="0.2">
      <c r="P420" s="4"/>
      <c r="Q420" s="4"/>
      <c r="R420" s="4"/>
    </row>
    <row r="421" spans="16:18" ht="12.75" x14ac:dyDescent="0.2">
      <c r="P421" s="4"/>
      <c r="Q421" s="4"/>
      <c r="R421" s="4"/>
    </row>
    <row r="422" spans="16:18" ht="12.75" x14ac:dyDescent="0.2">
      <c r="P422" s="4"/>
      <c r="Q422" s="4"/>
      <c r="R422" s="4"/>
    </row>
    <row r="423" spans="16:18" ht="12.75" x14ac:dyDescent="0.2">
      <c r="P423" s="4"/>
      <c r="Q423" s="4"/>
      <c r="R423" s="4"/>
    </row>
    <row r="424" spans="16:18" ht="12.75" x14ac:dyDescent="0.2">
      <c r="P424" s="4"/>
      <c r="Q424" s="4"/>
      <c r="R424" s="4"/>
    </row>
    <row r="425" spans="16:18" ht="12.75" x14ac:dyDescent="0.2">
      <c r="P425" s="4"/>
      <c r="Q425" s="4"/>
      <c r="R425" s="4"/>
    </row>
    <row r="426" spans="16:18" ht="12.75" x14ac:dyDescent="0.2">
      <c r="P426" s="4"/>
      <c r="Q426" s="4"/>
      <c r="R426" s="4"/>
    </row>
    <row r="427" spans="16:18" ht="12.75" x14ac:dyDescent="0.2">
      <c r="P427" s="4"/>
      <c r="Q427" s="4"/>
      <c r="R427" s="4"/>
    </row>
    <row r="428" spans="16:18" ht="12.75" x14ac:dyDescent="0.2">
      <c r="P428" s="4"/>
      <c r="Q428" s="4"/>
      <c r="R428" s="4"/>
    </row>
    <row r="429" spans="16:18" ht="12.75" x14ac:dyDescent="0.2">
      <c r="P429" s="4"/>
      <c r="Q429" s="4"/>
      <c r="R429" s="4"/>
    </row>
    <row r="430" spans="16:18" ht="12.75" x14ac:dyDescent="0.2">
      <c r="P430" s="4"/>
      <c r="Q430" s="4"/>
      <c r="R430" s="4"/>
    </row>
    <row r="431" spans="16:18" ht="12.75" x14ac:dyDescent="0.2">
      <c r="P431" s="4"/>
      <c r="Q431" s="4"/>
      <c r="R431" s="4"/>
    </row>
    <row r="432" spans="16:18" ht="12.75" x14ac:dyDescent="0.2">
      <c r="P432" s="4"/>
      <c r="Q432" s="4"/>
      <c r="R432" s="4"/>
    </row>
    <row r="433" spans="16:18" ht="12.75" x14ac:dyDescent="0.2">
      <c r="P433" s="4"/>
      <c r="Q433" s="4"/>
      <c r="R433" s="4"/>
    </row>
    <row r="434" spans="16:18" ht="12.75" x14ac:dyDescent="0.2">
      <c r="P434" s="4"/>
      <c r="Q434" s="4"/>
      <c r="R434" s="4"/>
    </row>
    <row r="435" spans="16:18" ht="12.75" x14ac:dyDescent="0.2">
      <c r="P435" s="4"/>
      <c r="Q435" s="4"/>
      <c r="R435" s="4"/>
    </row>
    <row r="436" spans="16:18" ht="12.75" x14ac:dyDescent="0.2">
      <c r="P436" s="4"/>
      <c r="Q436" s="4"/>
      <c r="R436" s="4"/>
    </row>
    <row r="437" spans="16:18" ht="12.75" x14ac:dyDescent="0.2">
      <c r="P437" s="4"/>
      <c r="Q437" s="4"/>
      <c r="R437" s="4"/>
    </row>
    <row r="438" spans="16:18" ht="12.75" x14ac:dyDescent="0.2">
      <c r="P438" s="4"/>
      <c r="Q438" s="4"/>
      <c r="R438" s="4"/>
    </row>
    <row r="439" spans="16:18" ht="12.75" x14ac:dyDescent="0.2">
      <c r="P439" s="4"/>
      <c r="Q439" s="4"/>
      <c r="R439" s="4"/>
    </row>
    <row r="440" spans="16:18" ht="12.75" x14ac:dyDescent="0.2">
      <c r="P440" s="4"/>
      <c r="Q440" s="4"/>
      <c r="R440" s="4"/>
    </row>
    <row r="441" spans="16:18" ht="12.75" x14ac:dyDescent="0.2">
      <c r="P441" s="4"/>
      <c r="Q441" s="4"/>
      <c r="R441" s="4"/>
    </row>
    <row r="442" spans="16:18" ht="12.75" x14ac:dyDescent="0.2">
      <c r="P442" s="4"/>
      <c r="Q442" s="4"/>
      <c r="R442" s="4"/>
    </row>
    <row r="443" spans="16:18" ht="12.75" x14ac:dyDescent="0.2">
      <c r="P443" s="4"/>
      <c r="Q443" s="4"/>
      <c r="R443" s="4"/>
    </row>
    <row r="444" spans="16:18" ht="12.75" x14ac:dyDescent="0.2">
      <c r="P444" s="4"/>
      <c r="Q444" s="4"/>
      <c r="R444" s="4"/>
    </row>
    <row r="445" spans="16:18" ht="12.75" x14ac:dyDescent="0.2">
      <c r="P445" s="4"/>
      <c r="Q445" s="4"/>
      <c r="R445" s="4"/>
    </row>
    <row r="446" spans="16:18" ht="12.75" x14ac:dyDescent="0.2">
      <c r="P446" s="4"/>
      <c r="Q446" s="4"/>
      <c r="R446" s="4"/>
    </row>
    <row r="447" spans="16:18" ht="12.75" x14ac:dyDescent="0.2">
      <c r="P447" s="4"/>
      <c r="Q447" s="4"/>
      <c r="R447" s="4"/>
    </row>
    <row r="448" spans="16:18" ht="12.75" x14ac:dyDescent="0.2">
      <c r="P448" s="4"/>
      <c r="Q448" s="4"/>
      <c r="R448" s="4"/>
    </row>
    <row r="449" spans="16:18" ht="12.75" x14ac:dyDescent="0.2">
      <c r="P449" s="4"/>
      <c r="Q449" s="4"/>
      <c r="R449" s="4"/>
    </row>
    <row r="450" spans="16:18" ht="12.75" x14ac:dyDescent="0.2">
      <c r="P450" s="4"/>
      <c r="Q450" s="4"/>
      <c r="R450" s="4"/>
    </row>
    <row r="451" spans="16:18" ht="12.75" x14ac:dyDescent="0.2">
      <c r="P451" s="4"/>
      <c r="Q451" s="4"/>
      <c r="R451" s="4"/>
    </row>
    <row r="452" spans="16:18" ht="12.75" x14ac:dyDescent="0.2">
      <c r="P452" s="4"/>
      <c r="Q452" s="4"/>
      <c r="R452" s="4"/>
    </row>
    <row r="453" spans="16:18" ht="12.75" x14ac:dyDescent="0.2">
      <c r="P453" s="4"/>
      <c r="Q453" s="4"/>
      <c r="R453" s="4"/>
    </row>
    <row r="454" spans="16:18" ht="12.75" x14ac:dyDescent="0.2">
      <c r="P454" s="4"/>
      <c r="Q454" s="4"/>
      <c r="R454" s="4"/>
    </row>
    <row r="455" spans="16:18" ht="12.75" x14ac:dyDescent="0.2">
      <c r="P455" s="4"/>
      <c r="Q455" s="4"/>
      <c r="R455" s="4"/>
    </row>
    <row r="456" spans="16:18" ht="12.75" x14ac:dyDescent="0.2">
      <c r="P456" s="4"/>
      <c r="Q456" s="4"/>
      <c r="R456" s="4"/>
    </row>
    <row r="457" spans="16:18" ht="12.75" x14ac:dyDescent="0.2">
      <c r="P457" s="4"/>
      <c r="Q457" s="4"/>
      <c r="R457" s="4"/>
    </row>
    <row r="458" spans="16:18" ht="12.75" x14ac:dyDescent="0.2">
      <c r="P458" s="4"/>
      <c r="Q458" s="4"/>
      <c r="R458" s="4"/>
    </row>
    <row r="459" spans="16:18" ht="12.75" x14ac:dyDescent="0.2">
      <c r="P459" s="4"/>
      <c r="Q459" s="4"/>
      <c r="R459" s="4"/>
    </row>
    <row r="460" spans="16:18" ht="12.75" x14ac:dyDescent="0.2">
      <c r="P460" s="4"/>
      <c r="Q460" s="4"/>
      <c r="R460" s="4"/>
    </row>
    <row r="461" spans="16:18" ht="12.75" x14ac:dyDescent="0.2">
      <c r="P461" s="4"/>
      <c r="Q461" s="4"/>
      <c r="R461" s="4"/>
    </row>
    <row r="462" spans="16:18" ht="12.75" x14ac:dyDescent="0.2">
      <c r="P462" s="4"/>
      <c r="Q462" s="4"/>
      <c r="R462" s="4"/>
    </row>
    <row r="463" spans="16:18" ht="12.75" x14ac:dyDescent="0.2">
      <c r="P463" s="4"/>
      <c r="Q463" s="4"/>
      <c r="R463" s="4"/>
    </row>
    <row r="464" spans="16:18" ht="12.75" x14ac:dyDescent="0.2">
      <c r="P464" s="4"/>
      <c r="Q464" s="4"/>
      <c r="R464" s="4"/>
    </row>
    <row r="465" spans="16:18" ht="12.75" x14ac:dyDescent="0.2">
      <c r="P465" s="4"/>
      <c r="Q465" s="4"/>
      <c r="R465" s="4"/>
    </row>
    <row r="466" spans="16:18" ht="12.75" x14ac:dyDescent="0.2">
      <c r="P466" s="4"/>
      <c r="Q466" s="4"/>
      <c r="R466" s="4"/>
    </row>
    <row r="467" spans="16:18" ht="12.75" x14ac:dyDescent="0.2">
      <c r="P467" s="4"/>
      <c r="Q467" s="4"/>
      <c r="R467" s="4"/>
    </row>
    <row r="468" spans="16:18" ht="12.75" x14ac:dyDescent="0.2">
      <c r="P468" s="4"/>
      <c r="Q468" s="4"/>
      <c r="R468" s="4"/>
    </row>
    <row r="469" spans="16:18" ht="12.75" x14ac:dyDescent="0.2">
      <c r="P469" s="4"/>
      <c r="Q469" s="4"/>
      <c r="R469" s="4"/>
    </row>
    <row r="470" spans="16:18" ht="12.75" x14ac:dyDescent="0.2">
      <c r="P470" s="4"/>
      <c r="Q470" s="4"/>
      <c r="R470" s="4"/>
    </row>
    <row r="471" spans="16:18" ht="12.75" x14ac:dyDescent="0.2">
      <c r="P471" s="4"/>
      <c r="Q471" s="4"/>
      <c r="R471" s="4"/>
    </row>
    <row r="472" spans="16:18" ht="12.75" x14ac:dyDescent="0.2">
      <c r="P472" s="4"/>
      <c r="Q472" s="4"/>
      <c r="R472" s="4"/>
    </row>
    <row r="473" spans="16:18" ht="12.75" x14ac:dyDescent="0.2">
      <c r="P473" s="4"/>
      <c r="Q473" s="4"/>
      <c r="R473" s="4"/>
    </row>
    <row r="474" spans="16:18" ht="12.75" x14ac:dyDescent="0.2">
      <c r="P474" s="4"/>
      <c r="Q474" s="4"/>
      <c r="R474" s="4"/>
    </row>
    <row r="475" spans="16:18" ht="12.75" x14ac:dyDescent="0.2">
      <c r="P475" s="4"/>
      <c r="Q475" s="4"/>
      <c r="R475" s="4"/>
    </row>
    <row r="476" spans="16:18" ht="12.75" x14ac:dyDescent="0.2">
      <c r="P476" s="4"/>
      <c r="Q476" s="4"/>
      <c r="R476" s="4"/>
    </row>
    <row r="477" spans="16:18" ht="12.75" x14ac:dyDescent="0.2">
      <c r="P477" s="4"/>
      <c r="Q477" s="4"/>
      <c r="R477" s="4"/>
    </row>
    <row r="478" spans="16:18" ht="12.75" x14ac:dyDescent="0.2">
      <c r="P478" s="4"/>
      <c r="Q478" s="4"/>
      <c r="R478" s="4"/>
    </row>
    <row r="479" spans="16:18" ht="12.75" x14ac:dyDescent="0.2">
      <c r="P479" s="4"/>
      <c r="Q479" s="4"/>
      <c r="R479" s="4"/>
    </row>
    <row r="480" spans="16:18" ht="12.75" x14ac:dyDescent="0.2">
      <c r="P480" s="4"/>
      <c r="Q480" s="4"/>
      <c r="R480" s="4"/>
    </row>
    <row r="481" spans="16:18" ht="12.75" x14ac:dyDescent="0.2">
      <c r="P481" s="4"/>
      <c r="Q481" s="4"/>
      <c r="R481" s="4"/>
    </row>
    <row r="482" spans="16:18" ht="12.75" x14ac:dyDescent="0.2">
      <c r="P482" s="4"/>
      <c r="Q482" s="4"/>
      <c r="R482" s="4"/>
    </row>
    <row r="483" spans="16:18" ht="12.75" x14ac:dyDescent="0.2">
      <c r="P483" s="4"/>
      <c r="Q483" s="4"/>
      <c r="R483" s="4"/>
    </row>
    <row r="484" spans="16:18" ht="12.75" x14ac:dyDescent="0.2">
      <c r="P484" s="4"/>
      <c r="Q484" s="4"/>
      <c r="R484" s="4"/>
    </row>
    <row r="485" spans="16:18" ht="12.75" x14ac:dyDescent="0.2">
      <c r="P485" s="4"/>
      <c r="Q485" s="4"/>
      <c r="R485" s="4"/>
    </row>
    <row r="486" spans="16:18" ht="12.75" x14ac:dyDescent="0.2">
      <c r="P486" s="4"/>
      <c r="Q486" s="4"/>
      <c r="R486" s="4"/>
    </row>
    <row r="487" spans="16:18" ht="12.75" x14ac:dyDescent="0.2">
      <c r="P487" s="4"/>
      <c r="Q487" s="4"/>
      <c r="R487" s="4"/>
    </row>
    <row r="488" spans="16:18" ht="12.75" x14ac:dyDescent="0.2">
      <c r="P488" s="4"/>
      <c r="Q488" s="4"/>
      <c r="R488" s="4"/>
    </row>
    <row r="489" spans="16:18" ht="12.75" x14ac:dyDescent="0.2">
      <c r="P489" s="4"/>
      <c r="Q489" s="4"/>
      <c r="R489" s="4"/>
    </row>
    <row r="490" spans="16:18" ht="12.75" x14ac:dyDescent="0.2">
      <c r="P490" s="4"/>
      <c r="Q490" s="4"/>
      <c r="R490" s="4"/>
    </row>
    <row r="491" spans="16:18" ht="12.75" x14ac:dyDescent="0.2">
      <c r="P491" s="4"/>
      <c r="Q491" s="4"/>
      <c r="R491" s="4"/>
    </row>
    <row r="492" spans="16:18" ht="12.75" x14ac:dyDescent="0.2">
      <c r="P492" s="4"/>
      <c r="Q492" s="4"/>
      <c r="R492" s="4"/>
    </row>
    <row r="493" spans="16:18" ht="12.75" x14ac:dyDescent="0.2">
      <c r="P493" s="4"/>
      <c r="Q493" s="4"/>
      <c r="R493" s="4"/>
    </row>
    <row r="494" spans="16:18" ht="12.75" x14ac:dyDescent="0.2">
      <c r="P494" s="4"/>
      <c r="Q494" s="4"/>
      <c r="R494" s="4"/>
    </row>
    <row r="495" spans="16:18" ht="12.75" x14ac:dyDescent="0.2">
      <c r="P495" s="4"/>
      <c r="Q495" s="4"/>
      <c r="R495" s="4"/>
    </row>
    <row r="496" spans="16:18" ht="12.75" x14ac:dyDescent="0.2">
      <c r="P496" s="4"/>
      <c r="Q496" s="4"/>
      <c r="R496" s="4"/>
    </row>
    <row r="497" spans="16:18" ht="12.75" x14ac:dyDescent="0.2">
      <c r="P497" s="4"/>
      <c r="Q497" s="4"/>
      <c r="R497" s="4"/>
    </row>
    <row r="498" spans="16:18" ht="12.75" x14ac:dyDescent="0.2">
      <c r="P498" s="4"/>
      <c r="Q498" s="4"/>
      <c r="R498" s="4"/>
    </row>
    <row r="499" spans="16:18" ht="12.75" x14ac:dyDescent="0.2">
      <c r="P499" s="4"/>
      <c r="Q499" s="4"/>
      <c r="R499" s="4"/>
    </row>
    <row r="500" spans="16:18" ht="12.75" x14ac:dyDescent="0.2">
      <c r="P500" s="4"/>
      <c r="Q500" s="4"/>
      <c r="R500" s="4"/>
    </row>
    <row r="501" spans="16:18" ht="12.75" x14ac:dyDescent="0.2">
      <c r="P501" s="4"/>
      <c r="Q501" s="4"/>
      <c r="R501" s="4"/>
    </row>
    <row r="502" spans="16:18" ht="12.75" x14ac:dyDescent="0.2">
      <c r="P502" s="4"/>
      <c r="Q502" s="4"/>
      <c r="R502" s="4"/>
    </row>
    <row r="503" spans="16:18" ht="12.75" x14ac:dyDescent="0.2">
      <c r="P503" s="4"/>
      <c r="Q503" s="4"/>
      <c r="R503" s="4"/>
    </row>
    <row r="504" spans="16:18" ht="12.75" x14ac:dyDescent="0.2">
      <c r="P504" s="4"/>
      <c r="Q504" s="4"/>
      <c r="R504" s="4"/>
    </row>
    <row r="505" spans="16:18" ht="12.75" x14ac:dyDescent="0.2">
      <c r="P505" s="4"/>
      <c r="Q505" s="4"/>
      <c r="R505" s="4"/>
    </row>
    <row r="506" spans="16:18" ht="12.75" x14ac:dyDescent="0.2">
      <c r="P506" s="4"/>
      <c r="Q506" s="4"/>
      <c r="R506" s="4"/>
    </row>
    <row r="507" spans="16:18" ht="12.75" x14ac:dyDescent="0.2">
      <c r="P507" s="4"/>
      <c r="Q507" s="4"/>
      <c r="R507" s="4"/>
    </row>
    <row r="508" spans="16:18" ht="12.75" x14ac:dyDescent="0.2">
      <c r="P508" s="4"/>
      <c r="Q508" s="4"/>
      <c r="R508" s="4"/>
    </row>
    <row r="509" spans="16:18" ht="12.75" x14ac:dyDescent="0.2">
      <c r="P509" s="4"/>
      <c r="Q509" s="4"/>
      <c r="R509" s="4"/>
    </row>
    <row r="510" spans="16:18" ht="12.75" x14ac:dyDescent="0.2">
      <c r="P510" s="4"/>
      <c r="Q510" s="4"/>
      <c r="R510" s="4"/>
    </row>
    <row r="511" spans="16:18" ht="12.75" x14ac:dyDescent="0.2">
      <c r="P511" s="4"/>
      <c r="Q511" s="4"/>
      <c r="R511" s="4"/>
    </row>
    <row r="512" spans="16:18" ht="12.75" x14ac:dyDescent="0.2">
      <c r="P512" s="4"/>
      <c r="Q512" s="4"/>
      <c r="R512" s="4"/>
    </row>
    <row r="513" spans="16:18" ht="12.75" x14ac:dyDescent="0.2">
      <c r="P513" s="4"/>
      <c r="Q513" s="4"/>
      <c r="R513" s="4"/>
    </row>
    <row r="514" spans="16:18" ht="12.75" x14ac:dyDescent="0.2">
      <c r="P514" s="4"/>
      <c r="Q514" s="4"/>
      <c r="R514" s="4"/>
    </row>
    <row r="515" spans="16:18" ht="12.75" x14ac:dyDescent="0.2">
      <c r="P515" s="4"/>
      <c r="Q515" s="4"/>
      <c r="R515" s="4"/>
    </row>
    <row r="516" spans="16:18" ht="12.75" x14ac:dyDescent="0.2">
      <c r="P516" s="4"/>
      <c r="Q516" s="4"/>
      <c r="R516" s="4"/>
    </row>
    <row r="517" spans="16:18" ht="12.75" x14ac:dyDescent="0.2">
      <c r="P517" s="4"/>
      <c r="Q517" s="4"/>
      <c r="R517" s="4"/>
    </row>
    <row r="518" spans="16:18" ht="12.75" x14ac:dyDescent="0.2">
      <c r="P518" s="4"/>
      <c r="Q518" s="4"/>
      <c r="R518" s="4"/>
    </row>
    <row r="519" spans="16:18" ht="12.75" x14ac:dyDescent="0.2">
      <c r="P519" s="4"/>
      <c r="Q519" s="4"/>
      <c r="R519" s="4"/>
    </row>
    <row r="520" spans="16:18" ht="12.75" x14ac:dyDescent="0.2">
      <c r="P520" s="4"/>
      <c r="Q520" s="4"/>
      <c r="R520" s="4"/>
    </row>
    <row r="521" spans="16:18" ht="12.75" x14ac:dyDescent="0.2">
      <c r="P521" s="4"/>
      <c r="Q521" s="4"/>
      <c r="R521" s="4"/>
    </row>
    <row r="522" spans="16:18" ht="12.75" x14ac:dyDescent="0.2">
      <c r="P522" s="4"/>
      <c r="Q522" s="4"/>
      <c r="R522" s="4"/>
    </row>
    <row r="523" spans="16:18" ht="12.75" x14ac:dyDescent="0.2">
      <c r="P523" s="4"/>
      <c r="Q523" s="4"/>
      <c r="R523" s="4"/>
    </row>
    <row r="524" spans="16:18" ht="12.75" x14ac:dyDescent="0.2">
      <c r="P524" s="4"/>
      <c r="Q524" s="4"/>
      <c r="R524" s="4"/>
    </row>
    <row r="525" spans="16:18" ht="12.75" x14ac:dyDescent="0.2">
      <c r="P525" s="4"/>
      <c r="Q525" s="4"/>
      <c r="R525" s="4"/>
    </row>
    <row r="526" spans="16:18" ht="12.75" x14ac:dyDescent="0.2">
      <c r="P526" s="4"/>
      <c r="Q526" s="4"/>
      <c r="R526" s="4"/>
    </row>
    <row r="527" spans="16:18" ht="12.75" x14ac:dyDescent="0.2">
      <c r="P527" s="4"/>
      <c r="Q527" s="4"/>
      <c r="R527" s="4"/>
    </row>
    <row r="528" spans="16:18" ht="12.75" x14ac:dyDescent="0.2">
      <c r="P528" s="4"/>
      <c r="Q528" s="4"/>
      <c r="R528" s="4"/>
    </row>
    <row r="529" spans="16:18" ht="12.75" x14ac:dyDescent="0.2">
      <c r="P529" s="4"/>
      <c r="Q529" s="4"/>
      <c r="R529" s="4"/>
    </row>
    <row r="530" spans="16:18" ht="12.75" x14ac:dyDescent="0.2">
      <c r="P530" s="4"/>
      <c r="Q530" s="4"/>
      <c r="R530" s="4"/>
    </row>
    <row r="531" spans="16:18" ht="12.75" x14ac:dyDescent="0.2">
      <c r="P531" s="4"/>
      <c r="Q531" s="4"/>
      <c r="R531" s="4"/>
    </row>
    <row r="532" spans="16:18" ht="12.75" x14ac:dyDescent="0.2">
      <c r="P532" s="4"/>
      <c r="Q532" s="4"/>
      <c r="R532" s="4"/>
    </row>
    <row r="533" spans="16:18" ht="12.75" x14ac:dyDescent="0.2">
      <c r="P533" s="4"/>
      <c r="Q533" s="4"/>
      <c r="R533" s="4"/>
    </row>
    <row r="534" spans="16:18" ht="12.75" x14ac:dyDescent="0.2">
      <c r="P534" s="4"/>
      <c r="Q534" s="4"/>
      <c r="R534" s="4"/>
    </row>
    <row r="535" spans="16:18" ht="12.75" x14ac:dyDescent="0.2">
      <c r="P535" s="4"/>
      <c r="Q535" s="4"/>
      <c r="R535" s="4"/>
    </row>
    <row r="536" spans="16:18" ht="12.75" x14ac:dyDescent="0.2">
      <c r="P536" s="4"/>
      <c r="Q536" s="4"/>
      <c r="R536" s="4"/>
    </row>
    <row r="537" spans="16:18" ht="12.75" x14ac:dyDescent="0.2">
      <c r="P537" s="4"/>
      <c r="Q537" s="4"/>
      <c r="R537" s="4"/>
    </row>
    <row r="538" spans="16:18" ht="12.75" x14ac:dyDescent="0.2">
      <c r="P538" s="4"/>
      <c r="Q538" s="4"/>
      <c r="R538" s="4"/>
    </row>
    <row r="539" spans="16:18" ht="12.75" x14ac:dyDescent="0.2">
      <c r="P539" s="4"/>
      <c r="Q539" s="4"/>
      <c r="R539" s="4"/>
    </row>
    <row r="540" spans="16:18" ht="12.75" x14ac:dyDescent="0.2">
      <c r="P540" s="4"/>
      <c r="Q540" s="4"/>
      <c r="R540" s="4"/>
    </row>
    <row r="541" spans="16:18" ht="12.75" x14ac:dyDescent="0.2">
      <c r="P541" s="4"/>
      <c r="Q541" s="4"/>
      <c r="R541" s="4"/>
    </row>
    <row r="542" spans="16:18" ht="12.75" x14ac:dyDescent="0.2">
      <c r="P542" s="4"/>
      <c r="Q542" s="4"/>
      <c r="R542" s="4"/>
    </row>
    <row r="543" spans="16:18" ht="12.75" x14ac:dyDescent="0.2">
      <c r="P543" s="4"/>
      <c r="Q543" s="4"/>
      <c r="R543" s="4"/>
    </row>
    <row r="544" spans="16:18" ht="12.75" x14ac:dyDescent="0.2">
      <c r="P544" s="4"/>
      <c r="Q544" s="4"/>
      <c r="R544" s="4"/>
    </row>
    <row r="545" spans="16:18" ht="12.75" x14ac:dyDescent="0.2">
      <c r="P545" s="4"/>
      <c r="Q545" s="4"/>
      <c r="R545" s="4"/>
    </row>
    <row r="546" spans="16:18" ht="12.75" x14ac:dyDescent="0.2">
      <c r="P546" s="4"/>
      <c r="Q546" s="4"/>
      <c r="R546" s="4"/>
    </row>
    <row r="547" spans="16:18" ht="12.75" x14ac:dyDescent="0.2">
      <c r="P547" s="4"/>
      <c r="Q547" s="4"/>
      <c r="R547" s="4"/>
    </row>
    <row r="548" spans="16:18" ht="12.75" x14ac:dyDescent="0.2">
      <c r="P548" s="4"/>
      <c r="Q548" s="4"/>
      <c r="R548" s="4"/>
    </row>
    <row r="549" spans="16:18" ht="12.75" x14ac:dyDescent="0.2">
      <c r="P549" s="4"/>
      <c r="Q549" s="4"/>
      <c r="R549" s="4"/>
    </row>
    <row r="550" spans="16:18" ht="12.75" x14ac:dyDescent="0.2">
      <c r="P550" s="4"/>
      <c r="Q550" s="4"/>
      <c r="R550" s="4"/>
    </row>
    <row r="551" spans="16:18" ht="12.75" x14ac:dyDescent="0.2">
      <c r="P551" s="4"/>
      <c r="Q551" s="4"/>
      <c r="R551" s="4"/>
    </row>
    <row r="552" spans="16:18" ht="12.75" x14ac:dyDescent="0.2">
      <c r="P552" s="4"/>
      <c r="Q552" s="4"/>
      <c r="R552" s="4"/>
    </row>
    <row r="553" spans="16:18" ht="12.75" x14ac:dyDescent="0.2">
      <c r="P553" s="4"/>
      <c r="Q553" s="4"/>
      <c r="R553" s="4"/>
    </row>
    <row r="554" spans="16:18" ht="12.75" x14ac:dyDescent="0.2">
      <c r="P554" s="4"/>
      <c r="Q554" s="4"/>
      <c r="R554" s="4"/>
    </row>
    <row r="555" spans="16:18" ht="12.75" x14ac:dyDescent="0.2">
      <c r="P555" s="4"/>
      <c r="Q555" s="4"/>
      <c r="R555" s="4"/>
    </row>
    <row r="556" spans="16:18" ht="12.75" x14ac:dyDescent="0.2">
      <c r="P556" s="4"/>
      <c r="Q556" s="4"/>
      <c r="R556" s="4"/>
    </row>
    <row r="557" spans="16:18" ht="12.75" x14ac:dyDescent="0.2">
      <c r="P557" s="4"/>
      <c r="Q557" s="4"/>
      <c r="R557" s="4"/>
    </row>
    <row r="558" spans="16:18" ht="12.75" x14ac:dyDescent="0.2">
      <c r="P558" s="4"/>
      <c r="Q558" s="4"/>
      <c r="R558" s="4"/>
    </row>
    <row r="559" spans="16:18" ht="12.75" x14ac:dyDescent="0.2">
      <c r="P559" s="4"/>
      <c r="Q559" s="4"/>
      <c r="R559" s="4"/>
    </row>
    <row r="560" spans="16:18" ht="12.75" x14ac:dyDescent="0.2">
      <c r="P560" s="4"/>
      <c r="Q560" s="4"/>
      <c r="R560" s="4"/>
    </row>
    <row r="561" spans="16:18" ht="12.75" x14ac:dyDescent="0.2">
      <c r="P561" s="4"/>
      <c r="Q561" s="4"/>
      <c r="R561" s="4"/>
    </row>
    <row r="562" spans="16:18" ht="12.75" x14ac:dyDescent="0.2">
      <c r="P562" s="4"/>
      <c r="Q562" s="4"/>
      <c r="R562" s="4"/>
    </row>
    <row r="563" spans="16:18" ht="12.75" x14ac:dyDescent="0.2">
      <c r="P563" s="4"/>
      <c r="Q563" s="4"/>
      <c r="R563" s="4"/>
    </row>
    <row r="564" spans="16:18" ht="12.75" x14ac:dyDescent="0.2">
      <c r="P564" s="4"/>
      <c r="Q564" s="4"/>
      <c r="R564" s="4"/>
    </row>
    <row r="565" spans="16:18" ht="12.75" x14ac:dyDescent="0.2">
      <c r="P565" s="4"/>
      <c r="Q565" s="4"/>
      <c r="R565" s="4"/>
    </row>
    <row r="566" spans="16:18" ht="12.75" x14ac:dyDescent="0.2">
      <c r="P566" s="4"/>
      <c r="Q566" s="4"/>
      <c r="R566" s="4"/>
    </row>
    <row r="567" spans="16:18" ht="12.75" x14ac:dyDescent="0.2">
      <c r="P567" s="4"/>
      <c r="Q567" s="4"/>
      <c r="R567" s="4"/>
    </row>
    <row r="568" spans="16:18" ht="12.75" x14ac:dyDescent="0.2">
      <c r="P568" s="4"/>
      <c r="Q568" s="4"/>
      <c r="R568" s="4"/>
    </row>
    <row r="569" spans="16:18" ht="12.75" x14ac:dyDescent="0.2">
      <c r="P569" s="4"/>
      <c r="Q569" s="4"/>
      <c r="R569" s="4"/>
    </row>
    <row r="570" spans="16:18" ht="12.75" x14ac:dyDescent="0.2">
      <c r="P570" s="4"/>
      <c r="Q570" s="4"/>
      <c r="R570" s="4"/>
    </row>
    <row r="571" spans="16:18" ht="12.75" x14ac:dyDescent="0.2">
      <c r="P571" s="4"/>
      <c r="Q571" s="4"/>
      <c r="R571" s="4"/>
    </row>
    <row r="572" spans="16:18" ht="12.75" x14ac:dyDescent="0.2">
      <c r="P572" s="4"/>
      <c r="Q572" s="4"/>
      <c r="R572" s="4"/>
    </row>
    <row r="573" spans="16:18" ht="12.75" x14ac:dyDescent="0.2">
      <c r="P573" s="4"/>
      <c r="Q573" s="4"/>
      <c r="R573" s="4"/>
    </row>
    <row r="574" spans="16:18" ht="12.75" x14ac:dyDescent="0.2">
      <c r="P574" s="4"/>
      <c r="Q574" s="4"/>
      <c r="R574" s="4"/>
    </row>
    <row r="575" spans="16:18" ht="12.75" x14ac:dyDescent="0.2">
      <c r="P575" s="4"/>
      <c r="Q575" s="4"/>
      <c r="R575" s="4"/>
    </row>
    <row r="576" spans="16:18" ht="12.75" x14ac:dyDescent="0.2">
      <c r="P576" s="4"/>
      <c r="Q576" s="4"/>
      <c r="R576" s="4"/>
    </row>
    <row r="577" spans="16:18" ht="12.75" x14ac:dyDescent="0.2">
      <c r="P577" s="4"/>
      <c r="Q577" s="4"/>
      <c r="R577" s="4"/>
    </row>
    <row r="578" spans="16:18" ht="12.75" x14ac:dyDescent="0.2">
      <c r="P578" s="4"/>
      <c r="Q578" s="4"/>
      <c r="R578" s="4"/>
    </row>
    <row r="579" spans="16:18" ht="12.75" x14ac:dyDescent="0.2">
      <c r="P579" s="4"/>
      <c r="Q579" s="4"/>
      <c r="R579" s="4"/>
    </row>
    <row r="580" spans="16:18" ht="12.75" x14ac:dyDescent="0.2">
      <c r="P580" s="4"/>
      <c r="Q580" s="4"/>
      <c r="R580" s="4"/>
    </row>
    <row r="581" spans="16:18" ht="12.75" x14ac:dyDescent="0.2">
      <c r="P581" s="4"/>
      <c r="Q581" s="4"/>
      <c r="R581" s="4"/>
    </row>
    <row r="582" spans="16:18" ht="12.75" x14ac:dyDescent="0.2">
      <c r="P582" s="4"/>
      <c r="Q582" s="4"/>
      <c r="R582" s="4"/>
    </row>
    <row r="583" spans="16:18" ht="12.75" x14ac:dyDescent="0.2">
      <c r="P583" s="4"/>
      <c r="Q583" s="4"/>
      <c r="R583" s="4"/>
    </row>
    <row r="584" spans="16:18" ht="12.75" x14ac:dyDescent="0.2">
      <c r="P584" s="4"/>
      <c r="Q584" s="4"/>
      <c r="R584" s="4"/>
    </row>
    <row r="585" spans="16:18" ht="12.75" x14ac:dyDescent="0.2">
      <c r="P585" s="4"/>
      <c r="Q585" s="4"/>
      <c r="R585" s="4"/>
    </row>
    <row r="586" spans="16:18" ht="12.75" x14ac:dyDescent="0.2">
      <c r="P586" s="4"/>
      <c r="Q586" s="4"/>
      <c r="R586" s="4"/>
    </row>
    <row r="587" spans="16:18" ht="12.75" x14ac:dyDescent="0.2">
      <c r="P587" s="4"/>
      <c r="Q587" s="4"/>
      <c r="R587" s="4"/>
    </row>
    <row r="588" spans="16:18" ht="12.75" x14ac:dyDescent="0.2">
      <c r="P588" s="4"/>
      <c r="Q588" s="4"/>
      <c r="R588" s="4"/>
    </row>
    <row r="589" spans="16:18" ht="12.75" x14ac:dyDescent="0.2">
      <c r="P589" s="4"/>
      <c r="Q589" s="4"/>
      <c r="R589" s="4"/>
    </row>
    <row r="590" spans="16:18" ht="12.75" x14ac:dyDescent="0.2">
      <c r="P590" s="4"/>
      <c r="Q590" s="4"/>
      <c r="R590" s="4"/>
    </row>
    <row r="591" spans="16:18" ht="12.75" x14ac:dyDescent="0.2">
      <c r="P591" s="4"/>
      <c r="Q591" s="4"/>
      <c r="R591" s="4"/>
    </row>
    <row r="592" spans="16:18" ht="12.75" x14ac:dyDescent="0.2">
      <c r="P592" s="4"/>
      <c r="Q592" s="4"/>
      <c r="R592" s="4"/>
    </row>
    <row r="593" spans="16:18" ht="12.75" x14ac:dyDescent="0.2">
      <c r="P593" s="4"/>
      <c r="Q593" s="4"/>
      <c r="R593" s="4"/>
    </row>
    <row r="594" spans="16:18" ht="12.75" x14ac:dyDescent="0.2">
      <c r="P594" s="4"/>
      <c r="Q594" s="4"/>
      <c r="R594" s="4"/>
    </row>
    <row r="595" spans="16:18" ht="12.75" x14ac:dyDescent="0.2">
      <c r="P595" s="4"/>
      <c r="Q595" s="4"/>
      <c r="R595" s="4"/>
    </row>
    <row r="596" spans="16:18" ht="12.75" x14ac:dyDescent="0.2">
      <c r="P596" s="4"/>
      <c r="Q596" s="4"/>
      <c r="R596" s="4"/>
    </row>
    <row r="597" spans="16:18" ht="12.75" x14ac:dyDescent="0.2">
      <c r="P597" s="4"/>
      <c r="Q597" s="4"/>
      <c r="R597" s="4"/>
    </row>
    <row r="598" spans="16:18" ht="12.75" x14ac:dyDescent="0.2">
      <c r="P598" s="4"/>
      <c r="Q598" s="4"/>
      <c r="R598" s="4"/>
    </row>
    <row r="599" spans="16:18" ht="12.75" x14ac:dyDescent="0.2">
      <c r="P599" s="4"/>
      <c r="Q599" s="4"/>
      <c r="R599" s="4"/>
    </row>
    <row r="600" spans="16:18" ht="12.75" x14ac:dyDescent="0.2">
      <c r="P600" s="4"/>
      <c r="Q600" s="4"/>
      <c r="R600" s="4"/>
    </row>
    <row r="601" spans="16:18" ht="12.75" x14ac:dyDescent="0.2">
      <c r="P601" s="4"/>
      <c r="Q601" s="4"/>
      <c r="R601" s="4"/>
    </row>
    <row r="602" spans="16:18" ht="12.75" x14ac:dyDescent="0.2">
      <c r="P602" s="4"/>
      <c r="Q602" s="4"/>
      <c r="R602" s="4"/>
    </row>
    <row r="603" spans="16:18" ht="12.75" x14ac:dyDescent="0.2">
      <c r="P603" s="4"/>
      <c r="Q603" s="4"/>
      <c r="R603" s="4"/>
    </row>
    <row r="604" spans="16:18" ht="12.75" x14ac:dyDescent="0.2">
      <c r="P604" s="4"/>
      <c r="Q604" s="4"/>
      <c r="R604" s="4"/>
    </row>
    <row r="605" spans="16:18" ht="12.75" x14ac:dyDescent="0.2">
      <c r="P605" s="4"/>
      <c r="Q605" s="4"/>
      <c r="R605" s="4"/>
    </row>
    <row r="606" spans="16:18" ht="12.75" x14ac:dyDescent="0.2">
      <c r="P606" s="4"/>
      <c r="Q606" s="4"/>
      <c r="R606" s="4"/>
    </row>
    <row r="607" spans="16:18" ht="12.75" x14ac:dyDescent="0.2">
      <c r="P607" s="4"/>
      <c r="Q607" s="4"/>
      <c r="R607" s="4"/>
    </row>
    <row r="608" spans="16:18" ht="12.75" x14ac:dyDescent="0.2">
      <c r="P608" s="4"/>
      <c r="Q608" s="4"/>
      <c r="R608" s="4"/>
    </row>
    <row r="609" spans="16:18" ht="12.75" x14ac:dyDescent="0.2">
      <c r="P609" s="4"/>
      <c r="Q609" s="4"/>
      <c r="R609" s="4"/>
    </row>
    <row r="610" spans="16:18" ht="12.75" x14ac:dyDescent="0.2">
      <c r="P610" s="4"/>
      <c r="Q610" s="4"/>
      <c r="R610" s="4"/>
    </row>
    <row r="611" spans="16:18" ht="12.75" x14ac:dyDescent="0.2">
      <c r="P611" s="4"/>
      <c r="Q611" s="4"/>
      <c r="R611" s="4"/>
    </row>
    <row r="612" spans="16:18" ht="12.75" x14ac:dyDescent="0.2">
      <c r="P612" s="4"/>
      <c r="Q612" s="4"/>
      <c r="R612" s="4"/>
    </row>
    <row r="613" spans="16:18" ht="12.75" x14ac:dyDescent="0.2">
      <c r="P613" s="4"/>
      <c r="Q613" s="4"/>
      <c r="R613" s="4"/>
    </row>
    <row r="614" spans="16:18" ht="12.75" x14ac:dyDescent="0.2">
      <c r="P614" s="4"/>
      <c r="Q614" s="4"/>
      <c r="R614" s="4"/>
    </row>
    <row r="615" spans="16:18" ht="12.75" x14ac:dyDescent="0.2">
      <c r="P615" s="4"/>
      <c r="Q615" s="4"/>
      <c r="R615" s="4"/>
    </row>
    <row r="616" spans="16:18" ht="12.75" x14ac:dyDescent="0.2">
      <c r="P616" s="4"/>
      <c r="Q616" s="4"/>
      <c r="R616" s="4"/>
    </row>
    <row r="617" spans="16:18" ht="12.75" x14ac:dyDescent="0.2">
      <c r="P617" s="4"/>
      <c r="Q617" s="4"/>
      <c r="R617" s="4"/>
    </row>
    <row r="618" spans="16:18" ht="12.75" x14ac:dyDescent="0.2">
      <c r="P618" s="4"/>
      <c r="Q618" s="4"/>
      <c r="R618" s="4"/>
    </row>
    <row r="619" spans="16:18" ht="12.75" x14ac:dyDescent="0.2">
      <c r="P619" s="4"/>
      <c r="Q619" s="4"/>
      <c r="R619" s="4"/>
    </row>
    <row r="620" spans="16:18" ht="12.75" x14ac:dyDescent="0.2">
      <c r="P620" s="4"/>
      <c r="Q620" s="4"/>
      <c r="R620" s="4"/>
    </row>
    <row r="621" spans="16:18" ht="12.75" x14ac:dyDescent="0.2">
      <c r="P621" s="4"/>
      <c r="Q621" s="4"/>
      <c r="R621" s="4"/>
    </row>
    <row r="622" spans="16:18" ht="12.75" x14ac:dyDescent="0.2">
      <c r="P622" s="4"/>
      <c r="Q622" s="4"/>
      <c r="R622" s="4"/>
    </row>
    <row r="623" spans="16:18" ht="12.75" x14ac:dyDescent="0.2">
      <c r="P623" s="4"/>
      <c r="Q623" s="4"/>
      <c r="R623" s="4"/>
    </row>
    <row r="624" spans="16:18" ht="12.75" x14ac:dyDescent="0.2">
      <c r="P624" s="4"/>
      <c r="Q624" s="4"/>
      <c r="R624" s="4"/>
    </row>
    <row r="625" spans="16:18" ht="12.75" x14ac:dyDescent="0.2">
      <c r="P625" s="4"/>
      <c r="Q625" s="4"/>
      <c r="R625" s="4"/>
    </row>
    <row r="626" spans="16:18" ht="12.75" x14ac:dyDescent="0.2">
      <c r="P626" s="4"/>
      <c r="Q626" s="4"/>
      <c r="R626" s="4"/>
    </row>
    <row r="627" spans="16:18" ht="12.75" x14ac:dyDescent="0.2">
      <c r="P627" s="4"/>
      <c r="Q627" s="4"/>
      <c r="R627" s="4"/>
    </row>
    <row r="628" spans="16:18" ht="12.75" x14ac:dyDescent="0.2">
      <c r="P628" s="4"/>
      <c r="Q628" s="4"/>
      <c r="R628" s="4"/>
    </row>
    <row r="629" spans="16:18" ht="12.75" x14ac:dyDescent="0.2">
      <c r="P629" s="4"/>
      <c r="Q629" s="4"/>
      <c r="R629" s="4"/>
    </row>
    <row r="630" spans="16:18" ht="12.75" x14ac:dyDescent="0.2">
      <c r="P630" s="4"/>
      <c r="Q630" s="4"/>
      <c r="R630" s="4"/>
    </row>
    <row r="631" spans="16:18" ht="12.75" x14ac:dyDescent="0.2">
      <c r="P631" s="4"/>
      <c r="Q631" s="4"/>
      <c r="R631" s="4"/>
    </row>
    <row r="632" spans="16:18" ht="12.75" x14ac:dyDescent="0.2">
      <c r="P632" s="4"/>
      <c r="Q632" s="4"/>
      <c r="R632" s="4"/>
    </row>
    <row r="633" spans="16:18" ht="12.75" x14ac:dyDescent="0.2">
      <c r="P633" s="4"/>
      <c r="Q633" s="4"/>
      <c r="R633" s="4"/>
    </row>
    <row r="634" spans="16:18" ht="12.75" x14ac:dyDescent="0.2">
      <c r="P634" s="4"/>
      <c r="Q634" s="4"/>
      <c r="R634" s="4"/>
    </row>
    <row r="635" spans="16:18" ht="12.75" x14ac:dyDescent="0.2">
      <c r="P635" s="4"/>
      <c r="Q635" s="4"/>
      <c r="R635" s="4"/>
    </row>
    <row r="636" spans="16:18" ht="12.75" x14ac:dyDescent="0.2">
      <c r="P636" s="4"/>
      <c r="Q636" s="4"/>
      <c r="R636" s="4"/>
    </row>
    <row r="637" spans="16:18" ht="12.75" x14ac:dyDescent="0.2">
      <c r="P637" s="4"/>
      <c r="Q637" s="4"/>
      <c r="R637" s="4"/>
    </row>
    <row r="638" spans="16:18" ht="12.75" x14ac:dyDescent="0.2">
      <c r="P638" s="4"/>
      <c r="Q638" s="4"/>
      <c r="R638" s="4"/>
    </row>
    <row r="639" spans="16:18" ht="12.75" x14ac:dyDescent="0.2">
      <c r="P639" s="4"/>
      <c r="Q639" s="4"/>
      <c r="R639" s="4"/>
    </row>
    <row r="640" spans="16:18" ht="12.75" x14ac:dyDescent="0.2">
      <c r="P640" s="4"/>
      <c r="Q640" s="4"/>
      <c r="R640" s="4"/>
    </row>
    <row r="641" spans="16:18" ht="12.75" x14ac:dyDescent="0.2">
      <c r="P641" s="4"/>
      <c r="Q641" s="4"/>
      <c r="R641" s="4"/>
    </row>
    <row r="642" spans="16:18" ht="12.75" x14ac:dyDescent="0.2">
      <c r="P642" s="4"/>
      <c r="Q642" s="4"/>
      <c r="R642" s="4"/>
    </row>
    <row r="643" spans="16:18" ht="12.75" x14ac:dyDescent="0.2">
      <c r="P643" s="4"/>
      <c r="Q643" s="4"/>
      <c r="R643" s="4"/>
    </row>
    <row r="644" spans="16:18" ht="12.75" x14ac:dyDescent="0.2">
      <c r="P644" s="4"/>
      <c r="Q644" s="4"/>
      <c r="R644" s="4"/>
    </row>
    <row r="645" spans="16:18" ht="12.75" x14ac:dyDescent="0.2">
      <c r="P645" s="4"/>
      <c r="Q645" s="4"/>
      <c r="R645" s="4"/>
    </row>
    <row r="646" spans="16:18" ht="12.75" x14ac:dyDescent="0.2">
      <c r="P646" s="4"/>
      <c r="Q646" s="4"/>
      <c r="R646" s="4"/>
    </row>
    <row r="647" spans="16:18" ht="12.75" x14ac:dyDescent="0.2">
      <c r="P647" s="4"/>
      <c r="Q647" s="4"/>
      <c r="R647" s="4"/>
    </row>
    <row r="648" spans="16:18" ht="12.75" x14ac:dyDescent="0.2">
      <c r="P648" s="4"/>
      <c r="Q648" s="4"/>
      <c r="R648" s="4"/>
    </row>
    <row r="649" spans="16:18" ht="12.75" x14ac:dyDescent="0.2">
      <c r="P649" s="4"/>
      <c r="Q649" s="4"/>
      <c r="R649" s="4"/>
    </row>
    <row r="650" spans="16:18" ht="12.75" x14ac:dyDescent="0.2">
      <c r="P650" s="4"/>
      <c r="Q650" s="4"/>
      <c r="R650" s="4"/>
    </row>
    <row r="651" spans="16:18" ht="12.75" x14ac:dyDescent="0.2">
      <c r="P651" s="4"/>
      <c r="Q651" s="4"/>
      <c r="R651" s="4"/>
    </row>
    <row r="652" spans="16:18" ht="12.75" x14ac:dyDescent="0.2">
      <c r="P652" s="4"/>
      <c r="Q652" s="4"/>
      <c r="R652" s="4"/>
    </row>
    <row r="653" spans="16:18" ht="12.75" x14ac:dyDescent="0.2">
      <c r="P653" s="4"/>
      <c r="Q653" s="4"/>
      <c r="R653" s="4"/>
    </row>
    <row r="654" spans="16:18" ht="12.75" x14ac:dyDescent="0.2">
      <c r="P654" s="4"/>
      <c r="Q654" s="4"/>
      <c r="R654" s="4"/>
    </row>
    <row r="655" spans="16:18" ht="12.75" x14ac:dyDescent="0.2">
      <c r="P655" s="4"/>
      <c r="Q655" s="4"/>
      <c r="R655" s="4"/>
    </row>
    <row r="656" spans="16:18" ht="12.75" x14ac:dyDescent="0.2">
      <c r="P656" s="4"/>
      <c r="Q656" s="4"/>
      <c r="R656" s="4"/>
    </row>
    <row r="657" spans="16:18" ht="12.75" x14ac:dyDescent="0.2">
      <c r="P657" s="4"/>
      <c r="Q657" s="4"/>
      <c r="R657" s="4"/>
    </row>
    <row r="658" spans="16:18" ht="12.75" x14ac:dyDescent="0.2">
      <c r="P658" s="4"/>
      <c r="Q658" s="4"/>
      <c r="R658" s="4"/>
    </row>
    <row r="659" spans="16:18" ht="12.75" x14ac:dyDescent="0.2">
      <c r="P659" s="4"/>
      <c r="Q659" s="4"/>
      <c r="R659" s="4"/>
    </row>
    <row r="660" spans="16:18" ht="12.75" x14ac:dyDescent="0.2">
      <c r="P660" s="4"/>
      <c r="Q660" s="4"/>
      <c r="R660" s="4"/>
    </row>
    <row r="661" spans="16:18" ht="12.75" x14ac:dyDescent="0.2">
      <c r="P661" s="4"/>
      <c r="Q661" s="4"/>
      <c r="R661" s="4"/>
    </row>
    <row r="662" spans="16:18" ht="12.75" x14ac:dyDescent="0.2">
      <c r="P662" s="4"/>
      <c r="Q662" s="4"/>
      <c r="R662" s="4"/>
    </row>
    <row r="663" spans="16:18" ht="12.75" x14ac:dyDescent="0.2">
      <c r="P663" s="4"/>
      <c r="Q663" s="4"/>
      <c r="R663" s="4"/>
    </row>
    <row r="664" spans="16:18" ht="12.75" x14ac:dyDescent="0.2">
      <c r="P664" s="4"/>
      <c r="Q664" s="4"/>
      <c r="R664" s="4"/>
    </row>
    <row r="665" spans="16:18" ht="12.75" x14ac:dyDescent="0.2">
      <c r="P665" s="4"/>
      <c r="Q665" s="4"/>
      <c r="R665" s="4"/>
    </row>
    <row r="666" spans="16:18" ht="12.75" x14ac:dyDescent="0.2">
      <c r="P666" s="4"/>
      <c r="Q666" s="4"/>
      <c r="R666" s="4"/>
    </row>
    <row r="667" spans="16:18" ht="12.75" x14ac:dyDescent="0.2">
      <c r="P667" s="4"/>
      <c r="Q667" s="4"/>
      <c r="R667" s="4"/>
    </row>
    <row r="668" spans="16:18" ht="12.75" x14ac:dyDescent="0.2">
      <c r="P668" s="4"/>
      <c r="Q668" s="4"/>
      <c r="R668" s="4"/>
    </row>
    <row r="669" spans="16:18" ht="12.75" x14ac:dyDescent="0.2">
      <c r="P669" s="4"/>
      <c r="Q669" s="4"/>
      <c r="R669" s="4"/>
    </row>
    <row r="670" spans="16:18" ht="12.75" x14ac:dyDescent="0.2">
      <c r="P670" s="4"/>
      <c r="Q670" s="4"/>
      <c r="R670" s="4"/>
    </row>
    <row r="671" spans="16:18" ht="12.75" x14ac:dyDescent="0.2">
      <c r="P671" s="4"/>
      <c r="Q671" s="4"/>
      <c r="R671" s="4"/>
    </row>
    <row r="672" spans="16:18" ht="12.75" x14ac:dyDescent="0.2">
      <c r="P672" s="4"/>
      <c r="Q672" s="4"/>
      <c r="R672" s="4"/>
    </row>
    <row r="673" spans="16:18" ht="12.75" x14ac:dyDescent="0.2">
      <c r="P673" s="4"/>
      <c r="Q673" s="4"/>
      <c r="R673" s="4"/>
    </row>
    <row r="674" spans="16:18" ht="12.75" x14ac:dyDescent="0.2">
      <c r="P674" s="4"/>
      <c r="Q674" s="4"/>
      <c r="R674" s="4"/>
    </row>
    <row r="675" spans="16:18" ht="12.75" x14ac:dyDescent="0.2">
      <c r="P675" s="4"/>
      <c r="Q675" s="4"/>
      <c r="R675" s="4"/>
    </row>
    <row r="676" spans="16:18" ht="12.75" x14ac:dyDescent="0.2">
      <c r="P676" s="4"/>
      <c r="Q676" s="4"/>
      <c r="R676" s="4"/>
    </row>
    <row r="677" spans="16:18" ht="12.75" x14ac:dyDescent="0.2">
      <c r="P677" s="4"/>
      <c r="Q677" s="4"/>
      <c r="R677" s="4"/>
    </row>
    <row r="678" spans="16:18" ht="12.75" x14ac:dyDescent="0.2">
      <c r="P678" s="4"/>
      <c r="Q678" s="4"/>
      <c r="R678" s="4"/>
    </row>
    <row r="679" spans="16:18" ht="12.75" x14ac:dyDescent="0.2">
      <c r="P679" s="4"/>
      <c r="Q679" s="4"/>
      <c r="R679" s="4"/>
    </row>
    <row r="680" spans="16:18" ht="12.75" x14ac:dyDescent="0.2">
      <c r="P680" s="4"/>
      <c r="Q680" s="4"/>
      <c r="R680" s="4"/>
    </row>
    <row r="681" spans="16:18" ht="12.75" x14ac:dyDescent="0.2">
      <c r="P681" s="4"/>
      <c r="Q681" s="4"/>
      <c r="R681" s="4"/>
    </row>
    <row r="682" spans="16:18" ht="12.75" x14ac:dyDescent="0.2">
      <c r="P682" s="4"/>
      <c r="Q682" s="4"/>
      <c r="R682" s="4"/>
    </row>
    <row r="683" spans="16:18" ht="12.75" x14ac:dyDescent="0.2">
      <c r="P683" s="4"/>
      <c r="Q683" s="4"/>
      <c r="R683" s="4"/>
    </row>
    <row r="684" spans="16:18" ht="12.75" x14ac:dyDescent="0.2">
      <c r="P684" s="4"/>
      <c r="Q684" s="4"/>
      <c r="R684" s="4"/>
    </row>
    <row r="685" spans="16:18" ht="12.75" x14ac:dyDescent="0.2">
      <c r="P685" s="4"/>
      <c r="Q685" s="4"/>
      <c r="R685" s="4"/>
    </row>
    <row r="686" spans="16:18" ht="12.75" x14ac:dyDescent="0.2">
      <c r="P686" s="4"/>
      <c r="Q686" s="4"/>
      <c r="R686" s="4"/>
    </row>
    <row r="687" spans="16:18" ht="12.75" x14ac:dyDescent="0.2">
      <c r="P687" s="4"/>
      <c r="Q687" s="4"/>
      <c r="R687" s="4"/>
    </row>
    <row r="688" spans="16:18" ht="12.75" x14ac:dyDescent="0.2">
      <c r="P688" s="4"/>
      <c r="Q688" s="4"/>
      <c r="R688" s="4"/>
    </row>
    <row r="689" spans="16:18" ht="12.75" x14ac:dyDescent="0.2">
      <c r="P689" s="4"/>
      <c r="Q689" s="4"/>
      <c r="R689" s="4"/>
    </row>
    <row r="690" spans="16:18" ht="12.75" x14ac:dyDescent="0.2">
      <c r="P690" s="4"/>
      <c r="Q690" s="4"/>
      <c r="R690" s="4"/>
    </row>
    <row r="691" spans="16:18" ht="12.75" x14ac:dyDescent="0.2">
      <c r="P691" s="4"/>
      <c r="Q691" s="4"/>
      <c r="R691" s="4"/>
    </row>
    <row r="692" spans="16:18" ht="12.75" x14ac:dyDescent="0.2">
      <c r="P692" s="4"/>
      <c r="Q692" s="4"/>
      <c r="R692" s="4"/>
    </row>
    <row r="693" spans="16:18" ht="12.75" x14ac:dyDescent="0.2">
      <c r="P693" s="4"/>
      <c r="Q693" s="4"/>
      <c r="R693" s="4"/>
    </row>
    <row r="694" spans="16:18" ht="12.75" x14ac:dyDescent="0.2">
      <c r="P694" s="4"/>
      <c r="Q694" s="4"/>
      <c r="R694" s="4"/>
    </row>
    <row r="695" spans="16:18" ht="12.75" x14ac:dyDescent="0.2">
      <c r="P695" s="4"/>
      <c r="Q695" s="4"/>
      <c r="R695" s="4"/>
    </row>
    <row r="696" spans="16:18" ht="12.75" x14ac:dyDescent="0.2">
      <c r="P696" s="4"/>
      <c r="Q696" s="4"/>
      <c r="R696" s="4"/>
    </row>
    <row r="697" spans="16:18" ht="12.75" x14ac:dyDescent="0.2">
      <c r="P697" s="4"/>
      <c r="Q697" s="4"/>
      <c r="R697" s="4"/>
    </row>
    <row r="698" spans="16:18" ht="12.75" x14ac:dyDescent="0.2">
      <c r="P698" s="4"/>
      <c r="Q698" s="4"/>
      <c r="R698" s="4"/>
    </row>
    <row r="699" spans="16:18" ht="12.75" x14ac:dyDescent="0.2">
      <c r="P699" s="4"/>
      <c r="Q699" s="4"/>
      <c r="R699" s="4"/>
    </row>
    <row r="700" spans="16:18" ht="12.75" x14ac:dyDescent="0.2">
      <c r="P700" s="4"/>
      <c r="Q700" s="4"/>
      <c r="R700" s="4"/>
    </row>
    <row r="701" spans="16:18" ht="12.75" x14ac:dyDescent="0.2">
      <c r="P701" s="4"/>
      <c r="Q701" s="4"/>
      <c r="R701" s="4"/>
    </row>
    <row r="702" spans="16:18" ht="12.75" x14ac:dyDescent="0.2">
      <c r="P702" s="4"/>
      <c r="Q702" s="4"/>
      <c r="R702" s="4"/>
    </row>
    <row r="703" spans="16:18" ht="12.75" x14ac:dyDescent="0.2">
      <c r="P703" s="4"/>
      <c r="Q703" s="4"/>
      <c r="R703" s="4"/>
    </row>
    <row r="704" spans="16:18" ht="12.75" x14ac:dyDescent="0.2">
      <c r="P704" s="4"/>
      <c r="Q704" s="4"/>
      <c r="R704" s="4"/>
    </row>
    <row r="705" spans="16:18" ht="12.75" x14ac:dyDescent="0.2">
      <c r="P705" s="4"/>
      <c r="Q705" s="4"/>
      <c r="R705" s="4"/>
    </row>
    <row r="706" spans="16:18" ht="12.75" x14ac:dyDescent="0.2">
      <c r="P706" s="4"/>
      <c r="Q706" s="4"/>
      <c r="R706" s="4"/>
    </row>
    <row r="707" spans="16:18" ht="12.75" x14ac:dyDescent="0.2">
      <c r="P707" s="4"/>
      <c r="Q707" s="4"/>
      <c r="R707" s="4"/>
    </row>
    <row r="708" spans="16:18" ht="12.75" x14ac:dyDescent="0.2">
      <c r="P708" s="4"/>
      <c r="Q708" s="4"/>
      <c r="R708" s="4"/>
    </row>
    <row r="709" spans="16:18" ht="12.75" x14ac:dyDescent="0.2">
      <c r="P709" s="4"/>
      <c r="Q709" s="4"/>
      <c r="R709" s="4"/>
    </row>
    <row r="710" spans="16:18" ht="12.75" x14ac:dyDescent="0.2">
      <c r="P710" s="4"/>
      <c r="Q710" s="4"/>
      <c r="R710" s="4"/>
    </row>
    <row r="711" spans="16:18" ht="12.75" x14ac:dyDescent="0.2">
      <c r="P711" s="4"/>
      <c r="Q711" s="4"/>
      <c r="R711" s="4"/>
    </row>
    <row r="712" spans="16:18" ht="12.75" x14ac:dyDescent="0.2">
      <c r="P712" s="4"/>
      <c r="Q712" s="4"/>
      <c r="R712" s="4"/>
    </row>
    <row r="713" spans="16:18" ht="12.75" x14ac:dyDescent="0.2">
      <c r="P713" s="4"/>
      <c r="Q713" s="4"/>
      <c r="R713" s="4"/>
    </row>
    <row r="714" spans="16:18" ht="12.75" x14ac:dyDescent="0.2">
      <c r="P714" s="4"/>
      <c r="Q714" s="4"/>
      <c r="R714" s="4"/>
    </row>
    <row r="715" spans="16:18" ht="12.75" x14ac:dyDescent="0.2">
      <c r="P715" s="4"/>
      <c r="Q715" s="4"/>
      <c r="R715" s="4"/>
    </row>
    <row r="716" spans="16:18" ht="12.75" x14ac:dyDescent="0.2">
      <c r="P716" s="4"/>
      <c r="Q716" s="4"/>
      <c r="R716" s="4"/>
    </row>
    <row r="717" spans="16:18" ht="12.75" x14ac:dyDescent="0.2">
      <c r="P717" s="4"/>
      <c r="Q717" s="4"/>
      <c r="R717" s="4"/>
    </row>
    <row r="718" spans="16:18" ht="12.75" x14ac:dyDescent="0.2">
      <c r="P718" s="4"/>
      <c r="Q718" s="4"/>
      <c r="R718" s="4"/>
    </row>
    <row r="719" spans="16:18" ht="12.75" x14ac:dyDescent="0.2">
      <c r="P719" s="4"/>
      <c r="Q719" s="4"/>
      <c r="R719" s="4"/>
    </row>
    <row r="720" spans="16:18" ht="12.75" x14ac:dyDescent="0.2">
      <c r="P720" s="4"/>
      <c r="Q720" s="4"/>
      <c r="R720" s="4"/>
    </row>
    <row r="721" spans="16:18" ht="12.75" x14ac:dyDescent="0.2">
      <c r="P721" s="4"/>
      <c r="Q721" s="4"/>
      <c r="R721" s="4"/>
    </row>
    <row r="722" spans="16:18" ht="12.75" x14ac:dyDescent="0.2">
      <c r="P722" s="4"/>
      <c r="Q722" s="4"/>
      <c r="R722" s="4"/>
    </row>
    <row r="723" spans="16:18" ht="12.75" x14ac:dyDescent="0.2">
      <c r="P723" s="4"/>
      <c r="Q723" s="4"/>
      <c r="R723" s="4"/>
    </row>
    <row r="724" spans="16:18" ht="12.75" x14ac:dyDescent="0.2">
      <c r="P724" s="4"/>
      <c r="Q724" s="4"/>
      <c r="R724" s="4"/>
    </row>
    <row r="725" spans="16:18" ht="12.75" x14ac:dyDescent="0.2">
      <c r="P725" s="4"/>
      <c r="Q725" s="4"/>
      <c r="R725" s="4"/>
    </row>
    <row r="726" spans="16:18" ht="12.75" x14ac:dyDescent="0.2">
      <c r="P726" s="4"/>
      <c r="Q726" s="4"/>
      <c r="R726" s="4"/>
    </row>
    <row r="727" spans="16:18" ht="12.75" x14ac:dyDescent="0.2">
      <c r="P727" s="4"/>
      <c r="Q727" s="4"/>
      <c r="R727" s="4"/>
    </row>
    <row r="728" spans="16:18" ht="12.75" x14ac:dyDescent="0.2">
      <c r="P728" s="4"/>
      <c r="Q728" s="4"/>
      <c r="R728" s="4"/>
    </row>
    <row r="729" spans="16:18" ht="12.75" x14ac:dyDescent="0.2">
      <c r="P729" s="4"/>
      <c r="Q729" s="4"/>
      <c r="R729" s="4"/>
    </row>
    <row r="730" spans="16:18" ht="12.75" x14ac:dyDescent="0.2">
      <c r="P730" s="4"/>
      <c r="Q730" s="4"/>
      <c r="R730" s="4"/>
    </row>
    <row r="731" spans="16:18" ht="12.75" x14ac:dyDescent="0.2">
      <c r="P731" s="4"/>
      <c r="Q731" s="4"/>
      <c r="R731" s="4"/>
    </row>
    <row r="732" spans="16:18" ht="12.75" x14ac:dyDescent="0.2">
      <c r="P732" s="4"/>
      <c r="Q732" s="4"/>
      <c r="R732" s="4"/>
    </row>
    <row r="733" spans="16:18" ht="12.75" x14ac:dyDescent="0.2">
      <c r="P733" s="4"/>
      <c r="Q733" s="4"/>
      <c r="R733" s="4"/>
    </row>
    <row r="734" spans="16:18" ht="12.75" x14ac:dyDescent="0.2">
      <c r="P734" s="4"/>
      <c r="Q734" s="4"/>
      <c r="R734" s="4"/>
    </row>
    <row r="735" spans="16:18" ht="12.75" x14ac:dyDescent="0.2">
      <c r="P735" s="4"/>
      <c r="Q735" s="4"/>
      <c r="R735" s="4"/>
    </row>
    <row r="736" spans="16:18" ht="12.75" x14ac:dyDescent="0.2">
      <c r="P736" s="4"/>
      <c r="Q736" s="4"/>
      <c r="R736" s="4"/>
    </row>
    <row r="737" spans="16:18" ht="12.75" x14ac:dyDescent="0.2">
      <c r="P737" s="4"/>
      <c r="Q737" s="4"/>
      <c r="R737" s="4"/>
    </row>
    <row r="738" spans="16:18" ht="12.75" x14ac:dyDescent="0.2">
      <c r="P738" s="4"/>
      <c r="Q738" s="4"/>
      <c r="R738" s="4"/>
    </row>
    <row r="739" spans="16:18" ht="12.75" x14ac:dyDescent="0.2">
      <c r="P739" s="4"/>
      <c r="Q739" s="4"/>
      <c r="R739" s="4"/>
    </row>
    <row r="740" spans="16:18" ht="12.75" x14ac:dyDescent="0.2">
      <c r="P740" s="4"/>
      <c r="Q740" s="4"/>
      <c r="R740" s="4"/>
    </row>
    <row r="741" spans="16:18" ht="12.75" x14ac:dyDescent="0.2">
      <c r="P741" s="4"/>
      <c r="Q741" s="4"/>
      <c r="R741" s="4"/>
    </row>
    <row r="742" spans="16:18" ht="12.75" x14ac:dyDescent="0.2">
      <c r="P742" s="4"/>
      <c r="Q742" s="4"/>
      <c r="R742" s="4"/>
    </row>
    <row r="743" spans="16:18" ht="12.75" x14ac:dyDescent="0.2">
      <c r="P743" s="4"/>
      <c r="Q743" s="4"/>
      <c r="R743" s="4"/>
    </row>
    <row r="744" spans="16:18" ht="12.75" x14ac:dyDescent="0.2">
      <c r="P744" s="4"/>
      <c r="Q744" s="4"/>
      <c r="R744" s="4"/>
    </row>
    <row r="745" spans="16:18" ht="12.75" x14ac:dyDescent="0.2">
      <c r="P745" s="4"/>
      <c r="Q745" s="4"/>
      <c r="R745" s="4"/>
    </row>
    <row r="746" spans="16:18" ht="12.75" x14ac:dyDescent="0.2">
      <c r="P746" s="4"/>
      <c r="Q746" s="4"/>
      <c r="R746" s="4"/>
    </row>
    <row r="747" spans="16:18" ht="12.75" x14ac:dyDescent="0.2">
      <c r="P747" s="4"/>
      <c r="Q747" s="4"/>
      <c r="R747" s="4"/>
    </row>
    <row r="748" spans="16:18" ht="12.75" x14ac:dyDescent="0.2">
      <c r="P748" s="4"/>
      <c r="Q748" s="4"/>
      <c r="R748" s="4"/>
    </row>
    <row r="749" spans="16:18" ht="12.75" x14ac:dyDescent="0.2">
      <c r="P749" s="4"/>
      <c r="Q749" s="4"/>
      <c r="R749" s="4"/>
    </row>
    <row r="750" spans="16:18" ht="12.75" x14ac:dyDescent="0.2">
      <c r="P750" s="4"/>
      <c r="Q750" s="4"/>
      <c r="R750" s="4"/>
    </row>
    <row r="751" spans="16:18" ht="12.75" x14ac:dyDescent="0.2">
      <c r="P751" s="4"/>
      <c r="Q751" s="4"/>
      <c r="R751" s="4"/>
    </row>
    <row r="752" spans="16:18" ht="12.75" x14ac:dyDescent="0.2">
      <c r="P752" s="4"/>
      <c r="Q752" s="4"/>
      <c r="R752" s="4"/>
    </row>
    <row r="753" spans="16:18" ht="12.75" x14ac:dyDescent="0.2">
      <c r="P753" s="4"/>
      <c r="Q753" s="4"/>
      <c r="R753" s="4"/>
    </row>
    <row r="754" spans="16:18" ht="12.75" x14ac:dyDescent="0.2">
      <c r="P754" s="4"/>
      <c r="Q754" s="4"/>
      <c r="R754" s="4"/>
    </row>
    <row r="755" spans="16:18" ht="12.75" x14ac:dyDescent="0.2">
      <c r="P755" s="4"/>
      <c r="Q755" s="4"/>
      <c r="R755" s="4"/>
    </row>
    <row r="756" spans="16:18" ht="12.75" x14ac:dyDescent="0.2">
      <c r="P756" s="4"/>
      <c r="Q756" s="4"/>
      <c r="R756" s="4"/>
    </row>
    <row r="757" spans="16:18" ht="12.75" x14ac:dyDescent="0.2">
      <c r="P757" s="4"/>
      <c r="Q757" s="4"/>
      <c r="R757" s="4"/>
    </row>
    <row r="758" spans="16:18" ht="12.75" x14ac:dyDescent="0.2">
      <c r="P758" s="4"/>
      <c r="Q758" s="4"/>
      <c r="R758" s="4"/>
    </row>
    <row r="759" spans="16:18" ht="12.75" x14ac:dyDescent="0.2">
      <c r="P759" s="4"/>
      <c r="Q759" s="4"/>
      <c r="R759" s="4"/>
    </row>
    <row r="760" spans="16:18" ht="12.75" x14ac:dyDescent="0.2">
      <c r="P760" s="4"/>
      <c r="Q760" s="4"/>
      <c r="R760" s="4"/>
    </row>
    <row r="761" spans="16:18" ht="12.75" x14ac:dyDescent="0.2">
      <c r="P761" s="4"/>
      <c r="Q761" s="4"/>
      <c r="R761" s="4"/>
    </row>
    <row r="762" spans="16:18" ht="12.75" x14ac:dyDescent="0.2">
      <c r="P762" s="4"/>
      <c r="Q762" s="4"/>
      <c r="R762" s="4"/>
    </row>
    <row r="763" spans="16:18" ht="12.75" x14ac:dyDescent="0.2">
      <c r="P763" s="4"/>
      <c r="Q763" s="4"/>
      <c r="R763" s="4"/>
    </row>
    <row r="764" spans="16:18" ht="12.75" x14ac:dyDescent="0.2">
      <c r="P764" s="4"/>
      <c r="Q764" s="4"/>
      <c r="R764" s="4"/>
    </row>
    <row r="765" spans="16:18" ht="12.75" x14ac:dyDescent="0.2">
      <c r="P765" s="4"/>
      <c r="Q765" s="4"/>
      <c r="R765" s="4"/>
    </row>
    <row r="766" spans="16:18" ht="12.75" x14ac:dyDescent="0.2">
      <c r="P766" s="4"/>
      <c r="Q766" s="4"/>
      <c r="R766" s="4"/>
    </row>
    <row r="767" spans="16:18" ht="12.75" x14ac:dyDescent="0.2">
      <c r="P767" s="4"/>
      <c r="Q767" s="4"/>
      <c r="R767" s="4"/>
    </row>
    <row r="768" spans="16:18" ht="12.75" x14ac:dyDescent="0.2">
      <c r="P768" s="4"/>
      <c r="Q768" s="4"/>
      <c r="R768" s="4"/>
    </row>
    <row r="769" spans="16:18" ht="12.75" x14ac:dyDescent="0.2">
      <c r="P769" s="4"/>
      <c r="Q769" s="4"/>
      <c r="R769" s="4"/>
    </row>
    <row r="770" spans="16:18" ht="12.75" x14ac:dyDescent="0.2">
      <c r="P770" s="4"/>
      <c r="Q770" s="4"/>
      <c r="R770" s="4"/>
    </row>
    <row r="771" spans="16:18" ht="12.75" x14ac:dyDescent="0.2">
      <c r="P771" s="4"/>
      <c r="Q771" s="4"/>
      <c r="R771" s="4"/>
    </row>
    <row r="772" spans="16:18" ht="12.75" x14ac:dyDescent="0.2">
      <c r="P772" s="4"/>
      <c r="Q772" s="4"/>
      <c r="R772" s="4"/>
    </row>
    <row r="773" spans="16:18" ht="12.75" x14ac:dyDescent="0.2">
      <c r="P773" s="4"/>
      <c r="Q773" s="4"/>
      <c r="R773" s="4"/>
    </row>
    <row r="774" spans="16:18" ht="12.75" x14ac:dyDescent="0.2">
      <c r="P774" s="4"/>
      <c r="Q774" s="4"/>
      <c r="R774" s="4"/>
    </row>
    <row r="775" spans="16:18" ht="12.75" x14ac:dyDescent="0.2">
      <c r="P775" s="4"/>
      <c r="Q775" s="4"/>
      <c r="R775" s="4"/>
    </row>
    <row r="776" spans="16:18" ht="12.75" x14ac:dyDescent="0.2">
      <c r="P776" s="4"/>
      <c r="Q776" s="4"/>
      <c r="R776" s="4"/>
    </row>
    <row r="777" spans="16:18" ht="12.75" x14ac:dyDescent="0.2">
      <c r="P777" s="4"/>
      <c r="Q777" s="4"/>
      <c r="R777" s="4"/>
    </row>
    <row r="778" spans="16:18" ht="12.75" x14ac:dyDescent="0.2">
      <c r="P778" s="4"/>
      <c r="Q778" s="4"/>
      <c r="R778" s="4"/>
    </row>
    <row r="779" spans="16:18" ht="12.75" x14ac:dyDescent="0.2">
      <c r="P779" s="4"/>
      <c r="Q779" s="4"/>
      <c r="R779" s="4"/>
    </row>
    <row r="780" spans="16:18" ht="12.75" x14ac:dyDescent="0.2">
      <c r="P780" s="4"/>
      <c r="Q780" s="4"/>
      <c r="R780" s="4"/>
    </row>
    <row r="781" spans="16:18" ht="12.75" x14ac:dyDescent="0.2">
      <c r="P781" s="4"/>
      <c r="Q781" s="4"/>
      <c r="R781" s="4"/>
    </row>
    <row r="782" spans="16:18" ht="12.75" x14ac:dyDescent="0.2">
      <c r="P782" s="4"/>
      <c r="Q782" s="4"/>
      <c r="R782" s="4"/>
    </row>
    <row r="783" spans="16:18" ht="12.75" x14ac:dyDescent="0.2">
      <c r="P783" s="4"/>
      <c r="Q783" s="4"/>
      <c r="R783" s="4"/>
    </row>
    <row r="784" spans="16:18" ht="12.75" x14ac:dyDescent="0.2">
      <c r="P784" s="4"/>
      <c r="Q784" s="4"/>
      <c r="R784" s="4"/>
    </row>
    <row r="785" spans="16:18" ht="12.75" x14ac:dyDescent="0.2">
      <c r="P785" s="4"/>
      <c r="Q785" s="4"/>
      <c r="R785" s="4"/>
    </row>
    <row r="786" spans="16:18" ht="12.75" x14ac:dyDescent="0.2">
      <c r="P786" s="4"/>
      <c r="Q786" s="4"/>
      <c r="R786" s="4"/>
    </row>
    <row r="787" spans="16:18" ht="12.75" x14ac:dyDescent="0.2">
      <c r="P787" s="4"/>
      <c r="Q787" s="4"/>
      <c r="R787" s="4"/>
    </row>
    <row r="788" spans="16:18" ht="12.75" x14ac:dyDescent="0.2">
      <c r="P788" s="4"/>
      <c r="Q788" s="4"/>
      <c r="R788" s="4"/>
    </row>
    <row r="789" spans="16:18" ht="12.75" x14ac:dyDescent="0.2">
      <c r="P789" s="4"/>
      <c r="Q789" s="4"/>
      <c r="R789" s="4"/>
    </row>
    <row r="790" spans="16:18" ht="12.75" x14ac:dyDescent="0.2">
      <c r="P790" s="4"/>
      <c r="Q790" s="4"/>
      <c r="R790" s="4"/>
    </row>
    <row r="791" spans="16:18" ht="12.75" x14ac:dyDescent="0.2">
      <c r="P791" s="4"/>
      <c r="Q791" s="4"/>
      <c r="R791" s="4"/>
    </row>
    <row r="792" spans="16:18" ht="12.75" x14ac:dyDescent="0.2">
      <c r="P792" s="4"/>
      <c r="Q792" s="4"/>
      <c r="R792" s="4"/>
    </row>
    <row r="793" spans="16:18" ht="12.75" x14ac:dyDescent="0.2">
      <c r="P793" s="4"/>
      <c r="Q793" s="4"/>
      <c r="R793" s="4"/>
    </row>
    <row r="794" spans="16:18" ht="12.75" x14ac:dyDescent="0.2">
      <c r="P794" s="4"/>
      <c r="Q794" s="4"/>
      <c r="R794" s="4"/>
    </row>
    <row r="795" spans="16:18" ht="12.75" x14ac:dyDescent="0.2">
      <c r="P795" s="4"/>
      <c r="Q795" s="4"/>
      <c r="R795" s="4"/>
    </row>
    <row r="796" spans="16:18" ht="12.75" x14ac:dyDescent="0.2">
      <c r="P796" s="4"/>
      <c r="Q796" s="4"/>
      <c r="R796" s="4"/>
    </row>
    <row r="797" spans="16:18" ht="12.75" x14ac:dyDescent="0.2">
      <c r="P797" s="4"/>
      <c r="Q797" s="4"/>
      <c r="R797" s="4"/>
    </row>
    <row r="798" spans="16:18" ht="12.75" x14ac:dyDescent="0.2">
      <c r="P798" s="4"/>
      <c r="Q798" s="4"/>
      <c r="R798" s="4"/>
    </row>
    <row r="799" spans="16:18" ht="12.75" x14ac:dyDescent="0.2">
      <c r="P799" s="4"/>
      <c r="Q799" s="4"/>
      <c r="R799" s="4"/>
    </row>
    <row r="800" spans="16:18" ht="12.75" x14ac:dyDescent="0.2">
      <c r="P800" s="4"/>
      <c r="Q800" s="4"/>
      <c r="R800" s="4"/>
    </row>
    <row r="801" spans="16:18" ht="12.75" x14ac:dyDescent="0.2">
      <c r="P801" s="4"/>
      <c r="Q801" s="4"/>
      <c r="R801" s="4"/>
    </row>
    <row r="802" spans="16:18" ht="12.75" x14ac:dyDescent="0.2">
      <c r="P802" s="4"/>
      <c r="Q802" s="4"/>
      <c r="R802" s="4"/>
    </row>
    <row r="803" spans="16:18" ht="12.75" x14ac:dyDescent="0.2">
      <c r="P803" s="4"/>
      <c r="Q803" s="4"/>
      <c r="R803" s="4"/>
    </row>
    <row r="804" spans="16:18" ht="12.75" x14ac:dyDescent="0.2">
      <c r="P804" s="4"/>
      <c r="Q804" s="4"/>
      <c r="R804" s="4"/>
    </row>
    <row r="805" spans="16:18" ht="12.75" x14ac:dyDescent="0.2">
      <c r="P805" s="4"/>
      <c r="Q805" s="4"/>
      <c r="R805" s="4"/>
    </row>
    <row r="806" spans="16:18" ht="12.75" x14ac:dyDescent="0.2">
      <c r="P806" s="4"/>
      <c r="Q806" s="4"/>
      <c r="R806" s="4"/>
    </row>
    <row r="807" spans="16:18" ht="12.75" x14ac:dyDescent="0.2">
      <c r="P807" s="4"/>
      <c r="Q807" s="4"/>
      <c r="R807" s="4"/>
    </row>
    <row r="808" spans="16:18" ht="12.75" x14ac:dyDescent="0.2">
      <c r="P808" s="4"/>
      <c r="Q808" s="4"/>
      <c r="R808" s="4"/>
    </row>
    <row r="809" spans="16:18" ht="12.75" x14ac:dyDescent="0.2">
      <c r="P809" s="4"/>
      <c r="Q809" s="4"/>
      <c r="R809" s="4"/>
    </row>
    <row r="810" spans="16:18" ht="12.75" x14ac:dyDescent="0.2">
      <c r="P810" s="4"/>
      <c r="Q810" s="4"/>
      <c r="R810" s="4"/>
    </row>
    <row r="811" spans="16:18" ht="12.75" x14ac:dyDescent="0.2">
      <c r="P811" s="4"/>
      <c r="Q811" s="4"/>
      <c r="R811" s="4"/>
    </row>
    <row r="812" spans="16:18" ht="12.75" x14ac:dyDescent="0.2">
      <c r="P812" s="4"/>
      <c r="Q812" s="4"/>
      <c r="R812" s="4"/>
    </row>
    <row r="813" spans="16:18" ht="12.75" x14ac:dyDescent="0.2">
      <c r="P813" s="4"/>
      <c r="Q813" s="4"/>
      <c r="R813" s="4"/>
    </row>
    <row r="814" spans="16:18" ht="12.75" x14ac:dyDescent="0.2">
      <c r="P814" s="4"/>
      <c r="Q814" s="4"/>
      <c r="R814" s="4"/>
    </row>
    <row r="815" spans="16:18" ht="12.75" x14ac:dyDescent="0.2">
      <c r="P815" s="4"/>
      <c r="Q815" s="4"/>
      <c r="R815" s="4"/>
    </row>
    <row r="816" spans="16:18" ht="12.75" x14ac:dyDescent="0.2">
      <c r="P816" s="4"/>
      <c r="Q816" s="4"/>
      <c r="R816" s="4"/>
    </row>
    <row r="817" spans="16:18" ht="12.75" x14ac:dyDescent="0.2">
      <c r="P817" s="4"/>
      <c r="Q817" s="4"/>
      <c r="R817" s="4"/>
    </row>
    <row r="818" spans="16:18" ht="12.75" x14ac:dyDescent="0.2">
      <c r="P818" s="4"/>
      <c r="Q818" s="4"/>
      <c r="R818" s="4"/>
    </row>
    <row r="819" spans="16:18" ht="12.75" x14ac:dyDescent="0.2">
      <c r="P819" s="4"/>
      <c r="Q819" s="4"/>
      <c r="R819" s="4"/>
    </row>
    <row r="820" spans="16:18" ht="12.75" x14ac:dyDescent="0.2">
      <c r="P820" s="4"/>
      <c r="Q820" s="4"/>
      <c r="R820" s="4"/>
    </row>
    <row r="821" spans="16:18" ht="12.75" x14ac:dyDescent="0.2">
      <c r="P821" s="4"/>
      <c r="Q821" s="4"/>
      <c r="R821" s="4"/>
    </row>
    <row r="822" spans="16:18" ht="12.75" x14ac:dyDescent="0.2">
      <c r="P822" s="4"/>
      <c r="Q822" s="4"/>
      <c r="R822" s="4"/>
    </row>
    <row r="823" spans="16:18" ht="12.75" x14ac:dyDescent="0.2">
      <c r="P823" s="4"/>
      <c r="Q823" s="4"/>
      <c r="R823" s="4"/>
    </row>
    <row r="824" spans="16:18" ht="12.75" x14ac:dyDescent="0.2">
      <c r="P824" s="4"/>
      <c r="Q824" s="4"/>
      <c r="R824" s="4"/>
    </row>
    <row r="825" spans="16:18" ht="12.75" x14ac:dyDescent="0.2">
      <c r="P825" s="4"/>
      <c r="Q825" s="4"/>
      <c r="R825" s="4"/>
    </row>
    <row r="826" spans="16:18" ht="12.75" x14ac:dyDescent="0.2">
      <c r="P826" s="4"/>
      <c r="Q826" s="4"/>
      <c r="R826" s="4"/>
    </row>
    <row r="827" spans="16:18" ht="12.75" x14ac:dyDescent="0.2">
      <c r="P827" s="4"/>
      <c r="Q827" s="4"/>
      <c r="R827" s="4"/>
    </row>
    <row r="828" spans="16:18" ht="12.75" x14ac:dyDescent="0.2">
      <c r="P828" s="4"/>
      <c r="Q828" s="4"/>
      <c r="R828" s="4"/>
    </row>
    <row r="829" spans="16:18" ht="12.75" x14ac:dyDescent="0.2">
      <c r="P829" s="4"/>
      <c r="Q829" s="4"/>
      <c r="R829" s="4"/>
    </row>
    <row r="830" spans="16:18" ht="12.75" x14ac:dyDescent="0.2">
      <c r="P830" s="4"/>
      <c r="Q830" s="4"/>
      <c r="R830" s="4"/>
    </row>
    <row r="831" spans="16:18" ht="12.75" x14ac:dyDescent="0.2">
      <c r="P831" s="4"/>
      <c r="Q831" s="4"/>
      <c r="R831" s="4"/>
    </row>
    <row r="832" spans="16:18" ht="12.75" x14ac:dyDescent="0.2">
      <c r="P832" s="4"/>
      <c r="Q832" s="4"/>
      <c r="R832" s="4"/>
    </row>
    <row r="833" spans="16:18" ht="12.75" x14ac:dyDescent="0.2">
      <c r="P833" s="4"/>
      <c r="Q833" s="4"/>
      <c r="R833" s="4"/>
    </row>
    <row r="834" spans="16:18" ht="12.75" x14ac:dyDescent="0.2">
      <c r="P834" s="4"/>
      <c r="Q834" s="4"/>
      <c r="R834" s="4"/>
    </row>
    <row r="835" spans="16:18" ht="12.75" x14ac:dyDescent="0.2">
      <c r="P835" s="4"/>
      <c r="Q835" s="4"/>
      <c r="R835" s="4"/>
    </row>
    <row r="836" spans="16:18" ht="12.75" x14ac:dyDescent="0.2">
      <c r="P836" s="4"/>
      <c r="Q836" s="4"/>
      <c r="R836" s="4"/>
    </row>
    <row r="837" spans="16:18" ht="12.75" x14ac:dyDescent="0.2">
      <c r="P837" s="4"/>
      <c r="Q837" s="4"/>
      <c r="R837" s="4"/>
    </row>
    <row r="838" spans="16:18" ht="12.75" x14ac:dyDescent="0.2">
      <c r="P838" s="4"/>
      <c r="Q838" s="4"/>
      <c r="R838" s="4"/>
    </row>
    <row r="839" spans="16:18" ht="12.75" x14ac:dyDescent="0.2">
      <c r="P839" s="4"/>
      <c r="Q839" s="4"/>
      <c r="R839" s="4"/>
    </row>
    <row r="840" spans="16:18" ht="12.75" x14ac:dyDescent="0.2">
      <c r="P840" s="4"/>
      <c r="Q840" s="4"/>
      <c r="R840" s="4"/>
    </row>
    <row r="841" spans="16:18" ht="12.75" x14ac:dyDescent="0.2">
      <c r="P841" s="4"/>
      <c r="Q841" s="4"/>
      <c r="R841" s="4"/>
    </row>
    <row r="842" spans="16:18" ht="12.75" x14ac:dyDescent="0.2">
      <c r="P842" s="4"/>
      <c r="Q842" s="4"/>
      <c r="R842" s="4"/>
    </row>
    <row r="843" spans="16:18" ht="12.75" x14ac:dyDescent="0.2">
      <c r="P843" s="4"/>
      <c r="Q843" s="4"/>
      <c r="R843" s="4"/>
    </row>
    <row r="844" spans="16:18" ht="12.75" x14ac:dyDescent="0.2">
      <c r="P844" s="4"/>
      <c r="Q844" s="4"/>
      <c r="R844" s="4"/>
    </row>
    <row r="845" spans="16:18" ht="12.75" x14ac:dyDescent="0.2">
      <c r="P845" s="4"/>
      <c r="Q845" s="4"/>
      <c r="R845" s="4"/>
    </row>
    <row r="846" spans="16:18" ht="12.75" x14ac:dyDescent="0.2">
      <c r="P846" s="4"/>
      <c r="Q846" s="4"/>
      <c r="R846" s="4"/>
    </row>
    <row r="847" spans="16:18" ht="12.75" x14ac:dyDescent="0.2">
      <c r="P847" s="4"/>
      <c r="Q847" s="4"/>
      <c r="R847" s="4"/>
    </row>
    <row r="848" spans="16:18" ht="12.75" x14ac:dyDescent="0.2">
      <c r="P848" s="4"/>
      <c r="Q848" s="4"/>
      <c r="R848" s="4"/>
    </row>
    <row r="849" spans="16:18" ht="12.75" x14ac:dyDescent="0.2">
      <c r="P849" s="4"/>
      <c r="Q849" s="4"/>
      <c r="R849" s="4"/>
    </row>
    <row r="850" spans="16:18" ht="12.75" x14ac:dyDescent="0.2">
      <c r="P850" s="4"/>
      <c r="Q850" s="4"/>
      <c r="R850" s="4"/>
    </row>
    <row r="851" spans="16:18" ht="12.75" x14ac:dyDescent="0.2">
      <c r="P851" s="4"/>
      <c r="Q851" s="4"/>
      <c r="R851" s="4"/>
    </row>
    <row r="852" spans="16:18" ht="12.75" x14ac:dyDescent="0.2">
      <c r="P852" s="4"/>
      <c r="Q852" s="4"/>
      <c r="R852" s="4"/>
    </row>
    <row r="853" spans="16:18" ht="12.75" x14ac:dyDescent="0.2">
      <c r="P853" s="4"/>
      <c r="Q853" s="4"/>
      <c r="R853" s="4"/>
    </row>
    <row r="854" spans="16:18" ht="12.75" x14ac:dyDescent="0.2">
      <c r="P854" s="4"/>
      <c r="Q854" s="4"/>
      <c r="R854" s="4"/>
    </row>
    <row r="855" spans="16:18" ht="12.75" x14ac:dyDescent="0.2">
      <c r="P855" s="4"/>
      <c r="Q855" s="4"/>
      <c r="R855" s="4"/>
    </row>
    <row r="856" spans="16:18" ht="12.75" x14ac:dyDescent="0.2">
      <c r="P856" s="4"/>
      <c r="Q856" s="4"/>
      <c r="R856" s="4"/>
    </row>
    <row r="857" spans="16:18" ht="12.75" x14ac:dyDescent="0.2">
      <c r="P857" s="4"/>
      <c r="Q857" s="4"/>
      <c r="R857" s="4"/>
    </row>
    <row r="858" spans="16:18" ht="12.75" x14ac:dyDescent="0.2">
      <c r="P858" s="4"/>
      <c r="Q858" s="4"/>
      <c r="R858" s="4"/>
    </row>
    <row r="859" spans="16:18" ht="12.75" x14ac:dyDescent="0.2">
      <c r="P859" s="4"/>
      <c r="Q859" s="4"/>
      <c r="R859" s="4"/>
    </row>
    <row r="860" spans="16:18" ht="12.75" x14ac:dyDescent="0.2">
      <c r="P860" s="4"/>
      <c r="Q860" s="4"/>
      <c r="R860" s="4"/>
    </row>
    <row r="861" spans="16:18" ht="12.75" x14ac:dyDescent="0.2">
      <c r="P861" s="4"/>
      <c r="Q861" s="4"/>
      <c r="R861" s="4"/>
    </row>
    <row r="862" spans="16:18" ht="12.75" x14ac:dyDescent="0.2">
      <c r="P862" s="4"/>
      <c r="Q862" s="4"/>
      <c r="R862" s="4"/>
    </row>
    <row r="863" spans="16:18" ht="12.75" x14ac:dyDescent="0.2">
      <c r="P863" s="4"/>
      <c r="Q863" s="4"/>
      <c r="R863" s="4"/>
    </row>
    <row r="864" spans="16:18" ht="12.75" x14ac:dyDescent="0.2">
      <c r="P864" s="4"/>
      <c r="Q864" s="4"/>
      <c r="R864" s="4"/>
    </row>
    <row r="865" spans="16:18" ht="12.75" x14ac:dyDescent="0.2">
      <c r="P865" s="4"/>
      <c r="Q865" s="4"/>
      <c r="R865" s="4"/>
    </row>
    <row r="866" spans="16:18" ht="12.75" x14ac:dyDescent="0.2">
      <c r="P866" s="4"/>
      <c r="Q866" s="4"/>
      <c r="R866" s="4"/>
    </row>
    <row r="867" spans="16:18" ht="12.75" x14ac:dyDescent="0.2">
      <c r="P867" s="4"/>
      <c r="Q867" s="4"/>
      <c r="R867" s="4"/>
    </row>
    <row r="868" spans="16:18" ht="12.75" x14ac:dyDescent="0.2">
      <c r="P868" s="4"/>
      <c r="Q868" s="4"/>
      <c r="R868" s="4"/>
    </row>
    <row r="869" spans="16:18" ht="12.75" x14ac:dyDescent="0.2">
      <c r="P869" s="4"/>
      <c r="Q869" s="4"/>
      <c r="R869" s="4"/>
    </row>
    <row r="870" spans="16:18" ht="12.75" x14ac:dyDescent="0.2">
      <c r="P870" s="4"/>
      <c r="Q870" s="4"/>
      <c r="R870" s="4"/>
    </row>
    <row r="871" spans="16:18" ht="12.75" x14ac:dyDescent="0.2">
      <c r="P871" s="4"/>
      <c r="Q871" s="4"/>
      <c r="R871" s="4"/>
    </row>
    <row r="872" spans="16:18" ht="12.75" x14ac:dyDescent="0.2">
      <c r="P872" s="4"/>
      <c r="Q872" s="4"/>
      <c r="R872" s="4"/>
    </row>
    <row r="873" spans="16:18" ht="12.75" x14ac:dyDescent="0.2">
      <c r="P873" s="4"/>
      <c r="Q873" s="4"/>
      <c r="R873" s="4"/>
    </row>
    <row r="874" spans="16:18" ht="12.75" x14ac:dyDescent="0.2">
      <c r="P874" s="4"/>
      <c r="Q874" s="4"/>
      <c r="R874" s="4"/>
    </row>
    <row r="875" spans="16:18" ht="12.75" x14ac:dyDescent="0.2">
      <c r="P875" s="4"/>
      <c r="Q875" s="4"/>
      <c r="R875" s="4"/>
    </row>
    <row r="876" spans="16:18" ht="12.75" x14ac:dyDescent="0.2">
      <c r="P876" s="4"/>
      <c r="Q876" s="4"/>
      <c r="R876" s="4"/>
    </row>
    <row r="877" spans="16:18" ht="12.75" x14ac:dyDescent="0.2">
      <c r="P877" s="4"/>
      <c r="Q877" s="4"/>
      <c r="R877" s="4"/>
    </row>
    <row r="878" spans="16:18" ht="12.75" x14ac:dyDescent="0.2">
      <c r="P878" s="4"/>
      <c r="Q878" s="4"/>
      <c r="R878" s="4"/>
    </row>
    <row r="879" spans="16:18" ht="12.75" x14ac:dyDescent="0.2">
      <c r="P879" s="4"/>
      <c r="Q879" s="4"/>
      <c r="R879" s="4"/>
    </row>
    <row r="880" spans="16:18" ht="12.75" x14ac:dyDescent="0.2">
      <c r="P880" s="4"/>
      <c r="Q880" s="4"/>
      <c r="R880" s="4"/>
    </row>
    <row r="881" spans="16:18" ht="12.75" x14ac:dyDescent="0.2">
      <c r="P881" s="4"/>
      <c r="Q881" s="4"/>
      <c r="R881" s="4"/>
    </row>
    <row r="882" spans="16:18" ht="12.75" x14ac:dyDescent="0.2">
      <c r="P882" s="4"/>
      <c r="Q882" s="4"/>
      <c r="R882" s="4"/>
    </row>
    <row r="883" spans="16:18" ht="12.75" x14ac:dyDescent="0.2">
      <c r="P883" s="4"/>
      <c r="Q883" s="4"/>
      <c r="R883" s="4"/>
    </row>
    <row r="884" spans="16:18" ht="12.75" x14ac:dyDescent="0.2">
      <c r="P884" s="4"/>
      <c r="Q884" s="4"/>
      <c r="R884" s="4"/>
    </row>
    <row r="885" spans="16:18" ht="12.75" x14ac:dyDescent="0.2">
      <c r="P885" s="4"/>
      <c r="Q885" s="4"/>
      <c r="R885" s="4"/>
    </row>
    <row r="886" spans="16:18" ht="12.75" x14ac:dyDescent="0.2">
      <c r="P886" s="4"/>
      <c r="Q886" s="4"/>
      <c r="R886" s="4"/>
    </row>
    <row r="887" spans="16:18" ht="12.75" x14ac:dyDescent="0.2">
      <c r="P887" s="4"/>
      <c r="Q887" s="4"/>
      <c r="R887" s="4"/>
    </row>
    <row r="888" spans="16:18" ht="12.75" x14ac:dyDescent="0.2">
      <c r="P888" s="4"/>
      <c r="Q888" s="4"/>
      <c r="R888" s="4"/>
    </row>
    <row r="889" spans="16:18" ht="12.75" x14ac:dyDescent="0.2">
      <c r="P889" s="4"/>
      <c r="Q889" s="4"/>
      <c r="R889" s="4"/>
    </row>
    <row r="890" spans="16:18" ht="12.75" x14ac:dyDescent="0.2">
      <c r="P890" s="4"/>
      <c r="Q890" s="4"/>
      <c r="R890" s="4"/>
    </row>
    <row r="891" spans="16:18" ht="12.75" x14ac:dyDescent="0.2">
      <c r="P891" s="4"/>
      <c r="Q891" s="4"/>
      <c r="R891" s="4"/>
    </row>
    <row r="892" spans="16:18" ht="12.75" x14ac:dyDescent="0.2">
      <c r="P892" s="4"/>
      <c r="Q892" s="4"/>
      <c r="R892" s="4"/>
    </row>
    <row r="893" spans="16:18" ht="12.75" x14ac:dyDescent="0.2">
      <c r="P893" s="4"/>
      <c r="Q893" s="4"/>
      <c r="R893" s="4"/>
    </row>
    <row r="894" spans="16:18" ht="12.75" x14ac:dyDescent="0.2">
      <c r="P894" s="4"/>
      <c r="Q894" s="4"/>
      <c r="R894" s="4"/>
    </row>
    <row r="895" spans="16:18" ht="12.75" x14ac:dyDescent="0.2">
      <c r="P895" s="4"/>
      <c r="Q895" s="4"/>
      <c r="R895" s="4"/>
    </row>
    <row r="896" spans="16:18" ht="12.75" x14ac:dyDescent="0.2">
      <c r="P896" s="4"/>
      <c r="Q896" s="4"/>
      <c r="R896" s="4"/>
    </row>
    <row r="897" spans="16:18" ht="12.75" x14ac:dyDescent="0.2">
      <c r="P897" s="4"/>
      <c r="Q897" s="4"/>
      <c r="R897" s="4"/>
    </row>
    <row r="898" spans="16:18" ht="12.75" x14ac:dyDescent="0.2">
      <c r="P898" s="4"/>
      <c r="Q898" s="4"/>
      <c r="R898" s="4"/>
    </row>
    <row r="899" spans="16:18" ht="12.75" x14ac:dyDescent="0.2">
      <c r="P899" s="4"/>
      <c r="Q899" s="4"/>
      <c r="R899" s="4"/>
    </row>
    <row r="900" spans="16:18" ht="12.75" x14ac:dyDescent="0.2">
      <c r="P900" s="4"/>
      <c r="Q900" s="4"/>
      <c r="R900" s="4"/>
    </row>
    <row r="901" spans="16:18" ht="12.75" x14ac:dyDescent="0.2">
      <c r="P901" s="4"/>
      <c r="Q901" s="4"/>
      <c r="R901" s="4"/>
    </row>
    <row r="902" spans="16:18" ht="12.75" x14ac:dyDescent="0.2">
      <c r="P902" s="4"/>
      <c r="Q902" s="4"/>
      <c r="R902" s="4"/>
    </row>
    <row r="903" spans="16:18" ht="12.75" x14ac:dyDescent="0.2">
      <c r="P903" s="4"/>
      <c r="Q903" s="4"/>
      <c r="R903" s="4"/>
    </row>
    <row r="904" spans="16:18" ht="12.75" x14ac:dyDescent="0.2">
      <c r="P904" s="4"/>
      <c r="Q904" s="4"/>
      <c r="R904" s="4"/>
    </row>
    <row r="905" spans="16:18" ht="12.75" x14ac:dyDescent="0.2">
      <c r="P905" s="4"/>
      <c r="Q905" s="4"/>
      <c r="R905" s="4"/>
    </row>
    <row r="906" spans="16:18" ht="12.75" x14ac:dyDescent="0.2">
      <c r="P906" s="4"/>
      <c r="Q906" s="4"/>
      <c r="R906" s="4"/>
    </row>
    <row r="907" spans="16:18" ht="12.75" x14ac:dyDescent="0.2">
      <c r="P907" s="4"/>
      <c r="Q907" s="4"/>
      <c r="R907" s="4"/>
    </row>
    <row r="908" spans="16:18" ht="12.75" x14ac:dyDescent="0.2">
      <c r="P908" s="4"/>
      <c r="Q908" s="4"/>
      <c r="R908" s="4"/>
    </row>
    <row r="909" spans="16:18" ht="12.75" x14ac:dyDescent="0.2">
      <c r="P909" s="4"/>
      <c r="Q909" s="4"/>
      <c r="R909" s="4"/>
    </row>
    <row r="910" spans="16:18" ht="12.75" x14ac:dyDescent="0.2">
      <c r="P910" s="4"/>
      <c r="Q910" s="4"/>
      <c r="R910" s="4"/>
    </row>
    <row r="911" spans="16:18" ht="12.75" x14ac:dyDescent="0.2">
      <c r="P911" s="4"/>
      <c r="Q911" s="4"/>
      <c r="R911" s="4"/>
    </row>
    <row r="912" spans="16:18" ht="12.75" x14ac:dyDescent="0.2">
      <c r="P912" s="4"/>
      <c r="Q912" s="4"/>
      <c r="R912" s="4"/>
    </row>
    <row r="913" spans="16:18" ht="12.75" x14ac:dyDescent="0.2">
      <c r="P913" s="4"/>
      <c r="Q913" s="4"/>
      <c r="R913" s="4"/>
    </row>
    <row r="914" spans="16:18" ht="12.75" x14ac:dyDescent="0.2">
      <c r="P914" s="4"/>
      <c r="Q914" s="4"/>
      <c r="R914" s="4"/>
    </row>
    <row r="915" spans="16:18" ht="12.75" x14ac:dyDescent="0.2">
      <c r="P915" s="4"/>
      <c r="Q915" s="4"/>
      <c r="R915" s="4"/>
    </row>
    <row r="916" spans="16:18" ht="12.75" x14ac:dyDescent="0.2">
      <c r="P916" s="4"/>
      <c r="Q916" s="4"/>
      <c r="R916" s="4"/>
    </row>
    <row r="917" spans="16:18" ht="12.75" x14ac:dyDescent="0.2">
      <c r="P917" s="4"/>
      <c r="Q917" s="4"/>
      <c r="R917" s="4"/>
    </row>
    <row r="918" spans="16:18" ht="12.75" x14ac:dyDescent="0.2">
      <c r="P918" s="4"/>
      <c r="Q918" s="4"/>
      <c r="R918" s="4"/>
    </row>
    <row r="919" spans="16:18" ht="12.75" x14ac:dyDescent="0.2">
      <c r="P919" s="4"/>
      <c r="Q919" s="4"/>
      <c r="R919" s="4"/>
    </row>
    <row r="920" spans="16:18" ht="12.75" x14ac:dyDescent="0.2">
      <c r="P920" s="4"/>
      <c r="Q920" s="4"/>
      <c r="R920" s="4"/>
    </row>
    <row r="921" spans="16:18" ht="12.75" x14ac:dyDescent="0.2">
      <c r="P921" s="4"/>
      <c r="Q921" s="4"/>
      <c r="R921" s="4"/>
    </row>
    <row r="922" spans="16:18" ht="12.75" x14ac:dyDescent="0.2">
      <c r="P922" s="4"/>
      <c r="Q922" s="4"/>
      <c r="R922" s="4"/>
    </row>
    <row r="923" spans="16:18" ht="12.75" x14ac:dyDescent="0.2">
      <c r="P923" s="4"/>
      <c r="Q923" s="4"/>
      <c r="R923" s="4"/>
    </row>
    <row r="924" spans="16:18" ht="12.75" x14ac:dyDescent="0.2">
      <c r="P924" s="4"/>
      <c r="Q924" s="4"/>
      <c r="R924" s="4"/>
    </row>
    <row r="925" spans="16:18" ht="12.75" x14ac:dyDescent="0.2">
      <c r="P925" s="4"/>
      <c r="Q925" s="4"/>
      <c r="R925" s="4"/>
    </row>
    <row r="926" spans="16:18" ht="12.75" x14ac:dyDescent="0.2">
      <c r="P926" s="4"/>
      <c r="Q926" s="4"/>
      <c r="R926" s="4"/>
    </row>
    <row r="927" spans="16:18" ht="12.75" x14ac:dyDescent="0.2">
      <c r="P927" s="4"/>
      <c r="Q927" s="4"/>
      <c r="R927" s="4"/>
    </row>
    <row r="928" spans="16:18" ht="12.75" x14ac:dyDescent="0.2">
      <c r="P928" s="4"/>
      <c r="Q928" s="4"/>
      <c r="R928" s="4"/>
    </row>
    <row r="929" spans="16:18" ht="12.75" x14ac:dyDescent="0.2">
      <c r="P929" s="4"/>
      <c r="Q929" s="4"/>
      <c r="R929" s="4"/>
    </row>
    <row r="930" spans="16:18" ht="12.75" x14ac:dyDescent="0.2">
      <c r="P930" s="4"/>
      <c r="Q930" s="4"/>
      <c r="R930" s="4"/>
    </row>
    <row r="931" spans="16:18" ht="12.75" x14ac:dyDescent="0.2">
      <c r="P931" s="4"/>
      <c r="Q931" s="4"/>
      <c r="R931" s="4"/>
    </row>
    <row r="932" spans="16:18" ht="12.75" x14ac:dyDescent="0.2">
      <c r="P932" s="4"/>
      <c r="Q932" s="4"/>
      <c r="R932" s="4"/>
    </row>
    <row r="933" spans="16:18" ht="12.75" x14ac:dyDescent="0.2">
      <c r="P933" s="4"/>
      <c r="Q933" s="4"/>
      <c r="R933" s="4"/>
    </row>
    <row r="934" spans="16:18" ht="12.75" x14ac:dyDescent="0.2">
      <c r="P934" s="4"/>
      <c r="Q934" s="4"/>
      <c r="R934" s="4"/>
    </row>
    <row r="935" spans="16:18" ht="12.75" x14ac:dyDescent="0.2">
      <c r="P935" s="4"/>
      <c r="Q935" s="4"/>
      <c r="R935" s="4"/>
    </row>
    <row r="936" spans="16:18" ht="12.75" x14ac:dyDescent="0.2">
      <c r="P936" s="4"/>
      <c r="Q936" s="4"/>
      <c r="R936" s="4"/>
    </row>
    <row r="937" spans="16:18" ht="12.75" x14ac:dyDescent="0.2">
      <c r="P937" s="4"/>
      <c r="Q937" s="4"/>
      <c r="R937" s="4"/>
    </row>
    <row r="938" spans="16:18" ht="12.75" x14ac:dyDescent="0.2">
      <c r="P938" s="4"/>
      <c r="Q938" s="4"/>
      <c r="R938" s="4"/>
    </row>
    <row r="939" spans="16:18" ht="12.75" x14ac:dyDescent="0.2">
      <c r="P939" s="4"/>
      <c r="Q939" s="4"/>
      <c r="R939" s="4"/>
    </row>
    <row r="940" spans="16:18" ht="12.75" x14ac:dyDescent="0.2">
      <c r="P940" s="4"/>
      <c r="Q940" s="4"/>
      <c r="R940" s="4"/>
    </row>
    <row r="941" spans="16:18" ht="12.75" x14ac:dyDescent="0.2">
      <c r="P941" s="4"/>
      <c r="Q941" s="4"/>
      <c r="R941" s="4"/>
    </row>
    <row r="942" spans="16:18" ht="12.75" x14ac:dyDescent="0.2">
      <c r="P942" s="4"/>
      <c r="Q942" s="4"/>
      <c r="R942" s="4"/>
    </row>
    <row r="943" spans="16:18" ht="12.75" x14ac:dyDescent="0.2">
      <c r="P943" s="4"/>
      <c r="Q943" s="4"/>
      <c r="R943" s="4"/>
    </row>
    <row r="944" spans="16:18" ht="12.75" x14ac:dyDescent="0.2">
      <c r="P944" s="4"/>
      <c r="Q944" s="4"/>
      <c r="R944" s="4"/>
    </row>
    <row r="945" spans="16:18" ht="12.75" x14ac:dyDescent="0.2">
      <c r="P945" s="4"/>
      <c r="Q945" s="4"/>
      <c r="R945" s="4"/>
    </row>
    <row r="946" spans="16:18" ht="12.75" x14ac:dyDescent="0.2">
      <c r="P946" s="4"/>
      <c r="Q946" s="4"/>
      <c r="R946" s="4"/>
    </row>
    <row r="947" spans="16:18" ht="12.75" x14ac:dyDescent="0.2">
      <c r="P947" s="4"/>
      <c r="Q947" s="4"/>
      <c r="R947" s="4"/>
    </row>
    <row r="948" spans="16:18" ht="12.75" x14ac:dyDescent="0.2">
      <c r="P948" s="4"/>
      <c r="Q948" s="4"/>
      <c r="R948" s="4"/>
    </row>
    <row r="949" spans="16:18" ht="12.75" x14ac:dyDescent="0.2">
      <c r="P949" s="4"/>
      <c r="Q949" s="4"/>
      <c r="R949" s="4"/>
    </row>
    <row r="950" spans="16:18" ht="12.75" x14ac:dyDescent="0.2">
      <c r="P950" s="4"/>
      <c r="Q950" s="4"/>
      <c r="R950" s="4"/>
    </row>
    <row r="951" spans="16:18" ht="12.75" x14ac:dyDescent="0.2">
      <c r="P951" s="4"/>
      <c r="Q951" s="4"/>
      <c r="R951" s="4"/>
    </row>
    <row r="952" spans="16:18" ht="12.75" x14ac:dyDescent="0.2">
      <c r="P952" s="4"/>
      <c r="Q952" s="4"/>
      <c r="R952" s="4"/>
    </row>
    <row r="953" spans="16:18" ht="12.75" x14ac:dyDescent="0.2">
      <c r="P953" s="4"/>
      <c r="Q953" s="4"/>
      <c r="R953" s="4"/>
    </row>
    <row r="954" spans="16:18" ht="12.75" x14ac:dyDescent="0.2">
      <c r="P954" s="4"/>
      <c r="Q954" s="4"/>
      <c r="R954" s="4"/>
    </row>
    <row r="955" spans="16:18" ht="12.75" x14ac:dyDescent="0.2">
      <c r="P955" s="4"/>
      <c r="Q955" s="4"/>
      <c r="R955" s="4"/>
    </row>
    <row r="956" spans="16:18" ht="12.75" x14ac:dyDescent="0.2">
      <c r="P956" s="4"/>
      <c r="Q956" s="4"/>
      <c r="R956" s="4"/>
    </row>
    <row r="957" spans="16:18" ht="12.75" x14ac:dyDescent="0.2">
      <c r="P957" s="4"/>
      <c r="Q957" s="4"/>
      <c r="R957" s="4"/>
    </row>
    <row r="958" spans="16:18" ht="12.75" x14ac:dyDescent="0.2">
      <c r="P958" s="4"/>
      <c r="Q958" s="4"/>
      <c r="R958" s="4"/>
    </row>
    <row r="959" spans="16:18" ht="12.75" x14ac:dyDescent="0.2">
      <c r="P959" s="4"/>
      <c r="Q959" s="4"/>
      <c r="R959" s="4"/>
    </row>
    <row r="960" spans="16:18" ht="12.75" x14ac:dyDescent="0.2">
      <c r="P960" s="4"/>
      <c r="Q960" s="4"/>
      <c r="R960" s="4"/>
    </row>
    <row r="961" spans="16:18" ht="12.75" x14ac:dyDescent="0.2">
      <c r="P961" s="4"/>
      <c r="Q961" s="4"/>
      <c r="R961" s="4"/>
    </row>
    <row r="962" spans="16:18" ht="12.75" x14ac:dyDescent="0.2">
      <c r="P962" s="4"/>
      <c r="Q962" s="4"/>
      <c r="R962" s="4"/>
    </row>
    <row r="963" spans="16:18" ht="12.75" x14ac:dyDescent="0.2">
      <c r="P963" s="4"/>
      <c r="Q963" s="4"/>
      <c r="R963" s="4"/>
    </row>
    <row r="964" spans="16:18" ht="12.75" x14ac:dyDescent="0.2">
      <c r="P964" s="4"/>
      <c r="Q964" s="4"/>
      <c r="R964" s="4"/>
    </row>
    <row r="965" spans="16:18" ht="12.75" x14ac:dyDescent="0.2">
      <c r="P965" s="4"/>
      <c r="Q965" s="4"/>
      <c r="R965" s="4"/>
    </row>
    <row r="966" spans="16:18" ht="12.75" x14ac:dyDescent="0.2">
      <c r="P966" s="4"/>
      <c r="Q966" s="4"/>
      <c r="R966" s="4"/>
    </row>
    <row r="967" spans="16:18" ht="12.75" x14ac:dyDescent="0.2">
      <c r="P967" s="4"/>
      <c r="Q967" s="4"/>
      <c r="R967" s="4"/>
    </row>
    <row r="968" spans="16:18" ht="12.75" x14ac:dyDescent="0.2">
      <c r="P968" s="4"/>
      <c r="Q968" s="4"/>
      <c r="R968" s="4"/>
    </row>
    <row r="969" spans="16:18" ht="12.75" x14ac:dyDescent="0.2">
      <c r="P969" s="4"/>
      <c r="Q969" s="4"/>
      <c r="R969" s="4"/>
    </row>
    <row r="970" spans="16:18" ht="12.75" x14ac:dyDescent="0.2">
      <c r="P970" s="4"/>
      <c r="Q970" s="4"/>
      <c r="R970" s="4"/>
    </row>
    <row r="971" spans="16:18" ht="12.75" x14ac:dyDescent="0.2">
      <c r="P971" s="4"/>
      <c r="Q971" s="4"/>
      <c r="R971" s="4"/>
    </row>
    <row r="972" spans="16:18" ht="12.75" x14ac:dyDescent="0.2">
      <c r="P972" s="4"/>
      <c r="Q972" s="4"/>
      <c r="R972" s="4"/>
    </row>
    <row r="973" spans="16:18" ht="12.75" x14ac:dyDescent="0.2">
      <c r="P973" s="4"/>
      <c r="Q973" s="4"/>
      <c r="R973" s="4"/>
    </row>
    <row r="974" spans="16:18" ht="12.75" x14ac:dyDescent="0.2">
      <c r="P974" s="4"/>
      <c r="Q974" s="4"/>
      <c r="R974" s="4"/>
    </row>
    <row r="975" spans="16:18" ht="12.75" x14ac:dyDescent="0.2">
      <c r="P975" s="4"/>
      <c r="Q975" s="4"/>
      <c r="R975" s="4"/>
    </row>
    <row r="976" spans="16:18" ht="12.75" x14ac:dyDescent="0.2">
      <c r="P976" s="4"/>
      <c r="Q976" s="4"/>
      <c r="R976" s="4"/>
    </row>
    <row r="977" spans="16:18" ht="12.75" x14ac:dyDescent="0.2">
      <c r="P977" s="4"/>
      <c r="Q977" s="4"/>
      <c r="R977" s="4"/>
    </row>
    <row r="978" spans="16:18" ht="12.75" x14ac:dyDescent="0.2">
      <c r="P978" s="4"/>
      <c r="Q978" s="4"/>
      <c r="R978" s="4"/>
    </row>
    <row r="979" spans="16:18" ht="12.75" x14ac:dyDescent="0.2">
      <c r="P979" s="4"/>
      <c r="Q979" s="4"/>
      <c r="R979" s="4"/>
    </row>
    <row r="980" spans="16:18" ht="12.75" x14ac:dyDescent="0.2">
      <c r="P980" s="4"/>
      <c r="Q980" s="4"/>
      <c r="R980" s="4"/>
    </row>
    <row r="981" spans="16:18" ht="12.75" x14ac:dyDescent="0.2">
      <c r="P981" s="4"/>
      <c r="Q981" s="4"/>
      <c r="R981" s="4"/>
    </row>
    <row r="982" spans="16:18" ht="12.75" x14ac:dyDescent="0.2">
      <c r="P982" s="4"/>
      <c r="Q982" s="4"/>
      <c r="R982" s="4"/>
    </row>
    <row r="983" spans="16:18" ht="12.75" x14ac:dyDescent="0.2">
      <c r="P983" s="4"/>
      <c r="Q983" s="4"/>
      <c r="R983" s="4"/>
    </row>
    <row r="984" spans="16:18" ht="12.75" x14ac:dyDescent="0.2">
      <c r="P984" s="4"/>
      <c r="Q984" s="4"/>
      <c r="R984" s="4"/>
    </row>
    <row r="985" spans="16:18" ht="12.75" x14ac:dyDescent="0.2">
      <c r="P985" s="4"/>
      <c r="Q985" s="4"/>
      <c r="R985" s="4"/>
    </row>
    <row r="986" spans="16:18" ht="12.75" x14ac:dyDescent="0.2">
      <c r="P986" s="4"/>
      <c r="Q986" s="4"/>
      <c r="R986" s="4"/>
    </row>
    <row r="987" spans="16:18" ht="12.75" x14ac:dyDescent="0.2">
      <c r="P987" s="4"/>
      <c r="Q987" s="4"/>
      <c r="R987" s="4"/>
    </row>
    <row r="988" spans="16:18" ht="12.75" x14ac:dyDescent="0.2">
      <c r="P988" s="4"/>
      <c r="Q988" s="4"/>
      <c r="R988" s="4"/>
    </row>
    <row r="989" spans="16:18" ht="12.75" x14ac:dyDescent="0.2">
      <c r="P989" s="4"/>
      <c r="Q989" s="4"/>
      <c r="R989" s="4"/>
    </row>
    <row r="990" spans="16:18" ht="12.75" x14ac:dyDescent="0.2">
      <c r="P990" s="4"/>
      <c r="Q990" s="4"/>
      <c r="R990" s="4"/>
    </row>
    <row r="991" spans="16:18" ht="12.75" x14ac:dyDescent="0.2">
      <c r="P991" s="4"/>
      <c r="Q991" s="4"/>
      <c r="R991" s="4"/>
    </row>
    <row r="992" spans="16:18" ht="12.75" x14ac:dyDescent="0.2">
      <c r="P992" s="4"/>
      <c r="Q992" s="4"/>
      <c r="R992" s="4"/>
    </row>
    <row r="993" spans="16:18" ht="12.75" x14ac:dyDescent="0.2">
      <c r="P993" s="4"/>
      <c r="Q993" s="4"/>
      <c r="R993" s="4"/>
    </row>
    <row r="994" spans="16:18" ht="12.75" x14ac:dyDescent="0.2">
      <c r="P994" s="4"/>
      <c r="Q994" s="4"/>
      <c r="R994" s="4"/>
    </row>
    <row r="995" spans="16:18" ht="12.75" x14ac:dyDescent="0.2">
      <c r="P995" s="4"/>
      <c r="Q995" s="4"/>
      <c r="R995" s="4"/>
    </row>
  </sheetData>
  <mergeCells count="75">
    <mergeCell ref="C50:F50"/>
    <mergeCell ref="E52:F52"/>
    <mergeCell ref="J44:K44"/>
    <mergeCell ref="J45:K45"/>
    <mergeCell ref="J46:K46"/>
    <mergeCell ref="L50:N50"/>
    <mergeCell ref="B39:H39"/>
    <mergeCell ref="B41:C41"/>
    <mergeCell ref="E41:G41"/>
    <mergeCell ref="J41:K41"/>
    <mergeCell ref="B42:C42"/>
    <mergeCell ref="J42:K42"/>
    <mergeCell ref="J43:K43"/>
    <mergeCell ref="B43:C43"/>
    <mergeCell ref="B44:C44"/>
    <mergeCell ref="B45:C45"/>
    <mergeCell ref="B46:C46"/>
    <mergeCell ref="B48:C48"/>
    <mergeCell ref="E42:G42"/>
    <mergeCell ref="E43:G43"/>
    <mergeCell ref="E44:G44"/>
    <mergeCell ref="E45:G45"/>
    <mergeCell ref="E46:G46"/>
    <mergeCell ref="AA37:AE37"/>
    <mergeCell ref="AF37:AG37"/>
    <mergeCell ref="AL37:AO37"/>
    <mergeCell ref="AP37:AQ37"/>
    <mergeCell ref="J39:N39"/>
    <mergeCell ref="C7:C9"/>
    <mergeCell ref="D7:F9"/>
    <mergeCell ref="Q9:Y9"/>
    <mergeCell ref="Q37:T37"/>
    <mergeCell ref="U37:V37"/>
    <mergeCell ref="AA9:AJ9"/>
    <mergeCell ref="AL9:AT9"/>
    <mergeCell ref="D3:L3"/>
    <mergeCell ref="M3:N5"/>
    <mergeCell ref="G5:H5"/>
    <mergeCell ref="I5:J5"/>
    <mergeCell ref="C81:G82"/>
    <mergeCell ref="H81:J82"/>
    <mergeCell ref="L81:M81"/>
    <mergeCell ref="N81:N82"/>
    <mergeCell ref="C71:F72"/>
    <mergeCell ref="C73:F75"/>
    <mergeCell ref="H74:J75"/>
    <mergeCell ref="C77:G78"/>
    <mergeCell ref="H77:J78"/>
    <mergeCell ref="C79:G80"/>
    <mergeCell ref="H79:J80"/>
    <mergeCell ref="L77:M77"/>
    <mergeCell ref="L78:M78"/>
    <mergeCell ref="L79:M79"/>
    <mergeCell ref="L65:M65"/>
    <mergeCell ref="L66:M66"/>
    <mergeCell ref="L67:M67"/>
    <mergeCell ref="L68:M68"/>
    <mergeCell ref="L69:M69"/>
    <mergeCell ref="L70:M70"/>
    <mergeCell ref="L72:M72"/>
    <mergeCell ref="E63:F63"/>
    <mergeCell ref="E64:F64"/>
    <mergeCell ref="C65:D65"/>
    <mergeCell ref="E65:F65"/>
    <mergeCell ref="L76:N76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</mergeCells>
  <conditionalFormatting sqref="N13:N35">
    <cfRule type="colorScale" priority="1">
      <colorScale>
        <cfvo type="formula" val="-5"/>
        <cfvo type="formula" val="0"/>
        <cfvo type="formula" val="5"/>
        <color rgb="FF00FF00"/>
        <color rgb="FF34A853"/>
        <color rgb="FFEA4335"/>
      </colorScale>
    </cfRule>
  </conditionalFormatting>
  <conditionalFormatting sqref="E69:F69">
    <cfRule type="colorScale" priority="2">
      <colorScale>
        <cfvo type="formula" val="2639.47"/>
        <cfvo type="max"/>
        <color rgb="FFFF0000"/>
        <color rgb="FFFFFFFF"/>
      </colorScale>
    </cfRule>
  </conditionalFormatting>
  <conditionalFormatting sqref="Y13:Y35 AT13:AX35">
    <cfRule type="colorScale" priority="3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AJ13:AJ35">
    <cfRule type="colorScale" priority="4">
      <colorScale>
        <cfvo type="formula" val="-1"/>
        <cfvo type="formula" val="0"/>
        <cfvo type="formula" val="1"/>
        <color rgb="FFFF00FF"/>
        <color rgb="FF00FF00"/>
        <color rgb="FFFF0000"/>
      </colorScale>
    </cfRule>
  </conditionalFormatting>
  <conditionalFormatting sqref="X13">
    <cfRule type="notContainsBlanks" dxfId="1" priority="5">
      <formula>LEN(TRIM(X13))&gt;0</formula>
    </cfRule>
  </conditionalFormatting>
  <conditionalFormatting sqref="N81:N82">
    <cfRule type="colorScale" priority="6">
      <colorScale>
        <cfvo type="formula" val="-1"/>
        <cfvo type="formula" val="0"/>
        <cfvo type="formula" val="10"/>
        <color rgb="FFFF0000"/>
        <color rgb="FFD9EAD3"/>
        <color rgb="FF00FF00"/>
      </colorScale>
    </cfRule>
  </conditionalFormatting>
  <conditionalFormatting sqref="A5:L5 O5:AX5">
    <cfRule type="notContainsBlanks" dxfId="0" priority="7">
      <formula>LEN(TRIM(A5))&gt;0</formula>
    </cfRule>
  </conditionalFormatting>
  <conditionalFormatting sqref="C73:F75">
    <cfRule type="colorScale" priority="8">
      <colorScale>
        <cfvo type="formula" val="-1"/>
        <cfvo type="formula" val="0"/>
        <cfvo type="formula" val="1"/>
        <color rgb="FFFF0000"/>
        <color rgb="FFABDDC5"/>
        <color rgb="FF00FF00"/>
      </colorScale>
    </cfRule>
  </conditionalFormatting>
  <conditionalFormatting sqref="V68">
    <cfRule type="colorScale" priority="9">
      <colorScale>
        <cfvo type="min"/>
        <cfvo type="max"/>
        <color rgb="FFFFFFFF"/>
        <color rgb="FF57BB8A"/>
      </colorScale>
    </cfRule>
  </conditionalFormatting>
  <printOptions horizontalCentered="1"/>
  <pageMargins left="0.25" right="0.25" top="0.75" bottom="0.75" header="0" footer="0"/>
  <pageSetup paperSize="9" pageOrder="overThenDown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R999"/>
  <sheetViews>
    <sheetView workbookViewId="0"/>
  </sheetViews>
  <sheetFormatPr baseColWidth="10" defaultColWidth="12.5703125" defaultRowHeight="15.75" customHeight="1" x14ac:dyDescent="0.2"/>
  <cols>
    <col min="1" max="1" width="1.5703125" customWidth="1"/>
    <col min="2" max="2" width="14.42578125" customWidth="1"/>
    <col min="3" max="3" width="16" customWidth="1"/>
    <col min="4" max="34" width="7.140625" customWidth="1"/>
    <col min="35" max="37" width="8.28515625" customWidth="1"/>
    <col min="38" max="39" width="6.42578125" customWidth="1"/>
    <col min="40" max="41" width="5.140625" customWidth="1"/>
  </cols>
  <sheetData>
    <row r="1" spans="1:44" ht="12.75" x14ac:dyDescent="0.2">
      <c r="A1" s="161"/>
      <c r="B1" s="161"/>
      <c r="C1" s="161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</row>
    <row r="2" spans="1:44" ht="12.75" x14ac:dyDescent="0.2">
      <c r="A2" s="163"/>
      <c r="B2" s="164" t="s">
        <v>131</v>
      </c>
      <c r="C2" s="164" t="s">
        <v>132</v>
      </c>
      <c r="D2" s="165" t="s">
        <v>33</v>
      </c>
      <c r="E2" s="165" t="s">
        <v>35</v>
      </c>
      <c r="F2" s="165" t="s">
        <v>37</v>
      </c>
      <c r="G2" s="165" t="s">
        <v>39</v>
      </c>
      <c r="H2" s="165" t="s">
        <v>41</v>
      </c>
      <c r="I2" s="165" t="s">
        <v>43</v>
      </c>
      <c r="J2" s="165" t="s">
        <v>45</v>
      </c>
      <c r="K2" s="165" t="s">
        <v>47</v>
      </c>
      <c r="L2" s="165" t="s">
        <v>49</v>
      </c>
      <c r="M2" s="165" t="s">
        <v>51</v>
      </c>
      <c r="N2" s="165" t="s">
        <v>53</v>
      </c>
      <c r="O2" s="165" t="s">
        <v>55</v>
      </c>
      <c r="P2" s="165" t="s">
        <v>57</v>
      </c>
      <c r="Q2" s="165" t="s">
        <v>59</v>
      </c>
      <c r="R2" s="165" t="s">
        <v>61</v>
      </c>
      <c r="S2" s="165" t="s">
        <v>63</v>
      </c>
      <c r="T2" s="165" t="s">
        <v>65</v>
      </c>
      <c r="U2" s="165" t="s">
        <v>67</v>
      </c>
      <c r="V2" s="165" t="s">
        <v>69</v>
      </c>
      <c r="W2" s="165" t="s">
        <v>133</v>
      </c>
      <c r="X2" s="165" t="s">
        <v>134</v>
      </c>
      <c r="Y2" s="165" t="s">
        <v>135</v>
      </c>
      <c r="Z2" s="165" t="s">
        <v>136</v>
      </c>
      <c r="AA2" s="165" t="s">
        <v>137</v>
      </c>
      <c r="AB2" s="165" t="s">
        <v>138</v>
      </c>
      <c r="AC2" s="165" t="s">
        <v>3</v>
      </c>
      <c r="AD2" s="165" t="s">
        <v>139</v>
      </c>
      <c r="AE2" s="165" t="s">
        <v>140</v>
      </c>
      <c r="AF2" s="165" t="s">
        <v>141</v>
      </c>
      <c r="AG2" s="165" t="s">
        <v>142</v>
      </c>
      <c r="AH2" s="165" t="s">
        <v>143</v>
      </c>
      <c r="AI2" s="165" t="s">
        <v>7</v>
      </c>
      <c r="AJ2" s="166" t="s">
        <v>144</v>
      </c>
      <c r="AK2" s="166" t="s">
        <v>145</v>
      </c>
      <c r="AL2" s="447" t="s">
        <v>146</v>
      </c>
      <c r="AM2" s="374"/>
      <c r="AN2" s="447" t="s">
        <v>147</v>
      </c>
      <c r="AO2" s="374"/>
      <c r="AP2" s="167"/>
      <c r="AQ2" s="167"/>
      <c r="AR2" s="167"/>
    </row>
    <row r="3" spans="1:44" ht="12.75" x14ac:dyDescent="0.2">
      <c r="A3" s="161"/>
      <c r="B3" s="161"/>
      <c r="C3" s="161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</row>
    <row r="4" spans="1:44" ht="22.5" customHeight="1" x14ac:dyDescent="0.2">
      <c r="A4" s="161"/>
      <c r="B4" s="444" t="s">
        <v>148</v>
      </c>
      <c r="C4" s="168" t="s">
        <v>149</v>
      </c>
      <c r="D4" s="169">
        <f>'0101'!AQ16</f>
        <v>342</v>
      </c>
      <c r="E4" s="169">
        <f>'0201'!AQ16</f>
        <v>228</v>
      </c>
      <c r="F4" s="169">
        <f>'0301'!AQ16</f>
        <v>251</v>
      </c>
      <c r="G4" s="170">
        <f>'0401'!AQ16</f>
        <v>333</v>
      </c>
      <c r="H4" s="169">
        <f>'0501'!AQ16</f>
        <v>293</v>
      </c>
      <c r="I4" s="169">
        <f>'0601'!AQ17</f>
        <v>307</v>
      </c>
      <c r="J4" s="169">
        <f>'0701'!AQ17</f>
        <v>0</v>
      </c>
      <c r="K4" s="169">
        <f>'0801'!AQ17</f>
        <v>0</v>
      </c>
      <c r="L4" s="169">
        <f>'0901'!AQ17</f>
        <v>260</v>
      </c>
      <c r="M4" s="169">
        <f>'1001'!AQ17</f>
        <v>339</v>
      </c>
      <c r="N4" s="169">
        <f>'1101'!AQ17</f>
        <v>376</v>
      </c>
      <c r="O4" s="169">
        <f>'1201'!AQ17</f>
        <v>389</v>
      </c>
      <c r="P4" s="169">
        <f>'1301'!AQ17</f>
        <v>309</v>
      </c>
      <c r="Q4" s="169">
        <f>'1401'!AQ17</f>
        <v>0</v>
      </c>
      <c r="R4" s="169">
        <f>'1501'!AQ17</f>
        <v>278</v>
      </c>
      <c r="S4" s="169">
        <f>'1601'!AQ17</f>
        <v>365</v>
      </c>
      <c r="T4" s="169">
        <f>'1701'!AQ17</f>
        <v>309</v>
      </c>
      <c r="U4" s="169">
        <f>'1801'!AQ17</f>
        <v>336</v>
      </c>
      <c r="V4" s="169">
        <f>'1901'!AQ17</f>
        <v>255</v>
      </c>
      <c r="W4" s="169">
        <f>'2001'!AQ17</f>
        <v>342</v>
      </c>
      <c r="X4" s="169">
        <f>'2101'!AQ17</f>
        <v>0</v>
      </c>
      <c r="Y4" s="169">
        <f>'2201'!AQ17</f>
        <v>439</v>
      </c>
      <c r="Z4" s="169">
        <f>'2301'!AQ17</f>
        <v>451</v>
      </c>
      <c r="AA4" s="169">
        <f>'2401'!AQ17</f>
        <v>363</v>
      </c>
      <c r="AB4" s="169">
        <f>'2501'!AQ17</f>
        <v>0</v>
      </c>
      <c r="AC4" s="169">
        <f>'2601'!AQ17</f>
        <v>467</v>
      </c>
      <c r="AD4" s="170">
        <f>'2701'!AQ17</f>
        <v>470</v>
      </c>
      <c r="AE4" s="169">
        <f>'2801'!AQ17</f>
        <v>0</v>
      </c>
      <c r="AF4" s="169">
        <f>'2901'!AQ17</f>
        <v>371</v>
      </c>
      <c r="AG4" s="169">
        <f>'3001'!AQ17</f>
        <v>466</v>
      </c>
      <c r="AH4" s="169">
        <f>'3101'!AQ17</f>
        <v>393</v>
      </c>
      <c r="AI4" s="169">
        <f t="shared" ref="AI4:AI54" si="0">SUM(D4:AH4)</f>
        <v>8732</v>
      </c>
      <c r="AJ4" s="169">
        <f>AI4*15</f>
        <v>130980</v>
      </c>
      <c r="AK4" s="169">
        <f t="shared" ref="AK4:AK54" si="1">AJ4/100</f>
        <v>1309.8</v>
      </c>
      <c r="AL4" s="448">
        <f>AK4+AK5+AK6</f>
        <v>1311.8739999999998</v>
      </c>
      <c r="AM4" s="395"/>
      <c r="AN4" s="450">
        <f>AL4/60</f>
        <v>21.864566666666665</v>
      </c>
      <c r="AO4" s="395"/>
      <c r="AP4" s="162"/>
      <c r="AQ4" s="171"/>
      <c r="AR4" s="171"/>
    </row>
    <row r="5" spans="1:44" ht="22.5" customHeight="1" x14ac:dyDescent="0.2">
      <c r="A5" s="161"/>
      <c r="B5" s="445"/>
      <c r="C5" s="168" t="s">
        <v>150</v>
      </c>
      <c r="D5" s="169">
        <f>'0101'!V16</f>
        <v>4</v>
      </c>
      <c r="E5" s="169">
        <f>'0201'!V16</f>
        <v>1</v>
      </c>
      <c r="F5" s="170">
        <f>'0301'!V16</f>
        <v>3</v>
      </c>
      <c r="G5" s="170">
        <f>'0401'!V16</f>
        <v>9</v>
      </c>
      <c r="H5" s="169">
        <f>'0501'!Y16</f>
        <v>5</v>
      </c>
      <c r="I5" s="169">
        <f>'0601'!V17</f>
        <v>2</v>
      </c>
      <c r="J5" s="169">
        <f>'0701'!V17</f>
        <v>0</v>
      </c>
      <c r="K5" s="169">
        <f>'0801'!V17</f>
        <v>0</v>
      </c>
      <c r="L5" s="169">
        <f>'0901'!V17</f>
        <v>3</v>
      </c>
      <c r="M5" s="169">
        <f>'1001'!V17</f>
        <v>7</v>
      </c>
      <c r="N5" s="169">
        <f>'1101'!V17</f>
        <v>2</v>
      </c>
      <c r="O5" s="169">
        <f>'1201'!V17</f>
        <v>0</v>
      </c>
      <c r="P5" s="169">
        <f>'1301'!V17</f>
        <v>2</v>
      </c>
      <c r="Q5" s="169">
        <f>'1401'!V17</f>
        <v>0</v>
      </c>
      <c r="R5" s="169">
        <f>'1501'!V17</f>
        <v>6</v>
      </c>
      <c r="S5" s="169">
        <f>'1601'!V17</f>
        <v>3</v>
      </c>
      <c r="T5" s="169">
        <f>'1701'!V17</f>
        <v>0</v>
      </c>
      <c r="U5" s="169">
        <f>'1801'!V17</f>
        <v>2</v>
      </c>
      <c r="V5" s="169">
        <f>'1901'!V17</f>
        <v>0</v>
      </c>
      <c r="W5" s="169">
        <f>'2001'!V17</f>
        <v>0</v>
      </c>
      <c r="X5" s="169">
        <f>'2101'!V17</f>
        <v>0</v>
      </c>
      <c r="Y5" s="169">
        <f>'2201'!V17</f>
        <v>4</v>
      </c>
      <c r="Z5" s="169">
        <f>'2301'!V17</f>
        <v>1</v>
      </c>
      <c r="AA5" s="169">
        <f>'2401'!V17</f>
        <v>4</v>
      </c>
      <c r="AB5" s="169">
        <f>'2501'!V17</f>
        <v>0</v>
      </c>
      <c r="AC5" s="169">
        <f>'2601'!V17</f>
        <v>6</v>
      </c>
      <c r="AD5" s="170">
        <f>'2701'!V17</f>
        <v>1</v>
      </c>
      <c r="AE5" s="169">
        <f>'2801'!V17</f>
        <v>0</v>
      </c>
      <c r="AF5" s="169">
        <f>'2901'!V17</f>
        <v>0</v>
      </c>
      <c r="AG5" s="169">
        <f>'3001'!V17</f>
        <v>3</v>
      </c>
      <c r="AH5" s="169">
        <f>'3101'!V17</f>
        <v>5</v>
      </c>
      <c r="AI5" s="169">
        <f t="shared" si="0"/>
        <v>73</v>
      </c>
      <c r="AJ5" s="169">
        <f>AI5*0.4</f>
        <v>29.200000000000003</v>
      </c>
      <c r="AK5" s="169">
        <f t="shared" si="1"/>
        <v>0.29200000000000004</v>
      </c>
      <c r="AL5" s="449"/>
      <c r="AM5" s="363"/>
      <c r="AN5" s="449"/>
      <c r="AO5" s="363"/>
      <c r="AP5" s="162"/>
      <c r="AQ5" s="162"/>
      <c r="AR5" s="162"/>
    </row>
    <row r="6" spans="1:44" ht="22.5" customHeight="1" x14ac:dyDescent="0.2">
      <c r="A6" s="161"/>
      <c r="B6" s="446"/>
      <c r="C6" s="168" t="s">
        <v>151</v>
      </c>
      <c r="D6" s="169">
        <f>'0101'!AG16</f>
        <v>8</v>
      </c>
      <c r="E6" s="169">
        <f>'0201'!AG16</f>
        <v>4</v>
      </c>
      <c r="F6" s="170">
        <f>'0301'!AG16</f>
        <v>4</v>
      </c>
      <c r="G6" s="170">
        <f>'0401'!AG16</f>
        <v>5</v>
      </c>
      <c r="H6" s="169">
        <f>'0501'!AG16</f>
        <v>9</v>
      </c>
      <c r="I6" s="169">
        <f>'0601'!AG17</f>
        <v>9</v>
      </c>
      <c r="J6" s="172">
        <f>'0701'!AG17</f>
        <v>0</v>
      </c>
      <c r="K6" s="169">
        <f>'0801'!AG17</f>
        <v>0</v>
      </c>
      <c r="L6" s="169">
        <f>'0901'!AG17</f>
        <v>8</v>
      </c>
      <c r="M6" s="169">
        <f>'1001'!AG17</f>
        <v>4</v>
      </c>
      <c r="N6" s="169">
        <f>'1101'!AG17</f>
        <v>7</v>
      </c>
      <c r="O6" s="169">
        <f>'1201'!AG17</f>
        <v>18</v>
      </c>
      <c r="P6" s="169">
        <f>'1301'!AG17</f>
        <v>10</v>
      </c>
      <c r="Q6" s="169">
        <f>'1401'!AG17</f>
        <v>0</v>
      </c>
      <c r="R6" s="169">
        <f>'1501'!AG17</f>
        <v>6</v>
      </c>
      <c r="S6" s="169">
        <f>'1601'!AG17</f>
        <v>7</v>
      </c>
      <c r="T6" s="169">
        <f>'1701'!AG17</f>
        <v>4</v>
      </c>
      <c r="U6" s="169">
        <f>'1801'!AG17</f>
        <v>8</v>
      </c>
      <c r="V6" s="169">
        <f>'1901'!AG17</f>
        <v>2</v>
      </c>
      <c r="W6" s="169">
        <f>'2001'!AG17</f>
        <v>8</v>
      </c>
      <c r="X6" s="169">
        <f>'2101'!AG17</f>
        <v>0</v>
      </c>
      <c r="Y6" s="169">
        <f>'2201'!AG17</f>
        <v>9</v>
      </c>
      <c r="Z6" s="169">
        <f>'2301'!AG17</f>
        <v>12</v>
      </c>
      <c r="AA6" s="169">
        <f>'2401'!AG17</f>
        <v>5</v>
      </c>
      <c r="AB6" s="169">
        <f>'2501'!AG17</f>
        <v>0</v>
      </c>
      <c r="AC6" s="169">
        <f>'2601'!AG17</f>
        <v>16</v>
      </c>
      <c r="AD6" s="170">
        <f>'2701'!AG17</f>
        <v>9</v>
      </c>
      <c r="AE6" s="169">
        <f>'2801'!AG17</f>
        <v>0</v>
      </c>
      <c r="AF6" s="169">
        <f>'2901'!AG17</f>
        <v>6</v>
      </c>
      <c r="AG6" s="169">
        <f>'3001'!AG17</f>
        <v>11</v>
      </c>
      <c r="AH6" s="169">
        <f>'3101'!AG17</f>
        <v>9</v>
      </c>
      <c r="AI6" s="169">
        <f t="shared" si="0"/>
        <v>198</v>
      </c>
      <c r="AJ6" s="169">
        <f>AI6*0.9</f>
        <v>178.20000000000002</v>
      </c>
      <c r="AK6" s="169">
        <f t="shared" si="1"/>
        <v>1.7820000000000003</v>
      </c>
      <c r="AL6" s="396"/>
      <c r="AM6" s="360"/>
      <c r="AN6" s="396"/>
      <c r="AO6" s="360"/>
      <c r="AP6" s="162"/>
      <c r="AQ6" s="162"/>
      <c r="AR6" s="162"/>
    </row>
    <row r="7" spans="1:44" ht="22.5" customHeight="1" x14ac:dyDescent="0.2">
      <c r="A7" s="161"/>
      <c r="B7" s="444" t="s">
        <v>152</v>
      </c>
      <c r="C7" s="168" t="s">
        <v>149</v>
      </c>
      <c r="D7" s="169">
        <f>'0101'!AQ17</f>
        <v>774</v>
      </c>
      <c r="E7" s="169">
        <f>'0201'!AQ17</f>
        <v>705</v>
      </c>
      <c r="F7" s="169">
        <f>'0301'!AQ17</f>
        <v>807</v>
      </c>
      <c r="G7" s="169">
        <f>'0401'!AQ17</f>
        <v>712</v>
      </c>
      <c r="H7" s="169">
        <f>'0501'!AQ17</f>
        <v>751</v>
      </c>
      <c r="I7" s="169">
        <f>'0601'!AQ18</f>
        <v>1022</v>
      </c>
      <c r="J7" s="169">
        <f>'0701'!AQ18</f>
        <v>0</v>
      </c>
      <c r="K7" s="169">
        <f>'0801'!AQ18</f>
        <v>0</v>
      </c>
      <c r="L7" s="169">
        <f>'0901'!AQ18</f>
        <v>801</v>
      </c>
      <c r="M7" s="169">
        <f>'1001'!AQ18</f>
        <v>770</v>
      </c>
      <c r="N7" s="169">
        <f>'1101'!AQ18</f>
        <v>820</v>
      </c>
      <c r="O7" s="169">
        <f>'1201'!AQ18</f>
        <v>903</v>
      </c>
      <c r="P7" s="169">
        <f>'1301'!AQ18</f>
        <v>1155</v>
      </c>
      <c r="Q7" s="169">
        <f>'1401'!AQ18</f>
        <v>0</v>
      </c>
      <c r="R7" s="169">
        <f>'1501'!AQ18</f>
        <v>936</v>
      </c>
      <c r="S7" s="169">
        <f>'1601'!AQ18</f>
        <v>982</v>
      </c>
      <c r="T7" s="169">
        <f>'1701'!AQ18</f>
        <v>934</v>
      </c>
      <c r="U7" s="169">
        <f>'1801'!AQ18</f>
        <v>1009</v>
      </c>
      <c r="V7" s="169">
        <f>'1901'!AQ18</f>
        <v>1093</v>
      </c>
      <c r="W7" s="169">
        <f>'2001'!AQ18</f>
        <v>976</v>
      </c>
      <c r="X7" s="169">
        <f>'2101'!AQ18</f>
        <v>0</v>
      </c>
      <c r="Y7" s="169">
        <f>'2201'!AQ18</f>
        <v>963</v>
      </c>
      <c r="Z7" s="169">
        <f>'2301'!AQ18</f>
        <v>1076</v>
      </c>
      <c r="AA7" s="169">
        <f>'2401'!AQ18</f>
        <v>694</v>
      </c>
      <c r="AB7" s="169">
        <f>'2501'!AQ18</f>
        <v>0</v>
      </c>
      <c r="AC7" s="169">
        <f>'2601'!AQ18</f>
        <v>940</v>
      </c>
      <c r="AD7" s="169">
        <f>'2701'!AQ18</f>
        <v>1129</v>
      </c>
      <c r="AE7" s="169">
        <f>'2801'!AQ18</f>
        <v>0</v>
      </c>
      <c r="AF7" s="169">
        <f>'2901'!AQ18</f>
        <v>976</v>
      </c>
      <c r="AG7" s="169">
        <f>'3001'!AQ18</f>
        <v>1005</v>
      </c>
      <c r="AH7" s="169">
        <f>'3101'!AQ18</f>
        <v>984</v>
      </c>
      <c r="AI7" s="169">
        <f t="shared" si="0"/>
        <v>22917</v>
      </c>
      <c r="AJ7" s="169">
        <f>AI7*15</f>
        <v>343755</v>
      </c>
      <c r="AK7" s="169">
        <f t="shared" si="1"/>
        <v>3437.55</v>
      </c>
      <c r="AL7" s="448">
        <f>AK7+AK8+AK9</f>
        <v>3442.3359999999998</v>
      </c>
      <c r="AM7" s="395"/>
      <c r="AN7" s="450">
        <f>AL7/60</f>
        <v>57.372266666666661</v>
      </c>
      <c r="AO7" s="395"/>
      <c r="AP7" s="162"/>
      <c r="AQ7" s="162"/>
      <c r="AR7" s="162"/>
    </row>
    <row r="8" spans="1:44" ht="22.5" customHeight="1" x14ac:dyDescent="0.2">
      <c r="A8" s="161"/>
      <c r="B8" s="445"/>
      <c r="C8" s="168" t="s">
        <v>150</v>
      </c>
      <c r="D8" s="169">
        <f>'0101'!V17</f>
        <v>10</v>
      </c>
      <c r="E8" s="169">
        <f>'0201'!V17</f>
        <v>0</v>
      </c>
      <c r="F8" s="169">
        <f>'0301'!V17</f>
        <v>3</v>
      </c>
      <c r="G8" s="169">
        <f>'0401'!V17</f>
        <v>2</v>
      </c>
      <c r="H8" s="169">
        <f>'0501'!V17</f>
        <v>10</v>
      </c>
      <c r="I8" s="169">
        <f>'0601'!V17</f>
        <v>2</v>
      </c>
      <c r="J8" s="169">
        <f>'0701'!V18</f>
        <v>0</v>
      </c>
      <c r="K8" s="169">
        <f>'0801'!V18</f>
        <v>0</v>
      </c>
      <c r="L8" s="169">
        <f>'0901'!V18</f>
        <v>1</v>
      </c>
      <c r="M8" s="169">
        <f>'1001'!V18</f>
        <v>1</v>
      </c>
      <c r="N8" s="169">
        <f>'1101'!V18</f>
        <v>3</v>
      </c>
      <c r="O8" s="169">
        <f>'1201'!V18</f>
        <v>3</v>
      </c>
      <c r="P8" s="169">
        <f>'1301'!V18</f>
        <v>1</v>
      </c>
      <c r="Q8" s="169">
        <f>'1401'!V18</f>
        <v>0</v>
      </c>
      <c r="R8" s="169">
        <f>'1501'!V18</f>
        <v>7</v>
      </c>
      <c r="S8" s="169">
        <f>'1601'!V18</f>
        <v>3</v>
      </c>
      <c r="T8" s="169">
        <f>'1701'!V18</f>
        <v>5</v>
      </c>
      <c r="U8" s="169">
        <f>'1801'!V18</f>
        <v>2</v>
      </c>
      <c r="V8" s="169">
        <f>'1901'!V18</f>
        <v>6</v>
      </c>
      <c r="W8" s="169">
        <f>'2001'!V18</f>
        <v>5</v>
      </c>
      <c r="X8" s="169">
        <f>'2101'!V18</f>
        <v>0</v>
      </c>
      <c r="Y8" s="169">
        <f>'2201'!V18</f>
        <v>6</v>
      </c>
      <c r="Z8" s="169">
        <f>'2301'!V18</f>
        <v>10</v>
      </c>
      <c r="AA8" s="169">
        <f>'2401'!V18</f>
        <v>2</v>
      </c>
      <c r="AB8" s="169">
        <f>'2501'!V18</f>
        <v>0</v>
      </c>
      <c r="AC8" s="169">
        <f>'2601'!V18</f>
        <v>2</v>
      </c>
      <c r="AD8" s="169">
        <f>'2701'!V18</f>
        <v>9</v>
      </c>
      <c r="AE8" s="169">
        <f>'2801'!V18</f>
        <v>0</v>
      </c>
      <c r="AF8" s="169">
        <f>'2901'!V18</f>
        <v>5</v>
      </c>
      <c r="AG8" s="169">
        <f>'3001'!V18</f>
        <v>3</v>
      </c>
      <c r="AH8" s="169">
        <f>'3101'!V18</f>
        <v>2</v>
      </c>
      <c r="AI8" s="169">
        <f t="shared" si="0"/>
        <v>103</v>
      </c>
      <c r="AJ8" s="169">
        <f>AI8*0.4</f>
        <v>41.2</v>
      </c>
      <c r="AK8" s="169">
        <f t="shared" si="1"/>
        <v>0.41200000000000003</v>
      </c>
      <c r="AL8" s="449"/>
      <c r="AM8" s="363"/>
      <c r="AN8" s="449"/>
      <c r="AO8" s="363"/>
      <c r="AP8" s="162"/>
      <c r="AQ8" s="162"/>
      <c r="AR8" s="162"/>
    </row>
    <row r="9" spans="1:44" ht="22.5" customHeight="1" x14ac:dyDescent="0.2">
      <c r="A9" s="161"/>
      <c r="B9" s="446"/>
      <c r="C9" s="168" t="s">
        <v>151</v>
      </c>
      <c r="D9" s="169">
        <f>'0101'!AG17</f>
        <v>19</v>
      </c>
      <c r="E9" s="169">
        <f>'0201'!AG17</f>
        <v>14</v>
      </c>
      <c r="F9" s="169">
        <f>'0301'!AG17</f>
        <v>24</v>
      </c>
      <c r="G9" s="169">
        <f>'0401'!AG17</f>
        <v>4</v>
      </c>
      <c r="H9" s="169">
        <f>'0501'!AG17</f>
        <v>13</v>
      </c>
      <c r="I9" s="169">
        <f>'0601'!AG18</f>
        <v>37</v>
      </c>
      <c r="J9" s="169">
        <f>'0701'!AG18</f>
        <v>0</v>
      </c>
      <c r="K9" s="169">
        <f>'0801'!AG18</f>
        <v>0</v>
      </c>
      <c r="L9" s="169">
        <f>'0901'!AG18</f>
        <v>11</v>
      </c>
      <c r="M9" s="169">
        <f>'1001'!AG18</f>
        <v>16</v>
      </c>
      <c r="N9" s="169">
        <f>'1101'!AG18</f>
        <v>21</v>
      </c>
      <c r="O9" s="169">
        <f>'1201'!AG18</f>
        <v>22</v>
      </c>
      <c r="P9" s="169">
        <f>'1301'!AG18</f>
        <v>28</v>
      </c>
      <c r="Q9" s="169">
        <f>'1401'!AG18</f>
        <v>0</v>
      </c>
      <c r="R9" s="169">
        <f>'1501'!AG18</f>
        <v>23</v>
      </c>
      <c r="S9" s="169">
        <f>'1601'!AG18</f>
        <v>17</v>
      </c>
      <c r="T9" s="169">
        <f>'1701'!AG18</f>
        <v>9</v>
      </c>
      <c r="U9" s="169">
        <f>'1801'!AG18</f>
        <v>22</v>
      </c>
      <c r="V9" s="169">
        <f>'1901'!AG18</f>
        <v>24</v>
      </c>
      <c r="W9" s="169">
        <f>'2001'!AG18</f>
        <v>19</v>
      </c>
      <c r="X9" s="169">
        <f>'2101'!AG18</f>
        <v>0</v>
      </c>
      <c r="Y9" s="169">
        <f>'2201'!AG18</f>
        <v>10</v>
      </c>
      <c r="Z9" s="169">
        <f>'2301'!AG18</f>
        <v>18</v>
      </c>
      <c r="AA9" s="169">
        <f>'2401'!AG18</f>
        <v>7</v>
      </c>
      <c r="AB9" s="169">
        <f>'2501'!AG18</f>
        <v>0</v>
      </c>
      <c r="AC9" s="169">
        <f>'2601'!AG18</f>
        <v>21</v>
      </c>
      <c r="AD9" s="169">
        <f>'2701'!AG18</f>
        <v>27</v>
      </c>
      <c r="AE9" s="172">
        <f>'2801'!AG18</f>
        <v>0</v>
      </c>
      <c r="AF9" s="169">
        <f>'2901'!AG18</f>
        <v>36</v>
      </c>
      <c r="AG9" s="169">
        <f>'3001'!AG18</f>
        <v>14</v>
      </c>
      <c r="AH9" s="169">
        <f>'3101'!AG18</f>
        <v>30</v>
      </c>
      <c r="AI9" s="169">
        <f t="shared" si="0"/>
        <v>486</v>
      </c>
      <c r="AJ9" s="169">
        <f>AI9*0.9</f>
        <v>437.40000000000003</v>
      </c>
      <c r="AK9" s="169">
        <f t="shared" si="1"/>
        <v>4.3740000000000006</v>
      </c>
      <c r="AL9" s="396"/>
      <c r="AM9" s="360"/>
      <c r="AN9" s="396"/>
      <c r="AO9" s="360"/>
      <c r="AP9" s="162"/>
      <c r="AQ9" s="162"/>
      <c r="AR9" s="162"/>
    </row>
    <row r="10" spans="1:44" ht="22.5" customHeight="1" x14ac:dyDescent="0.2">
      <c r="A10" s="161"/>
      <c r="B10" s="444" t="s">
        <v>153</v>
      </c>
      <c r="C10" s="168" t="s">
        <v>149</v>
      </c>
      <c r="D10" s="169">
        <f>'0101'!AQ18</f>
        <v>360</v>
      </c>
      <c r="E10" s="169">
        <f>'0201'!AQ18</f>
        <v>324</v>
      </c>
      <c r="F10" s="169">
        <f>'0301'!AQ18</f>
        <v>251</v>
      </c>
      <c r="G10" s="169">
        <f>'0401'!AQ18</f>
        <v>307</v>
      </c>
      <c r="H10" s="169">
        <f>'0501'!AQ18</f>
        <v>363</v>
      </c>
      <c r="I10" s="169">
        <f>'0601'!AQ19</f>
        <v>386</v>
      </c>
      <c r="J10" s="169">
        <f>'0701'!AQ19</f>
        <v>0</v>
      </c>
      <c r="K10" s="169">
        <f>'0801'!AQ19</f>
        <v>0</v>
      </c>
      <c r="L10" s="169">
        <f>'0901'!AQ19</f>
        <v>376</v>
      </c>
      <c r="M10" s="169">
        <f>'1001'!AQ19</f>
        <v>385</v>
      </c>
      <c r="N10" s="169">
        <f>'1101'!AQ19</f>
        <v>411</v>
      </c>
      <c r="O10" s="169">
        <f>'1201'!AQ19</f>
        <v>474</v>
      </c>
      <c r="P10" s="169">
        <f>'1301'!AQ19</f>
        <v>452</v>
      </c>
      <c r="Q10" s="169">
        <f>'1401'!AQ19</f>
        <v>0</v>
      </c>
      <c r="R10" s="169">
        <f>'1501'!AQ19</f>
        <v>444</v>
      </c>
      <c r="S10" s="169">
        <f>'1601'!AQ19</f>
        <v>396</v>
      </c>
      <c r="T10" s="169">
        <f>'1701'!AQ19</f>
        <v>421</v>
      </c>
      <c r="U10" s="169">
        <f>'1801'!AQ19</f>
        <v>473</v>
      </c>
      <c r="V10" s="169">
        <f>'1901'!AQ19</f>
        <v>498</v>
      </c>
      <c r="W10" s="169">
        <f>'2001'!AQ19</f>
        <v>403</v>
      </c>
      <c r="X10" s="169">
        <f>'2101'!AQ19</f>
        <v>0</v>
      </c>
      <c r="Y10" s="169">
        <f>'2201'!AQ19</f>
        <v>426</v>
      </c>
      <c r="Z10" s="169">
        <f>'2301'!AQ19</f>
        <v>435</v>
      </c>
      <c r="AA10" s="169">
        <f>'2401'!AQ19</f>
        <v>334</v>
      </c>
      <c r="AB10" s="169">
        <f>'2501'!AQ19</f>
        <v>0</v>
      </c>
      <c r="AC10" s="169">
        <f>'2601'!AQ19</f>
        <v>354</v>
      </c>
      <c r="AD10" s="169">
        <f>'2701'!AQ19</f>
        <v>363</v>
      </c>
      <c r="AE10" s="169">
        <f>'2801'!AQ19</f>
        <v>0</v>
      </c>
      <c r="AF10" s="169">
        <f>'2901'!AQ19</f>
        <v>346</v>
      </c>
      <c r="AG10" s="169">
        <f>'3001'!AQ19</f>
        <v>356</v>
      </c>
      <c r="AH10" s="169">
        <f>'3101'!AQ19</f>
        <v>355</v>
      </c>
      <c r="AI10" s="169">
        <f t="shared" si="0"/>
        <v>9693</v>
      </c>
      <c r="AJ10" s="169">
        <f>AI10*15</f>
        <v>145395</v>
      </c>
      <c r="AK10" s="169">
        <f t="shared" si="1"/>
        <v>1453.95</v>
      </c>
      <c r="AL10" s="448">
        <f>AK10+AK11+AK12</f>
        <v>1456.452</v>
      </c>
      <c r="AM10" s="395"/>
      <c r="AN10" s="450">
        <f>AL10/60</f>
        <v>24.2742</v>
      </c>
      <c r="AO10" s="395"/>
      <c r="AP10" s="162"/>
      <c r="AQ10" s="162"/>
      <c r="AR10" s="162"/>
    </row>
    <row r="11" spans="1:44" ht="22.5" customHeight="1" x14ac:dyDescent="0.2">
      <c r="A11" s="161"/>
      <c r="B11" s="445"/>
      <c r="C11" s="168" t="s">
        <v>150</v>
      </c>
      <c r="D11" s="173">
        <f>'0101'!V18</f>
        <v>0</v>
      </c>
      <c r="E11" s="169">
        <f>'0201'!V18</f>
        <v>0</v>
      </c>
      <c r="F11" s="169">
        <f>'0301'!V18</f>
        <v>0</v>
      </c>
      <c r="G11" s="169">
        <f>'0401'!V18</f>
        <v>0</v>
      </c>
      <c r="H11" s="169">
        <f>'0501'!V18</f>
        <v>0</v>
      </c>
      <c r="I11" s="169">
        <f>'0601'!V19</f>
        <v>0</v>
      </c>
      <c r="J11" s="169">
        <f>'0701'!V19</f>
        <v>0</v>
      </c>
      <c r="K11" s="169">
        <f>'0801'!V19</f>
        <v>0</v>
      </c>
      <c r="L11" s="169">
        <f>'0901'!V19</f>
        <v>0</v>
      </c>
      <c r="M11" s="169">
        <f>'1001'!V19</f>
        <v>0</v>
      </c>
      <c r="N11" s="169">
        <f>'1101'!V19</f>
        <v>0</v>
      </c>
      <c r="O11" s="169">
        <f>'1201'!V19</f>
        <v>0</v>
      </c>
      <c r="P11" s="169">
        <f>'1301'!V19</f>
        <v>0</v>
      </c>
      <c r="Q11" s="169">
        <f>'1401'!V19</f>
        <v>0</v>
      </c>
      <c r="R11" s="169">
        <f>'1501'!V19</f>
        <v>0</v>
      </c>
      <c r="S11" s="169">
        <f>'1601'!V19</f>
        <v>0</v>
      </c>
      <c r="T11" s="169">
        <f>'1701'!V19</f>
        <v>0</v>
      </c>
      <c r="U11" s="169">
        <f>'1801'!V19</f>
        <v>0</v>
      </c>
      <c r="V11" s="169">
        <f>'1901'!V19</f>
        <v>0</v>
      </c>
      <c r="W11" s="169">
        <f>'2001'!V19</f>
        <v>0</v>
      </c>
      <c r="X11" s="169">
        <f>'2101'!V19</f>
        <v>0</v>
      </c>
      <c r="Y11" s="169">
        <f>'2201'!V19</f>
        <v>0</v>
      </c>
      <c r="Z11" s="169">
        <f>'2301'!V19</f>
        <v>0</v>
      </c>
      <c r="AA11" s="169">
        <f>'2401'!V19</f>
        <v>0</v>
      </c>
      <c r="AB11" s="169">
        <f>'2501'!V19</f>
        <v>0</v>
      </c>
      <c r="AC11" s="169">
        <f>'2601'!V19</f>
        <v>0</v>
      </c>
      <c r="AD11" s="169">
        <f>'2701'!V19</f>
        <v>0</v>
      </c>
      <c r="AE11" s="169">
        <f>'2801'!V19</f>
        <v>0</v>
      </c>
      <c r="AF11" s="169">
        <f>'2901'!V19</f>
        <v>0</v>
      </c>
      <c r="AG11" s="169">
        <f>'3001'!V19</f>
        <v>0</v>
      </c>
      <c r="AH11" s="169">
        <f>'3101'!V19</f>
        <v>0</v>
      </c>
      <c r="AI11" s="169">
        <f t="shared" si="0"/>
        <v>0</v>
      </c>
      <c r="AJ11" s="169">
        <f>AI11*0.4</f>
        <v>0</v>
      </c>
      <c r="AK11" s="169">
        <f t="shared" si="1"/>
        <v>0</v>
      </c>
      <c r="AL11" s="449"/>
      <c r="AM11" s="363"/>
      <c r="AN11" s="449"/>
      <c r="AO11" s="363"/>
      <c r="AP11" s="162"/>
      <c r="AQ11" s="162"/>
      <c r="AR11" s="162"/>
    </row>
    <row r="12" spans="1:44" ht="22.5" customHeight="1" x14ac:dyDescent="0.2">
      <c r="A12" s="161"/>
      <c r="B12" s="446"/>
      <c r="C12" s="168" t="s">
        <v>151</v>
      </c>
      <c r="D12" s="169">
        <f>'0101'!AG18</f>
        <v>8</v>
      </c>
      <c r="E12" s="169">
        <f>'0201'!AG18</f>
        <v>8</v>
      </c>
      <c r="F12" s="169">
        <f>'0301'!AG18</f>
        <v>8</v>
      </c>
      <c r="G12" s="169">
        <f>'0401'!AG18</f>
        <v>7</v>
      </c>
      <c r="H12" s="169">
        <f>'0501'!AG18</f>
        <v>8</v>
      </c>
      <c r="I12" s="169">
        <f>'0601'!AG19</f>
        <v>13</v>
      </c>
      <c r="J12" s="169">
        <f>'0701'!AG19</f>
        <v>0</v>
      </c>
      <c r="K12" s="169">
        <f>'0801'!AG19</f>
        <v>0</v>
      </c>
      <c r="L12" s="169">
        <f>'0901'!AG19</f>
        <v>12</v>
      </c>
      <c r="M12" s="169">
        <f>'1001'!AG19</f>
        <v>4</v>
      </c>
      <c r="N12" s="169">
        <f>'1101'!AG19</f>
        <v>17</v>
      </c>
      <c r="O12" s="169">
        <f>'1201'!AG19</f>
        <v>22</v>
      </c>
      <c r="P12" s="169">
        <f>'1301'!AG19</f>
        <v>10</v>
      </c>
      <c r="Q12" s="169">
        <f>'1401'!AG19</f>
        <v>0</v>
      </c>
      <c r="R12" s="169">
        <f>'1501'!AG19</f>
        <v>8</v>
      </c>
      <c r="S12" s="169">
        <f>'1601'!AG19</f>
        <v>18</v>
      </c>
      <c r="T12" s="169">
        <f>'1701'!AG19</f>
        <v>4</v>
      </c>
      <c r="U12" s="169">
        <f>'1801'!AG19</f>
        <v>14</v>
      </c>
      <c r="V12" s="169">
        <f>'1901'!AG19</f>
        <v>15</v>
      </c>
      <c r="W12" s="169">
        <f>'2001'!AG19</f>
        <v>9</v>
      </c>
      <c r="X12" s="169">
        <f>'2101'!AG19</f>
        <v>0</v>
      </c>
      <c r="Y12" s="169">
        <f>'2201'!AG19</f>
        <v>10</v>
      </c>
      <c r="Z12" s="169">
        <f>'2301'!AG19</f>
        <v>12</v>
      </c>
      <c r="AA12" s="169">
        <f>'2401'!AG19</f>
        <v>12</v>
      </c>
      <c r="AB12" s="169">
        <f>'2501'!AG19</f>
        <v>0</v>
      </c>
      <c r="AC12" s="169">
        <f>'2601'!AG19</f>
        <v>18</v>
      </c>
      <c r="AD12" s="169">
        <f>'2701'!AG19</f>
        <v>9</v>
      </c>
      <c r="AE12" s="169">
        <f>'2801'!AG19</f>
        <v>0</v>
      </c>
      <c r="AF12" s="169">
        <f>'2901'!AG19</f>
        <v>13</v>
      </c>
      <c r="AG12" s="169">
        <f>'3001'!AG19</f>
        <v>9</v>
      </c>
      <c r="AH12" s="169">
        <f>'3101'!AG19</f>
        <v>10</v>
      </c>
      <c r="AI12" s="169">
        <f t="shared" si="0"/>
        <v>278</v>
      </c>
      <c r="AJ12" s="169">
        <f>AI12*0.9</f>
        <v>250.20000000000002</v>
      </c>
      <c r="AK12" s="169">
        <f t="shared" si="1"/>
        <v>2.5020000000000002</v>
      </c>
      <c r="AL12" s="396"/>
      <c r="AM12" s="360"/>
      <c r="AN12" s="396"/>
      <c r="AO12" s="360"/>
      <c r="AP12" s="162"/>
      <c r="AQ12" s="162"/>
      <c r="AR12" s="162"/>
    </row>
    <row r="13" spans="1:44" ht="22.5" customHeight="1" x14ac:dyDescent="0.2">
      <c r="A13" s="161"/>
      <c r="B13" s="444" t="s">
        <v>154</v>
      </c>
      <c r="C13" s="168" t="s">
        <v>149</v>
      </c>
      <c r="D13" s="169">
        <f>'0101'!AQ19</f>
        <v>453</v>
      </c>
      <c r="E13" s="169">
        <f>'0201'!AQ19</f>
        <v>261</v>
      </c>
      <c r="F13" s="169">
        <f>'0301'!AQ19</f>
        <v>324</v>
      </c>
      <c r="G13" s="169">
        <f>'0401'!AQ19</f>
        <v>297</v>
      </c>
      <c r="H13" s="169">
        <f>'0501'!AQ19</f>
        <v>352</v>
      </c>
      <c r="I13" s="169">
        <f>'0601'!AQ20</f>
        <v>473</v>
      </c>
      <c r="J13" s="169">
        <f>'0701'!AQ20</f>
        <v>0</v>
      </c>
      <c r="K13" s="169">
        <f>'0801'!AQ20</f>
        <v>0</v>
      </c>
      <c r="L13" s="169">
        <f>'0901'!AQ20</f>
        <v>337</v>
      </c>
      <c r="M13" s="169">
        <f>'1001'!AQ20</f>
        <v>356</v>
      </c>
      <c r="N13" s="169">
        <f>'1101'!AQ20</f>
        <v>302</v>
      </c>
      <c r="O13" s="169">
        <f>'1201'!AQ20</f>
        <v>495</v>
      </c>
      <c r="P13" s="169">
        <f>'1301'!AQ20</f>
        <v>557</v>
      </c>
      <c r="Q13" s="169">
        <f>'1401'!AQ20</f>
        <v>0</v>
      </c>
      <c r="R13" s="169">
        <f>'1501'!AQ20</f>
        <v>436</v>
      </c>
      <c r="S13" s="169">
        <f>'1601'!AQ20</f>
        <v>331</v>
      </c>
      <c r="T13" s="169">
        <f>'1701'!AQ20</f>
        <v>337</v>
      </c>
      <c r="U13" s="169">
        <f>'1801'!AQ20</f>
        <v>390</v>
      </c>
      <c r="V13" s="169">
        <f>'1901'!AQ20</f>
        <v>402</v>
      </c>
      <c r="W13" s="169">
        <f>'2001'!AQ20</f>
        <v>448</v>
      </c>
      <c r="X13" s="169">
        <f>'2101'!AQ20</f>
        <v>0</v>
      </c>
      <c r="Y13" s="169">
        <f>'2201'!AQ20</f>
        <v>383</v>
      </c>
      <c r="Z13" s="169">
        <f>'2301'!AQ20</f>
        <v>548</v>
      </c>
      <c r="AA13" s="169">
        <f>'2401'!AQ20</f>
        <v>416</v>
      </c>
      <c r="AB13" s="169">
        <f>'2501'!AQ20</f>
        <v>0</v>
      </c>
      <c r="AC13" s="169">
        <f>'2601'!AQ20</f>
        <v>510</v>
      </c>
      <c r="AD13" s="169">
        <f>'2701'!AQ20</f>
        <v>530</v>
      </c>
      <c r="AE13" s="169">
        <f>'2801'!AQ20</f>
        <v>0</v>
      </c>
      <c r="AF13" s="169">
        <f>'2901'!AQ20</f>
        <v>604</v>
      </c>
      <c r="AG13" s="169">
        <f>'3001'!AQ20</f>
        <v>568</v>
      </c>
      <c r="AH13" s="169">
        <f>'3101'!AQ20</f>
        <v>487</v>
      </c>
      <c r="AI13" s="169">
        <f t="shared" si="0"/>
        <v>10597</v>
      </c>
      <c r="AJ13" s="169">
        <f>AI13*15</f>
        <v>158955</v>
      </c>
      <c r="AK13" s="169">
        <f t="shared" si="1"/>
        <v>1589.55</v>
      </c>
      <c r="AL13" s="448">
        <f>AK13+AK14+AK15</f>
        <v>1592.5820000000001</v>
      </c>
      <c r="AM13" s="395"/>
      <c r="AN13" s="450">
        <f>AL13/60</f>
        <v>26.543033333333334</v>
      </c>
      <c r="AO13" s="395"/>
      <c r="AP13" s="162"/>
      <c r="AQ13" s="162"/>
      <c r="AR13" s="162"/>
    </row>
    <row r="14" spans="1:44" ht="22.5" customHeight="1" x14ac:dyDescent="0.2">
      <c r="A14" s="161"/>
      <c r="B14" s="445"/>
      <c r="C14" s="168" t="s">
        <v>150</v>
      </c>
      <c r="D14" s="169">
        <f>'0101'!V19</f>
        <v>0</v>
      </c>
      <c r="E14" s="169">
        <f>'0201'!V19</f>
        <v>2</v>
      </c>
      <c r="F14" s="169">
        <f>'0301'!V19</f>
        <v>1</v>
      </c>
      <c r="G14" s="169">
        <f>'0401'!V19</f>
        <v>0</v>
      </c>
      <c r="H14" s="169">
        <f>'0501'!V19</f>
        <v>1</v>
      </c>
      <c r="I14" s="169">
        <f>'0601'!V20</f>
        <v>5</v>
      </c>
      <c r="J14" s="169">
        <f>'0701'!V20</f>
        <v>0</v>
      </c>
      <c r="K14" s="169">
        <f>'0801'!V20</f>
        <v>0</v>
      </c>
      <c r="L14" s="169">
        <f>'0901'!V20</f>
        <v>1</v>
      </c>
      <c r="M14" s="169">
        <f>'1001'!V20</f>
        <v>0</v>
      </c>
      <c r="N14" s="169">
        <f>'1101'!V20</f>
        <v>1</v>
      </c>
      <c r="O14" s="169">
        <f>'1201'!V20</f>
        <v>3</v>
      </c>
      <c r="P14" s="169">
        <f>'1301'!V20</f>
        <v>4</v>
      </c>
      <c r="Q14" s="169">
        <f>'1401'!V20</f>
        <v>0</v>
      </c>
      <c r="R14" s="169">
        <f>'1501'!V20</f>
        <v>4</v>
      </c>
      <c r="S14" s="169">
        <f>'1601'!V20</f>
        <v>1</v>
      </c>
      <c r="T14" s="169">
        <f>'1701'!V20</f>
        <v>0</v>
      </c>
      <c r="U14" s="169">
        <f>'1801'!V20</f>
        <v>0</v>
      </c>
      <c r="V14" s="169">
        <f>'1901'!V20</f>
        <v>1</v>
      </c>
      <c r="W14" s="169">
        <f>'2001'!V20</f>
        <v>2</v>
      </c>
      <c r="X14" s="169">
        <f>'2101'!V20</f>
        <v>0</v>
      </c>
      <c r="Y14" s="169">
        <f>'2201'!V20</f>
        <v>1</v>
      </c>
      <c r="Z14" s="169">
        <f>'2301'!V20</f>
        <v>1</v>
      </c>
      <c r="AA14" s="169">
        <f>'2401'!V20</f>
        <v>1</v>
      </c>
      <c r="AB14" s="169">
        <f>'2501'!V20</f>
        <v>0</v>
      </c>
      <c r="AC14" s="169">
        <f>'2601'!V20</f>
        <v>2</v>
      </c>
      <c r="AD14" s="169">
        <f>'2701'!V20</f>
        <v>1</v>
      </c>
      <c r="AE14" s="169">
        <f>'2801'!V21</f>
        <v>0</v>
      </c>
      <c r="AF14" s="169">
        <f>'2901'!V20</f>
        <v>3</v>
      </c>
      <c r="AG14" s="169">
        <f>'3001'!V21</f>
        <v>3</v>
      </c>
      <c r="AH14" s="169">
        <f>'3101'!V20</f>
        <v>0</v>
      </c>
      <c r="AI14" s="169">
        <f t="shared" si="0"/>
        <v>38</v>
      </c>
      <c r="AJ14" s="169">
        <f>AI14*0.4</f>
        <v>15.200000000000001</v>
      </c>
      <c r="AK14" s="169">
        <f t="shared" si="1"/>
        <v>0.15200000000000002</v>
      </c>
      <c r="AL14" s="449"/>
      <c r="AM14" s="363"/>
      <c r="AN14" s="449"/>
      <c r="AO14" s="363"/>
      <c r="AP14" s="162"/>
      <c r="AQ14" s="162"/>
      <c r="AR14" s="162"/>
    </row>
    <row r="15" spans="1:44" ht="22.5" customHeight="1" x14ac:dyDescent="0.2">
      <c r="A15" s="161"/>
      <c r="B15" s="446"/>
      <c r="C15" s="168" t="s">
        <v>151</v>
      </c>
      <c r="D15" s="169">
        <f>'0101'!AG19</f>
        <v>6</v>
      </c>
      <c r="E15" s="169">
        <f>'0201'!AG19</f>
        <v>6</v>
      </c>
      <c r="F15" s="169">
        <f>'0301'!AG19</f>
        <v>10</v>
      </c>
      <c r="G15" s="169">
        <f>'0401'!AG19</f>
        <v>5</v>
      </c>
      <c r="H15" s="169">
        <f>'0501'!AG19</f>
        <v>10</v>
      </c>
      <c r="I15" s="169">
        <f>'0601'!AG20</f>
        <v>9</v>
      </c>
      <c r="J15" s="169">
        <f>'0701'!AG20</f>
        <v>0</v>
      </c>
      <c r="K15" s="169">
        <f>'0801'!AG20</f>
        <v>0</v>
      </c>
      <c r="L15" s="169">
        <f>'0901'!AG20</f>
        <v>8</v>
      </c>
      <c r="M15" s="169">
        <f>'1001'!AG20</f>
        <v>6</v>
      </c>
      <c r="N15" s="169">
        <f>'1101'!AG20</f>
        <v>12</v>
      </c>
      <c r="O15" s="169">
        <f>'1201'!AG20</f>
        <v>30</v>
      </c>
      <c r="P15" s="169">
        <f>'1301'!AG20</f>
        <v>19</v>
      </c>
      <c r="Q15" s="169">
        <f>'1401'!AG20</f>
        <v>0</v>
      </c>
      <c r="R15" s="169">
        <f>'1501'!AG20</f>
        <v>10</v>
      </c>
      <c r="S15" s="169">
        <f>'1601'!AG20</f>
        <v>5</v>
      </c>
      <c r="T15" s="169">
        <f>'1701'!AG20</f>
        <v>3</v>
      </c>
      <c r="U15" s="169">
        <f>'1801'!AG20</f>
        <v>19</v>
      </c>
      <c r="V15" s="169">
        <f>'1901'!AG20</f>
        <v>9</v>
      </c>
      <c r="W15" s="169">
        <f>'2001'!AG20</f>
        <v>8</v>
      </c>
      <c r="X15" s="169">
        <f>'2101'!AG20</f>
        <v>0</v>
      </c>
      <c r="Y15" s="169">
        <f>'2201'!AG20</f>
        <v>9</v>
      </c>
      <c r="Z15" s="169">
        <f>'2301'!AG20</f>
        <v>27</v>
      </c>
      <c r="AA15" s="169">
        <f>'2401'!AG20</f>
        <v>16</v>
      </c>
      <c r="AB15" s="169">
        <f>'2501'!AG20</f>
        <v>0</v>
      </c>
      <c r="AC15" s="169">
        <f>'2601'!AG20</f>
        <v>20</v>
      </c>
      <c r="AD15" s="169">
        <f>'2701'!AG20</f>
        <v>17</v>
      </c>
      <c r="AE15" s="169">
        <f>'2801'!AG20</f>
        <v>0</v>
      </c>
      <c r="AF15" s="169">
        <f>'2901'!AG20</f>
        <v>29</v>
      </c>
      <c r="AG15" s="169">
        <f>'3001'!AG20</f>
        <v>9</v>
      </c>
      <c r="AH15" s="169">
        <f>'3101'!AG20</f>
        <v>18</v>
      </c>
      <c r="AI15" s="169">
        <f t="shared" si="0"/>
        <v>320</v>
      </c>
      <c r="AJ15" s="169">
        <f>AI15*0.9</f>
        <v>288</v>
      </c>
      <c r="AK15" s="169">
        <f t="shared" si="1"/>
        <v>2.88</v>
      </c>
      <c r="AL15" s="396"/>
      <c r="AM15" s="360"/>
      <c r="AN15" s="396"/>
      <c r="AO15" s="360"/>
      <c r="AP15" s="162"/>
      <c r="AQ15" s="162"/>
      <c r="AR15" s="162"/>
    </row>
    <row r="16" spans="1:44" ht="22.5" customHeight="1" x14ac:dyDescent="0.2">
      <c r="A16" s="161"/>
      <c r="B16" s="444" t="s">
        <v>155</v>
      </c>
      <c r="C16" s="168" t="s">
        <v>149</v>
      </c>
      <c r="D16" s="169">
        <f>'0101'!AQ20</f>
        <v>272</v>
      </c>
      <c r="E16" s="169">
        <f>'0201'!AQ20</f>
        <v>215</v>
      </c>
      <c r="F16" s="169">
        <f>'0301'!AQ20</f>
        <v>221</v>
      </c>
      <c r="G16" s="169">
        <f>'0401'!AQ20</f>
        <v>149</v>
      </c>
      <c r="H16" s="169">
        <f>'0501'!AQ20</f>
        <v>164</v>
      </c>
      <c r="I16" s="169">
        <f>'0601'!AQ21</f>
        <v>250</v>
      </c>
      <c r="J16" s="169">
        <f>'0701'!AQ21</f>
        <v>0</v>
      </c>
      <c r="K16" s="169">
        <f>'0801'!AQ21</f>
        <v>0</v>
      </c>
      <c r="L16" s="169">
        <f>'0901'!AQ21</f>
        <v>196</v>
      </c>
      <c r="M16" s="169">
        <f>'1001'!AQ21</f>
        <v>214</v>
      </c>
      <c r="N16" s="169">
        <f>'1101'!AQ21</f>
        <v>207</v>
      </c>
      <c r="O16" s="169">
        <f>'1201'!AQ21</f>
        <v>296</v>
      </c>
      <c r="P16" s="169">
        <f>'1301'!AQ21</f>
        <v>311</v>
      </c>
      <c r="Q16" s="169">
        <f>'1401'!AQ21</f>
        <v>0</v>
      </c>
      <c r="R16" s="169">
        <f>'1501'!AQ21</f>
        <v>250</v>
      </c>
      <c r="S16" s="169">
        <f>'1601'!AQ21</f>
        <v>258</v>
      </c>
      <c r="T16" s="169">
        <f>'1701'!AQ21</f>
        <v>299</v>
      </c>
      <c r="U16" s="169">
        <f>'1801'!AQ21</f>
        <v>282</v>
      </c>
      <c r="V16" s="169">
        <f>'1901'!AQ21</f>
        <v>225</v>
      </c>
      <c r="W16" s="169">
        <f>'2001'!AQ21</f>
        <v>234</v>
      </c>
      <c r="X16" s="169">
        <f>'2101'!AQ21</f>
        <v>0</v>
      </c>
      <c r="Y16" s="169">
        <f>'2201'!AQ21</f>
        <v>242</v>
      </c>
      <c r="Z16" s="169">
        <f>'2301'!AQ21</f>
        <v>323</v>
      </c>
      <c r="AA16" s="169">
        <f>'2401'!AQ21</f>
        <v>228</v>
      </c>
      <c r="AB16" s="169">
        <f>'2501'!AQ21</f>
        <v>0</v>
      </c>
      <c r="AC16" s="169">
        <f>'2601'!AQ21</f>
        <v>324</v>
      </c>
      <c r="AD16" s="169">
        <f>'2701'!AQ21</f>
        <v>306</v>
      </c>
      <c r="AE16" s="169">
        <f>'2801'!AQ21</f>
        <v>0</v>
      </c>
      <c r="AF16" s="169">
        <f>'2901'!AQ21</f>
        <v>467</v>
      </c>
      <c r="AG16" s="169">
        <f>'3001'!AQ21</f>
        <v>357</v>
      </c>
      <c r="AH16" s="169">
        <f>'3101'!AQ21</f>
        <v>322</v>
      </c>
      <c r="AI16" s="169">
        <f t="shared" si="0"/>
        <v>6612</v>
      </c>
      <c r="AJ16" s="169">
        <f>AI16*15</f>
        <v>99180</v>
      </c>
      <c r="AK16" s="169">
        <f t="shared" si="1"/>
        <v>991.8</v>
      </c>
      <c r="AL16" s="448">
        <f>AK16+AK17+AK18</f>
        <v>993.58299999999997</v>
      </c>
      <c r="AM16" s="395"/>
      <c r="AN16" s="450">
        <f>AL16/60</f>
        <v>16.559716666666667</v>
      </c>
      <c r="AO16" s="395"/>
      <c r="AP16" s="162"/>
      <c r="AQ16" s="162"/>
      <c r="AR16" s="162"/>
    </row>
    <row r="17" spans="1:44" ht="22.5" customHeight="1" x14ac:dyDescent="0.2">
      <c r="A17" s="161"/>
      <c r="B17" s="445"/>
      <c r="C17" s="168" t="s">
        <v>150</v>
      </c>
      <c r="D17" s="169">
        <f>'0101'!V20</f>
        <v>2</v>
      </c>
      <c r="E17" s="169">
        <f>'0201'!V20</f>
        <v>2</v>
      </c>
      <c r="F17" s="169">
        <f>'0301'!V20</f>
        <v>1</v>
      </c>
      <c r="G17" s="169">
        <f>'0401'!V20</f>
        <v>1</v>
      </c>
      <c r="H17" s="169">
        <f>'0501'!V20</f>
        <v>6</v>
      </c>
      <c r="I17" s="169">
        <f>'0601'!V21</f>
        <v>0</v>
      </c>
      <c r="J17" s="169">
        <f>'0701'!V21</f>
        <v>0</v>
      </c>
      <c r="K17" s="169">
        <f>'0801'!V21</f>
        <v>0</v>
      </c>
      <c r="L17" s="169">
        <f>'0901'!V21</f>
        <v>6</v>
      </c>
      <c r="M17" s="169">
        <f>'1001'!V21</f>
        <v>0</v>
      </c>
      <c r="N17" s="169">
        <f>'1101'!V21</f>
        <v>3</v>
      </c>
      <c r="O17" s="169">
        <f>'1201'!V21</f>
        <v>2</v>
      </c>
      <c r="P17" s="169">
        <f>'1301'!V21</f>
        <v>1</v>
      </c>
      <c r="Q17" s="169">
        <f>'1401'!V21</f>
        <v>0</v>
      </c>
      <c r="R17" s="169">
        <f>'1501'!V21</f>
        <v>5</v>
      </c>
      <c r="S17" s="169">
        <f>'1601'!V21</f>
        <v>1</v>
      </c>
      <c r="T17" s="169">
        <f>'1701'!V21</f>
        <v>1</v>
      </c>
      <c r="U17" s="169">
        <f>'1801'!V21</f>
        <v>0</v>
      </c>
      <c r="V17" s="169">
        <f>'1901'!V21</f>
        <v>1</v>
      </c>
      <c r="W17" s="169">
        <f>'2001'!V21</f>
        <v>1</v>
      </c>
      <c r="X17" s="169">
        <f>'2101'!V21</f>
        <v>0</v>
      </c>
      <c r="Y17" s="169">
        <f>'2201'!V21</f>
        <v>2</v>
      </c>
      <c r="Z17" s="169">
        <f>'2301'!V21</f>
        <v>2</v>
      </c>
      <c r="AA17" s="169">
        <f>'2401'!V21</f>
        <v>2</v>
      </c>
      <c r="AB17" s="169">
        <f>'2501'!V21</f>
        <v>0</v>
      </c>
      <c r="AC17" s="169">
        <f>'2601'!V21</f>
        <v>5</v>
      </c>
      <c r="AD17" s="169">
        <f>'2701'!V21</f>
        <v>2</v>
      </c>
      <c r="AE17" s="169">
        <f>'2801'!V21</f>
        <v>0</v>
      </c>
      <c r="AF17" s="169">
        <f>'2901'!V21</f>
        <v>1</v>
      </c>
      <c r="AG17" s="169">
        <f>'3001'!V21</f>
        <v>3</v>
      </c>
      <c r="AH17" s="169">
        <f>'3101'!V21</f>
        <v>2</v>
      </c>
      <c r="AI17" s="169">
        <f t="shared" si="0"/>
        <v>52</v>
      </c>
      <c r="AJ17" s="169">
        <f>AI17*0.4</f>
        <v>20.8</v>
      </c>
      <c r="AK17" s="169">
        <f t="shared" si="1"/>
        <v>0.20800000000000002</v>
      </c>
      <c r="AL17" s="449"/>
      <c r="AM17" s="363"/>
      <c r="AN17" s="449"/>
      <c r="AO17" s="363"/>
      <c r="AP17" s="162"/>
      <c r="AQ17" s="162"/>
      <c r="AR17" s="162"/>
    </row>
    <row r="18" spans="1:44" ht="22.5" customHeight="1" x14ac:dyDescent="0.2">
      <c r="A18" s="161"/>
      <c r="B18" s="446"/>
      <c r="C18" s="168" t="s">
        <v>151</v>
      </c>
      <c r="D18" s="169">
        <f>'0101'!AG20</f>
        <v>8</v>
      </c>
      <c r="E18" s="169">
        <f>'0201'!AG20</f>
        <v>2</v>
      </c>
      <c r="F18" s="169">
        <f>'0301'!AG20</f>
        <v>5</v>
      </c>
      <c r="G18" s="169">
        <f>'0401'!AG20</f>
        <v>2</v>
      </c>
      <c r="H18" s="169">
        <f>'0501'!AG20</f>
        <v>3</v>
      </c>
      <c r="I18" s="169">
        <f>'0601'!AG21</f>
        <v>10</v>
      </c>
      <c r="J18" s="169">
        <f>'0701'!AG21</f>
        <v>0</v>
      </c>
      <c r="K18" s="169">
        <f>'0801'!AG21</f>
        <v>0</v>
      </c>
      <c r="L18" s="169">
        <f>'0901'!AG21</f>
        <v>6</v>
      </c>
      <c r="M18" s="169">
        <f>'1001'!AG21</f>
        <v>6</v>
      </c>
      <c r="N18" s="169">
        <f>'1101'!AG21</f>
        <v>6</v>
      </c>
      <c r="O18" s="169">
        <f>'1201'!AG21</f>
        <v>10</v>
      </c>
      <c r="P18" s="169">
        <f>'1301'!AG21</f>
        <v>10</v>
      </c>
      <c r="Q18" s="169">
        <f>'1401'!AG21</f>
        <v>0</v>
      </c>
      <c r="R18" s="169">
        <f>'1501'!AG21</f>
        <v>5</v>
      </c>
      <c r="S18" s="169">
        <f>'1601'!AG21</f>
        <v>9</v>
      </c>
      <c r="T18" s="169">
        <f>'1701'!AG21</f>
        <v>4</v>
      </c>
      <c r="U18" s="169">
        <f>'1801'!AG21</f>
        <v>18</v>
      </c>
      <c r="V18" s="169">
        <f>'1901'!AG21</f>
        <v>8</v>
      </c>
      <c r="W18" s="169">
        <f>'2001'!AG21</f>
        <v>6</v>
      </c>
      <c r="X18" s="169">
        <f>'2101'!AG21</f>
        <v>0</v>
      </c>
      <c r="Y18" s="169">
        <f>'2201'!AG21</f>
        <v>4</v>
      </c>
      <c r="Z18" s="169">
        <f>'2301'!AG21</f>
        <v>7</v>
      </c>
      <c r="AA18" s="169">
        <f>'2401'!AG21</f>
        <v>3</v>
      </c>
      <c r="AB18" s="169">
        <f>'2501'!AG21</f>
        <v>0</v>
      </c>
      <c r="AC18" s="169">
        <f>'2601'!AG21</f>
        <v>5</v>
      </c>
      <c r="AD18" s="169">
        <f>'2701'!AG21</f>
        <v>14</v>
      </c>
      <c r="AE18" s="169">
        <f>'2801'!AG21</f>
        <v>0</v>
      </c>
      <c r="AF18" s="169">
        <f>'2901'!AG21</f>
        <v>7</v>
      </c>
      <c r="AG18" s="169">
        <f>'3001'!AG21</f>
        <v>11</v>
      </c>
      <c r="AH18" s="169">
        <f>'3101'!AG21</f>
        <v>6</v>
      </c>
      <c r="AI18" s="169">
        <f t="shared" si="0"/>
        <v>175</v>
      </c>
      <c r="AJ18" s="169">
        <f>AI18*0.9</f>
        <v>157.5</v>
      </c>
      <c r="AK18" s="169">
        <f t="shared" si="1"/>
        <v>1.575</v>
      </c>
      <c r="AL18" s="396"/>
      <c r="AM18" s="360"/>
      <c r="AN18" s="396"/>
      <c r="AO18" s="360"/>
      <c r="AP18" s="162"/>
      <c r="AQ18" s="162"/>
      <c r="AR18" s="162"/>
    </row>
    <row r="19" spans="1:44" ht="22.5" customHeight="1" x14ac:dyDescent="0.2">
      <c r="A19" s="161"/>
      <c r="B19" s="444" t="s">
        <v>156</v>
      </c>
      <c r="C19" s="168" t="s">
        <v>149</v>
      </c>
      <c r="D19" s="169">
        <f>'0101'!AQ21</f>
        <v>523</v>
      </c>
      <c r="E19" s="169">
        <f>'0201'!AQ21</f>
        <v>439</v>
      </c>
      <c r="F19" s="169">
        <f>'0301'!AQ21</f>
        <v>399</v>
      </c>
      <c r="G19" s="169">
        <f>'0401'!AQ21</f>
        <v>344</v>
      </c>
      <c r="H19" s="169">
        <f>'0501'!AQ21</f>
        <v>351</v>
      </c>
      <c r="I19" s="169">
        <f>'0601'!AQ22</f>
        <v>453</v>
      </c>
      <c r="J19" s="169">
        <f>'0701'!AQ22</f>
        <v>0</v>
      </c>
      <c r="K19" s="169">
        <f>'0801'!AQ22</f>
        <v>0</v>
      </c>
      <c r="L19" s="169">
        <f>'0901'!AQ22</f>
        <v>422</v>
      </c>
      <c r="M19" s="169">
        <f>'1001'!AQ22</f>
        <v>418</v>
      </c>
      <c r="N19" s="169">
        <f>'1101'!AQ22</f>
        <v>410</v>
      </c>
      <c r="O19" s="169">
        <f>'1201'!AQ22</f>
        <v>515</v>
      </c>
      <c r="P19" s="169">
        <f>'1301'!AQ22</f>
        <v>607</v>
      </c>
      <c r="Q19" s="169">
        <f>'1401'!AQ22</f>
        <v>0</v>
      </c>
      <c r="R19" s="169">
        <f>'1501'!AQ22</f>
        <v>589</v>
      </c>
      <c r="S19" s="169">
        <f>'1601'!AQ22</f>
        <v>426</v>
      </c>
      <c r="T19" s="169">
        <f>'1701'!AQ22</f>
        <v>478</v>
      </c>
      <c r="U19" s="169">
        <f>'1801'!AQ22</f>
        <v>454</v>
      </c>
      <c r="V19" s="169">
        <f>'1901'!AQ22</f>
        <v>449</v>
      </c>
      <c r="W19" s="169">
        <f>'2001'!AQ22</f>
        <v>552</v>
      </c>
      <c r="X19" s="169">
        <f>'2101'!AQ22</f>
        <v>0</v>
      </c>
      <c r="Y19" s="169">
        <f>'2201'!AQ22</f>
        <v>556</v>
      </c>
      <c r="Z19" s="169">
        <f>'2301'!AQ22</f>
        <v>585</v>
      </c>
      <c r="AA19" s="169">
        <f>'2401'!AQ22</f>
        <v>557</v>
      </c>
      <c r="AB19" s="169">
        <f>'2501'!AQ22</f>
        <v>0</v>
      </c>
      <c r="AC19" s="169">
        <f>'2601'!AQ22</f>
        <v>593</v>
      </c>
      <c r="AD19" s="169">
        <f>'2701'!AQ22</f>
        <v>590</v>
      </c>
      <c r="AE19" s="169">
        <f>'2801'!AQ22</f>
        <v>0</v>
      </c>
      <c r="AF19" s="169">
        <f>'2901'!AQ22</f>
        <v>503</v>
      </c>
      <c r="AG19" s="169">
        <f>'3001'!AQ22</f>
        <v>607</v>
      </c>
      <c r="AH19" s="169">
        <f>'3101'!AQ22</f>
        <v>706</v>
      </c>
      <c r="AI19" s="169">
        <f t="shared" si="0"/>
        <v>12526</v>
      </c>
      <c r="AJ19" s="169">
        <f>AI19*15</f>
        <v>187890</v>
      </c>
      <c r="AK19" s="169">
        <f t="shared" si="1"/>
        <v>1878.9</v>
      </c>
      <c r="AL19" s="448">
        <f>AK19+AK20+AK21</f>
        <v>1884.5940000000001</v>
      </c>
      <c r="AM19" s="395"/>
      <c r="AN19" s="450">
        <f>AL19/60</f>
        <v>31.4099</v>
      </c>
      <c r="AO19" s="395"/>
      <c r="AP19" s="162"/>
      <c r="AQ19" s="162"/>
      <c r="AR19" s="162"/>
    </row>
    <row r="20" spans="1:44" ht="22.5" customHeight="1" x14ac:dyDescent="0.2">
      <c r="A20" s="161"/>
      <c r="B20" s="445"/>
      <c r="C20" s="168" t="s">
        <v>150</v>
      </c>
      <c r="D20" s="169">
        <f>'0101'!V21</f>
        <v>9</v>
      </c>
      <c r="E20" s="169">
        <f>'0201'!V21</f>
        <v>8</v>
      </c>
      <c r="F20" s="169">
        <f>'0301'!V21</f>
        <v>6</v>
      </c>
      <c r="G20" s="169">
        <f>'0401'!V21</f>
        <v>4</v>
      </c>
      <c r="H20" s="169">
        <f>'0501'!V21</f>
        <v>5</v>
      </c>
      <c r="I20" s="169">
        <f>'0601'!V22</f>
        <v>5</v>
      </c>
      <c r="J20" s="169">
        <f>'0701'!V22</f>
        <v>0</v>
      </c>
      <c r="K20" s="169">
        <f>'0801'!V22</f>
        <v>0</v>
      </c>
      <c r="L20" s="169">
        <f>'0901'!V22</f>
        <v>3</v>
      </c>
      <c r="M20" s="169">
        <f>'1001'!V22</f>
        <v>2</v>
      </c>
      <c r="N20" s="169">
        <f>'1101'!V22</f>
        <v>8</v>
      </c>
      <c r="O20" s="169">
        <f>'1201'!V22</f>
        <v>2</v>
      </c>
      <c r="P20" s="169">
        <f>'1301'!V22</f>
        <v>8</v>
      </c>
      <c r="Q20" s="169">
        <f>'1401'!V22</f>
        <v>0</v>
      </c>
      <c r="R20" s="169">
        <f>'1501'!V22</f>
        <v>7</v>
      </c>
      <c r="S20" s="169">
        <f>'1601'!V22</f>
        <v>3</v>
      </c>
      <c r="T20" s="169">
        <f>'1701'!V22</f>
        <v>1</v>
      </c>
      <c r="U20" s="169">
        <f>'1801'!V22</f>
        <v>2</v>
      </c>
      <c r="V20" s="169">
        <f>'1901'!V22</f>
        <v>4</v>
      </c>
      <c r="W20" s="169">
        <f>'2001'!V22</f>
        <v>8</v>
      </c>
      <c r="X20" s="169">
        <f>'2101'!V22</f>
        <v>0</v>
      </c>
      <c r="Y20" s="169">
        <f>'2201'!V22</f>
        <v>6</v>
      </c>
      <c r="Z20" s="169">
        <f>'2301'!V22</f>
        <v>5</v>
      </c>
      <c r="AA20" s="169">
        <f>'2401'!V22</f>
        <v>5</v>
      </c>
      <c r="AB20" s="169">
        <f>'2501'!V22</f>
        <v>0</v>
      </c>
      <c r="AC20" s="169">
        <f>'2601'!V22</f>
        <v>6</v>
      </c>
      <c r="AD20" s="169">
        <f>'2701'!V22</f>
        <v>5</v>
      </c>
      <c r="AE20" s="169">
        <f>'2801'!V22</f>
        <v>0</v>
      </c>
      <c r="AF20" s="169">
        <f>'2901'!V22</f>
        <v>6</v>
      </c>
      <c r="AG20" s="169">
        <f>'3001'!V22</f>
        <v>4</v>
      </c>
      <c r="AH20" s="169">
        <f>'3101'!V22</f>
        <v>1</v>
      </c>
      <c r="AI20" s="169">
        <f t="shared" si="0"/>
        <v>123</v>
      </c>
      <c r="AJ20" s="169">
        <f>AI20*0.4</f>
        <v>49.2</v>
      </c>
      <c r="AK20" s="169">
        <f t="shared" si="1"/>
        <v>0.49200000000000005</v>
      </c>
      <c r="AL20" s="449"/>
      <c r="AM20" s="363"/>
      <c r="AN20" s="449"/>
      <c r="AO20" s="363"/>
      <c r="AP20" s="162"/>
      <c r="AQ20" s="162"/>
      <c r="AR20" s="162"/>
    </row>
    <row r="21" spans="1:44" ht="22.5" customHeight="1" x14ac:dyDescent="0.2">
      <c r="A21" s="161"/>
      <c r="B21" s="446"/>
      <c r="C21" s="168" t="s">
        <v>151</v>
      </c>
      <c r="D21" s="169">
        <f>'0101'!AG21</f>
        <v>20</v>
      </c>
      <c r="E21" s="169">
        <f>'0201'!AG21</f>
        <v>23</v>
      </c>
      <c r="F21" s="169">
        <f>'0301'!AG21</f>
        <v>22</v>
      </c>
      <c r="G21" s="169">
        <f>'0401'!AG21</f>
        <v>9</v>
      </c>
      <c r="H21" s="169">
        <f>'0501'!AG21</f>
        <v>17</v>
      </c>
      <c r="I21" s="169">
        <f>'0601'!AG22</f>
        <v>12</v>
      </c>
      <c r="J21" s="169">
        <f>'0701'!AG22</f>
        <v>0</v>
      </c>
      <c r="K21" s="169">
        <f>'0801'!AG22</f>
        <v>0</v>
      </c>
      <c r="L21" s="169">
        <f>'0901'!AG22</f>
        <v>10</v>
      </c>
      <c r="M21" s="169">
        <f>'1001'!AG22</f>
        <v>21</v>
      </c>
      <c r="N21" s="169">
        <f>'1101'!AG22</f>
        <v>19</v>
      </c>
      <c r="O21" s="169">
        <f>'1201'!AG22</f>
        <v>32</v>
      </c>
      <c r="P21" s="169">
        <f>'1301'!AG22</f>
        <v>34</v>
      </c>
      <c r="Q21" s="169">
        <f>'1401'!AG22</f>
        <v>0</v>
      </c>
      <c r="R21" s="169">
        <f>'1501'!AG22</f>
        <v>24</v>
      </c>
      <c r="S21" s="169">
        <f>'1601'!AG22</f>
        <v>22</v>
      </c>
      <c r="T21" s="169">
        <f>'1701'!AG22</f>
        <v>14</v>
      </c>
      <c r="U21" s="169">
        <f>'1801'!AG22</f>
        <v>28</v>
      </c>
      <c r="V21" s="169">
        <f>'1901'!AG22</f>
        <v>19</v>
      </c>
      <c r="W21" s="169">
        <f>'2001'!AG22</f>
        <v>20</v>
      </c>
      <c r="X21" s="169">
        <f>'2101'!AG22</f>
        <v>0</v>
      </c>
      <c r="Y21" s="169">
        <f>'2201'!AG22</f>
        <v>36</v>
      </c>
      <c r="Z21" s="169">
        <f>'2301'!AG22</f>
        <v>36</v>
      </c>
      <c r="AA21" s="169">
        <f>'2401'!AG22</f>
        <v>29</v>
      </c>
      <c r="AB21" s="169">
        <f>'2501'!AG22</f>
        <v>0</v>
      </c>
      <c r="AC21" s="169">
        <f>'2601'!AG22</f>
        <v>37</v>
      </c>
      <c r="AD21" s="169">
        <f>'2701'!AG21</f>
        <v>14</v>
      </c>
      <c r="AE21" s="169">
        <f>'2801'!AG22</f>
        <v>0</v>
      </c>
      <c r="AF21" s="169">
        <f>'2901'!AG22</f>
        <v>21</v>
      </c>
      <c r="AG21" s="169">
        <f>'3001'!AG22</f>
        <v>23</v>
      </c>
      <c r="AH21" s="169">
        <f>'3101'!AG22</f>
        <v>36</v>
      </c>
      <c r="AI21" s="169">
        <f t="shared" si="0"/>
        <v>578</v>
      </c>
      <c r="AJ21" s="169">
        <f>AI21*0.9</f>
        <v>520.20000000000005</v>
      </c>
      <c r="AK21" s="169">
        <f t="shared" si="1"/>
        <v>5.2020000000000008</v>
      </c>
      <c r="AL21" s="396"/>
      <c r="AM21" s="360"/>
      <c r="AN21" s="396"/>
      <c r="AO21" s="360"/>
      <c r="AP21" s="162"/>
      <c r="AQ21" s="162"/>
      <c r="AR21" s="162"/>
    </row>
    <row r="22" spans="1:44" ht="22.5" customHeight="1" x14ac:dyDescent="0.2">
      <c r="A22" s="161"/>
      <c r="B22" s="444" t="s">
        <v>157</v>
      </c>
      <c r="C22" s="168" t="s">
        <v>149</v>
      </c>
      <c r="D22" s="169">
        <f>'0101'!AQ22</f>
        <v>575</v>
      </c>
      <c r="E22" s="169">
        <f>'0201'!AQ22</f>
        <v>437</v>
      </c>
      <c r="F22" s="169">
        <f>'0301'!AQ22</f>
        <v>456</v>
      </c>
      <c r="G22" s="170">
        <f>'0401'!AQ22</f>
        <v>401</v>
      </c>
      <c r="H22" s="169">
        <f>'0501'!AQ22</f>
        <v>548</v>
      </c>
      <c r="I22" s="169">
        <f>'0601'!AQ23</f>
        <v>718</v>
      </c>
      <c r="J22" s="169">
        <f>'0701'!AQ23</f>
        <v>0</v>
      </c>
      <c r="K22" s="169">
        <f>'0801'!AQ23</f>
        <v>0</v>
      </c>
      <c r="L22" s="169">
        <f>'0901'!AQ23</f>
        <v>470</v>
      </c>
      <c r="M22" s="169">
        <f>'1001'!AQ23</f>
        <v>463</v>
      </c>
      <c r="N22" s="169">
        <f>'1101'!AQ23</f>
        <v>456</v>
      </c>
      <c r="O22" s="169">
        <f>'1201'!AQ23</f>
        <v>507</v>
      </c>
      <c r="P22" s="169">
        <f>'1301'!AQ23</f>
        <v>566</v>
      </c>
      <c r="Q22" s="169">
        <f>'1401'!AQ23</f>
        <v>0</v>
      </c>
      <c r="R22" s="169">
        <f>'1501'!AQ23</f>
        <v>435</v>
      </c>
      <c r="S22" s="169">
        <f>'1601'!AQ23</f>
        <v>454</v>
      </c>
      <c r="T22" s="169">
        <f>'1701'!AQ23</f>
        <v>553</v>
      </c>
      <c r="U22" s="169">
        <f>'1801'!AQ23</f>
        <v>532</v>
      </c>
      <c r="V22" s="169">
        <f>'1901'!AQ23</f>
        <v>602</v>
      </c>
      <c r="W22" s="169">
        <f>'2001'!AQ23</f>
        <v>572</v>
      </c>
      <c r="X22" s="169">
        <f>'2101'!AQ23</f>
        <v>0</v>
      </c>
      <c r="Y22" s="169">
        <f>'2201'!AQ23</f>
        <v>519</v>
      </c>
      <c r="Z22" s="169">
        <f>'2301'!AQ23</f>
        <v>587</v>
      </c>
      <c r="AA22" s="169">
        <f>'2401'!AQ23</f>
        <v>590</v>
      </c>
      <c r="AB22" s="169">
        <f>'2501'!AQ23</f>
        <v>0</v>
      </c>
      <c r="AC22" s="169">
        <f>'2601'!AQ23</f>
        <v>615</v>
      </c>
      <c r="AD22" s="169">
        <f>'2701'!AQ23</f>
        <v>611</v>
      </c>
      <c r="AE22" s="169">
        <f>'2801'!AQ23</f>
        <v>0</v>
      </c>
      <c r="AF22" s="169">
        <f>'2901'!AQ23</f>
        <v>557</v>
      </c>
      <c r="AG22" s="169">
        <f>'3001'!AQ23</f>
        <v>580</v>
      </c>
      <c r="AH22" s="169">
        <f>'3101'!AQ23</f>
        <v>667</v>
      </c>
      <c r="AI22" s="169">
        <f t="shared" si="0"/>
        <v>13471</v>
      </c>
      <c r="AJ22" s="169">
        <f>AI22*15</f>
        <v>202065</v>
      </c>
      <c r="AK22" s="169">
        <f t="shared" si="1"/>
        <v>2020.65</v>
      </c>
      <c r="AL22" s="448">
        <f>AK22+AK23+AK24</f>
        <v>2023.395</v>
      </c>
      <c r="AM22" s="395"/>
      <c r="AN22" s="450">
        <f>AL22/60</f>
        <v>33.72325</v>
      </c>
      <c r="AO22" s="395"/>
      <c r="AP22" s="162"/>
      <c r="AQ22" s="162"/>
      <c r="AR22" s="162"/>
    </row>
    <row r="23" spans="1:44" ht="22.5" customHeight="1" x14ac:dyDescent="0.2">
      <c r="A23" s="161"/>
      <c r="B23" s="445"/>
      <c r="C23" s="168" t="s">
        <v>150</v>
      </c>
      <c r="D23" s="169">
        <f>'0101'!V22</f>
        <v>0</v>
      </c>
      <c r="E23" s="169">
        <f>'0201'!V22</f>
        <v>0</v>
      </c>
      <c r="F23" s="169">
        <f>'0301'!V22</f>
        <v>0</v>
      </c>
      <c r="G23" s="169">
        <f>'0401'!V22</f>
        <v>0</v>
      </c>
      <c r="H23" s="169">
        <f>'0501'!V22</f>
        <v>0</v>
      </c>
      <c r="I23" s="169">
        <f>'0601'!V23</f>
        <v>0</v>
      </c>
      <c r="J23" s="169">
        <f>'0701'!V23</f>
        <v>0</v>
      </c>
      <c r="K23" s="169">
        <f>'0801'!V23</f>
        <v>0</v>
      </c>
      <c r="L23" s="169">
        <f>'0901'!V23</f>
        <v>0</v>
      </c>
      <c r="M23" s="169">
        <f>'1001'!V23</f>
        <v>0</v>
      </c>
      <c r="N23" s="169">
        <f>'1101'!V23</f>
        <v>0</v>
      </c>
      <c r="O23" s="169">
        <f>'1201'!V23</f>
        <v>0</v>
      </c>
      <c r="P23" s="169">
        <f>'1301'!V23</f>
        <v>0</v>
      </c>
      <c r="Q23" s="169">
        <f>'1401'!V23</f>
        <v>0</v>
      </c>
      <c r="R23" s="169">
        <f>'1501'!V23</f>
        <v>0</v>
      </c>
      <c r="S23" s="169">
        <f>'1601'!V23</f>
        <v>0</v>
      </c>
      <c r="T23" s="169">
        <f>'1701'!V23</f>
        <v>0</v>
      </c>
      <c r="U23" s="169">
        <f>'1801'!V23</f>
        <v>0</v>
      </c>
      <c r="V23" s="169">
        <f>'1901'!V23</f>
        <v>0</v>
      </c>
      <c r="W23" s="169">
        <f>'2001'!V23</f>
        <v>0</v>
      </c>
      <c r="X23" s="169">
        <f>'2101'!V23</f>
        <v>0</v>
      </c>
      <c r="Y23" s="169">
        <f>'2201'!V23</f>
        <v>0</v>
      </c>
      <c r="Z23" s="169">
        <f>'2301'!V23</f>
        <v>0</v>
      </c>
      <c r="AA23" s="169">
        <f>'2401'!V23</f>
        <v>0</v>
      </c>
      <c r="AB23" s="169">
        <f>'2501'!V23</f>
        <v>0</v>
      </c>
      <c r="AC23" s="169">
        <f>'2601'!V23</f>
        <v>0</v>
      </c>
      <c r="AD23" s="169">
        <f>'2701'!V23</f>
        <v>0</v>
      </c>
      <c r="AE23" s="169">
        <f>'2801'!V23</f>
        <v>0</v>
      </c>
      <c r="AF23" s="169">
        <f>'2901'!V23</f>
        <v>0</v>
      </c>
      <c r="AG23" s="169">
        <f>'3001'!V23</f>
        <v>0</v>
      </c>
      <c r="AH23" s="169">
        <f>'3101'!V23</f>
        <v>0</v>
      </c>
      <c r="AI23" s="169">
        <f t="shared" si="0"/>
        <v>0</v>
      </c>
      <c r="AJ23" s="169">
        <f>AI23*0.4</f>
        <v>0</v>
      </c>
      <c r="AK23" s="169">
        <f t="shared" si="1"/>
        <v>0</v>
      </c>
      <c r="AL23" s="449"/>
      <c r="AM23" s="363"/>
      <c r="AN23" s="449"/>
      <c r="AO23" s="363"/>
      <c r="AP23" s="162"/>
      <c r="AQ23" s="162"/>
      <c r="AR23" s="162"/>
    </row>
    <row r="24" spans="1:44" ht="22.5" customHeight="1" x14ac:dyDescent="0.2">
      <c r="A24" s="161"/>
      <c r="B24" s="446"/>
      <c r="C24" s="168" t="s">
        <v>151</v>
      </c>
      <c r="D24" s="169">
        <f>'0101'!AG22</f>
        <v>12</v>
      </c>
      <c r="E24" s="169">
        <f>'0201'!AG22</f>
        <v>6</v>
      </c>
      <c r="F24" s="169">
        <f>'0301'!AG22</f>
        <v>13</v>
      </c>
      <c r="G24" s="169">
        <f>'0401'!AG22</f>
        <v>5</v>
      </c>
      <c r="H24" s="169">
        <f>'0501'!AG22</f>
        <v>14</v>
      </c>
      <c r="I24" s="169">
        <f>'0601'!AG23</f>
        <v>20</v>
      </c>
      <c r="J24" s="169">
        <f>'0701'!AG23</f>
        <v>0</v>
      </c>
      <c r="K24" s="169">
        <f>'0801'!AG23</f>
        <v>0</v>
      </c>
      <c r="L24" s="169">
        <f>'0901'!AG23</f>
        <v>12</v>
      </c>
      <c r="M24" s="169">
        <f>'1001'!AG23</f>
        <v>14</v>
      </c>
      <c r="N24" s="169">
        <f>'1101'!AG23</f>
        <v>10</v>
      </c>
      <c r="O24" s="169">
        <f>'1201'!AG23</f>
        <v>10</v>
      </c>
      <c r="P24" s="169">
        <f>'1301'!AG23</f>
        <v>9</v>
      </c>
      <c r="Q24" s="169">
        <f>'1401'!AG23</f>
        <v>0</v>
      </c>
      <c r="R24" s="169">
        <f>'1501'!AG23</f>
        <v>13</v>
      </c>
      <c r="S24" s="169">
        <f>'1601'!AG23</f>
        <v>13</v>
      </c>
      <c r="T24" s="169">
        <f>'1701'!AG23</f>
        <v>8</v>
      </c>
      <c r="U24" s="169">
        <f>'1801'!AG23</f>
        <v>8</v>
      </c>
      <c r="V24" s="169">
        <f>'1901'!AG23</f>
        <v>14</v>
      </c>
      <c r="W24" s="169">
        <f>'2001'!AG23</f>
        <v>4</v>
      </c>
      <c r="X24" s="169">
        <f>'2101'!AG23</f>
        <v>0</v>
      </c>
      <c r="Y24" s="169">
        <f>'2201'!AG23</f>
        <v>10</v>
      </c>
      <c r="Z24" s="169">
        <f>'2301'!AG23</f>
        <v>20</v>
      </c>
      <c r="AA24" s="169">
        <f>'2401'!AG23</f>
        <v>10</v>
      </c>
      <c r="AB24" s="169">
        <f>'2501'!AG23</f>
        <v>0</v>
      </c>
      <c r="AC24" s="169">
        <f>'2601'!AG23</f>
        <v>16</v>
      </c>
      <c r="AD24" s="169">
        <f>'2701'!AG23</f>
        <v>12</v>
      </c>
      <c r="AE24" s="169">
        <f>'2801'!AG23</f>
        <v>0</v>
      </c>
      <c r="AF24" s="169">
        <f>'2901'!AG23</f>
        <v>15</v>
      </c>
      <c r="AG24" s="169">
        <f>'3001'!AG23</f>
        <v>13</v>
      </c>
      <c r="AH24" s="169">
        <f>'3101'!AG23</f>
        <v>24</v>
      </c>
      <c r="AI24" s="169">
        <f t="shared" si="0"/>
        <v>305</v>
      </c>
      <c r="AJ24" s="169">
        <f>AI24*0.9</f>
        <v>274.5</v>
      </c>
      <c r="AK24" s="169">
        <f t="shared" si="1"/>
        <v>2.7450000000000001</v>
      </c>
      <c r="AL24" s="396"/>
      <c r="AM24" s="360"/>
      <c r="AN24" s="396"/>
      <c r="AO24" s="360"/>
      <c r="AP24" s="162"/>
      <c r="AQ24" s="162"/>
      <c r="AR24" s="162"/>
    </row>
    <row r="25" spans="1:44" ht="22.5" customHeight="1" x14ac:dyDescent="0.2">
      <c r="A25" s="161"/>
      <c r="B25" s="444" t="s">
        <v>158</v>
      </c>
      <c r="C25" s="168" t="s">
        <v>149</v>
      </c>
      <c r="D25" s="169">
        <f>'0101'!AQ23</f>
        <v>132</v>
      </c>
      <c r="E25" s="169">
        <f>'0201'!AQ23</f>
        <v>143</v>
      </c>
      <c r="F25" s="169">
        <f>'0301'!AQ23</f>
        <v>156</v>
      </c>
      <c r="G25" s="169">
        <f>'0401'!AQ23</f>
        <v>139</v>
      </c>
      <c r="H25" s="169">
        <f>'0501'!AQ23</f>
        <v>140</v>
      </c>
      <c r="I25" s="169">
        <f>'0601'!AQ24</f>
        <v>93</v>
      </c>
      <c r="J25" s="169">
        <f>'0701'!AQ24</f>
        <v>0</v>
      </c>
      <c r="K25" s="169">
        <f>'0801'!AQ24</f>
        <v>0</v>
      </c>
      <c r="L25" s="169">
        <f>'0901'!AQ24</f>
        <v>121</v>
      </c>
      <c r="M25" s="169">
        <f>'1001'!AQ24</f>
        <v>132</v>
      </c>
      <c r="N25" s="169">
        <f>'1101'!AQ24</f>
        <v>0</v>
      </c>
      <c r="O25" s="169">
        <f>'1201'!AQ24</f>
        <v>0</v>
      </c>
      <c r="P25" s="169">
        <f>'1301'!AQ24</f>
        <v>0</v>
      </c>
      <c r="Q25" s="169">
        <f>'1401'!AQ24</f>
        <v>0</v>
      </c>
      <c r="R25" s="169">
        <f>'1501'!AQ24</f>
        <v>0</v>
      </c>
      <c r="S25" s="169">
        <f>'1601'!AQ24</f>
        <v>0</v>
      </c>
      <c r="T25" s="170">
        <f>'1701'!AQ24</f>
        <v>0</v>
      </c>
      <c r="U25" s="169">
        <f>'1801'!AQ24</f>
        <v>0</v>
      </c>
      <c r="V25" s="169">
        <f>'1901'!AQ24</f>
        <v>0</v>
      </c>
      <c r="W25" s="169">
        <f>'2001'!AQ24</f>
        <v>0</v>
      </c>
      <c r="X25" s="169">
        <f>'2101'!AQ24</f>
        <v>0</v>
      </c>
      <c r="Y25" s="169">
        <f>'2201'!AQ24</f>
        <v>0</v>
      </c>
      <c r="Z25" s="169">
        <f>'2301'!AQ24</f>
        <v>0</v>
      </c>
      <c r="AA25" s="169">
        <f>'2401'!AQ24</f>
        <v>0</v>
      </c>
      <c r="AB25" s="169">
        <f>'2501'!AQ24</f>
        <v>0</v>
      </c>
      <c r="AC25" s="169">
        <f>'2601'!AQ24</f>
        <v>0</v>
      </c>
      <c r="AD25" s="169">
        <f>'2701'!AQ24</f>
        <v>0</v>
      </c>
      <c r="AE25" s="169">
        <f>'2801'!AQ24</f>
        <v>0</v>
      </c>
      <c r="AF25" s="169">
        <f>'2901'!AQ24</f>
        <v>0</v>
      </c>
      <c r="AG25" s="169">
        <f>'3001'!AQ24</f>
        <v>0</v>
      </c>
      <c r="AH25" s="169">
        <f>'3101'!AQ24</f>
        <v>0</v>
      </c>
      <c r="AI25" s="169">
        <f t="shared" si="0"/>
        <v>1056</v>
      </c>
      <c r="AJ25" s="169">
        <f>AI25*15</f>
        <v>15840</v>
      </c>
      <c r="AK25" s="169">
        <f t="shared" si="1"/>
        <v>158.4</v>
      </c>
      <c r="AL25" s="448">
        <f>AK25+AK26+AK27</f>
        <v>158.73200000000003</v>
      </c>
      <c r="AM25" s="395"/>
      <c r="AN25" s="450">
        <f>AL25/60</f>
        <v>2.6455333333333337</v>
      </c>
      <c r="AO25" s="395"/>
      <c r="AP25" s="162"/>
      <c r="AQ25" s="162"/>
      <c r="AR25" s="162"/>
    </row>
    <row r="26" spans="1:44" ht="22.5" customHeight="1" x14ac:dyDescent="0.2">
      <c r="A26" s="161"/>
      <c r="B26" s="445"/>
      <c r="C26" s="168" t="s">
        <v>150</v>
      </c>
      <c r="D26" s="169">
        <f>'0101'!V23</f>
        <v>3</v>
      </c>
      <c r="E26" s="169">
        <f>'0201'!V23</f>
        <v>0</v>
      </c>
      <c r="F26" s="169">
        <f>'0301'!V23</f>
        <v>2</v>
      </c>
      <c r="G26" s="169">
        <f>'0401'!V23</f>
        <v>1</v>
      </c>
      <c r="H26" s="169">
        <f>'0501'!V23</f>
        <v>0</v>
      </c>
      <c r="I26" s="169">
        <f>'0601'!V24</f>
        <v>3</v>
      </c>
      <c r="J26" s="169">
        <f>'0701'!V24</f>
        <v>0</v>
      </c>
      <c r="K26" s="169">
        <f>'0801'!V24</f>
        <v>0</v>
      </c>
      <c r="L26" s="169">
        <f>'0901'!V24</f>
        <v>1</v>
      </c>
      <c r="M26" s="169">
        <f>'1001'!V24</f>
        <v>1</v>
      </c>
      <c r="N26" s="169">
        <f>'1101'!V24</f>
        <v>0</v>
      </c>
      <c r="O26" s="169">
        <f>'1201'!V24</f>
        <v>0</v>
      </c>
      <c r="P26" s="169">
        <f>'1301'!V24</f>
        <v>0</v>
      </c>
      <c r="Q26" s="169">
        <f>'1401'!V24</f>
        <v>0</v>
      </c>
      <c r="R26" s="169">
        <f>'1501'!V24</f>
        <v>0</v>
      </c>
      <c r="S26" s="169">
        <f>'1601'!V24</f>
        <v>0</v>
      </c>
      <c r="T26" s="169">
        <f>'1701'!V24</f>
        <v>0</v>
      </c>
      <c r="U26" s="169">
        <f>'1801'!V24</f>
        <v>0</v>
      </c>
      <c r="V26" s="169">
        <f>'1901'!V24</f>
        <v>0</v>
      </c>
      <c r="W26" s="169">
        <f>'2001'!V24</f>
        <v>0</v>
      </c>
      <c r="X26" s="169">
        <f>'2101'!V24</f>
        <v>0</v>
      </c>
      <c r="Y26" s="169">
        <f>'2201'!V24</f>
        <v>0</v>
      </c>
      <c r="Z26" s="169">
        <f>'2301'!V24</f>
        <v>0</v>
      </c>
      <c r="AA26" s="169">
        <f>'2401'!V24</f>
        <v>0</v>
      </c>
      <c r="AB26" s="169">
        <f>'2501'!V24</f>
        <v>0</v>
      </c>
      <c r="AC26" s="169">
        <f>'2601'!V24</f>
        <v>0</v>
      </c>
      <c r="AD26" s="169">
        <f>'2701'!V24</f>
        <v>0</v>
      </c>
      <c r="AE26" s="169">
        <f>'2801'!V24</f>
        <v>0</v>
      </c>
      <c r="AF26" s="169">
        <f>'2901'!V24</f>
        <v>0</v>
      </c>
      <c r="AG26" s="169">
        <f>'3001'!V24</f>
        <v>0</v>
      </c>
      <c r="AH26" s="169">
        <f>'3101'!V24</f>
        <v>0</v>
      </c>
      <c r="AI26" s="169">
        <f t="shared" si="0"/>
        <v>11</v>
      </c>
      <c r="AJ26" s="169">
        <f>AI26*0.4</f>
        <v>4.4000000000000004</v>
      </c>
      <c r="AK26" s="169">
        <f t="shared" si="1"/>
        <v>4.4000000000000004E-2</v>
      </c>
      <c r="AL26" s="449"/>
      <c r="AM26" s="363"/>
      <c r="AN26" s="449"/>
      <c r="AO26" s="363"/>
      <c r="AP26" s="162"/>
      <c r="AQ26" s="162"/>
      <c r="AR26" s="162"/>
    </row>
    <row r="27" spans="1:44" ht="22.5" customHeight="1" x14ac:dyDescent="0.2">
      <c r="A27" s="161"/>
      <c r="B27" s="446"/>
      <c r="C27" s="168" t="s">
        <v>151</v>
      </c>
      <c r="D27" s="169">
        <f>'0101'!AG23</f>
        <v>0</v>
      </c>
      <c r="E27" s="169">
        <f>'0201'!AG23</f>
        <v>7</v>
      </c>
      <c r="F27" s="169">
        <f>'0301'!AG23</f>
        <v>5</v>
      </c>
      <c r="G27" s="169">
        <f>'0401'!AG23</f>
        <v>5</v>
      </c>
      <c r="H27" s="169">
        <f>'0501'!AG23</f>
        <v>8</v>
      </c>
      <c r="I27" s="169">
        <f>'0601'!AG24</f>
        <v>4</v>
      </c>
      <c r="J27" s="169">
        <f>'0701'!AG24</f>
        <v>0</v>
      </c>
      <c r="K27" s="169">
        <f>'0801'!AG24</f>
        <v>0</v>
      </c>
      <c r="L27" s="169">
        <f>'0901'!AG24</f>
        <v>2</v>
      </c>
      <c r="M27" s="169">
        <f>'1001'!AG24</f>
        <v>1</v>
      </c>
      <c r="N27" s="169">
        <f>'1101'!AG24</f>
        <v>0</v>
      </c>
      <c r="O27" s="169">
        <f>'1201'!AG24</f>
        <v>0</v>
      </c>
      <c r="P27" s="169">
        <f>'1301'!AG24</f>
        <v>0</v>
      </c>
      <c r="Q27" s="169">
        <f>'1401'!AG24</f>
        <v>0</v>
      </c>
      <c r="R27" s="169">
        <f>'1501'!AG24</f>
        <v>0</v>
      </c>
      <c r="S27" s="169">
        <f>'1601'!AG24</f>
        <v>0</v>
      </c>
      <c r="T27" s="169">
        <f>'1701'!AG24</f>
        <v>0</v>
      </c>
      <c r="U27" s="169">
        <f>'1801'!AG24</f>
        <v>0</v>
      </c>
      <c r="V27" s="169">
        <f>'1901'!AG24</f>
        <v>0</v>
      </c>
      <c r="W27" s="169">
        <f>'2001'!AG24</f>
        <v>0</v>
      </c>
      <c r="X27" s="169">
        <f>'2101'!AG24</f>
        <v>0</v>
      </c>
      <c r="Y27" s="169">
        <f>'2201'!AG24</f>
        <v>0</v>
      </c>
      <c r="Z27" s="169">
        <f>'2301'!AG24</f>
        <v>0</v>
      </c>
      <c r="AA27" s="169">
        <f>'2401'!AG24</f>
        <v>0</v>
      </c>
      <c r="AB27" s="169">
        <f>'2501'!AG24</f>
        <v>0</v>
      </c>
      <c r="AC27" s="169">
        <f>'2601'!AG24</f>
        <v>0</v>
      </c>
      <c r="AD27" s="169">
        <f>'2701'!AG24</f>
        <v>0</v>
      </c>
      <c r="AE27" s="169">
        <f>'2801'!AG24</f>
        <v>0</v>
      </c>
      <c r="AF27" s="169">
        <f>'2901'!AG24</f>
        <v>0</v>
      </c>
      <c r="AG27" s="169">
        <f>'3001'!AG24</f>
        <v>0</v>
      </c>
      <c r="AH27" s="169">
        <f>'3101'!AG24</f>
        <v>0</v>
      </c>
      <c r="AI27" s="169">
        <f t="shared" si="0"/>
        <v>32</v>
      </c>
      <c r="AJ27" s="169">
        <f>AI27*0.9</f>
        <v>28.8</v>
      </c>
      <c r="AK27" s="169">
        <f t="shared" si="1"/>
        <v>0.28800000000000003</v>
      </c>
      <c r="AL27" s="396"/>
      <c r="AM27" s="360"/>
      <c r="AN27" s="396"/>
      <c r="AO27" s="360"/>
      <c r="AP27" s="162"/>
      <c r="AQ27" s="162"/>
      <c r="AR27" s="162"/>
    </row>
    <row r="28" spans="1:44" ht="22.5" customHeight="1" x14ac:dyDescent="0.2">
      <c r="A28" s="161"/>
      <c r="B28" s="444" t="s">
        <v>159</v>
      </c>
      <c r="C28" s="168" t="s">
        <v>149</v>
      </c>
      <c r="D28" s="169">
        <f>'0101'!AQ24</f>
        <v>253</v>
      </c>
      <c r="E28" s="169">
        <f>'0201'!AQ24</f>
        <v>218</v>
      </c>
      <c r="F28" s="169">
        <f>'0301'!AQ24</f>
        <v>319</v>
      </c>
      <c r="G28" s="169">
        <f>'0401'!AQ24</f>
        <v>295</v>
      </c>
      <c r="H28" s="169">
        <f>'0501'!AQ24</f>
        <v>250</v>
      </c>
      <c r="I28" s="169">
        <f>'0601'!AQ25</f>
        <v>342</v>
      </c>
      <c r="J28" s="169">
        <f>'0701'!AQ25</f>
        <v>0</v>
      </c>
      <c r="K28" s="169">
        <f>'0801'!AQ25</f>
        <v>0</v>
      </c>
      <c r="L28" s="169">
        <f>'0901'!AQ25</f>
        <v>271</v>
      </c>
      <c r="M28" s="169">
        <f>'1001'!AQ25</f>
        <v>313</v>
      </c>
      <c r="N28" s="169">
        <f>'1101'!AQ25</f>
        <v>260</v>
      </c>
      <c r="O28" s="169">
        <f>'1201'!AQ25</f>
        <v>365</v>
      </c>
      <c r="P28" s="169">
        <f>'1301'!AQ25</f>
        <v>326</v>
      </c>
      <c r="Q28" s="169">
        <f>'1401'!AQ25</f>
        <v>0</v>
      </c>
      <c r="R28" s="169">
        <f>'1501'!AQ25</f>
        <v>315</v>
      </c>
      <c r="S28" s="169">
        <f>'1601'!AQ25</f>
        <v>310</v>
      </c>
      <c r="T28" s="169">
        <f>'1701'!AQ25</f>
        <v>315</v>
      </c>
      <c r="U28" s="169">
        <f>'1801'!AQ25</f>
        <v>299</v>
      </c>
      <c r="V28" s="169">
        <f>'1901'!AQ25</f>
        <v>388</v>
      </c>
      <c r="W28" s="169">
        <f>'2001'!AQ25</f>
        <v>358</v>
      </c>
      <c r="X28" s="169">
        <f>'2101'!AQ25</f>
        <v>0</v>
      </c>
      <c r="Y28" s="169">
        <f>'2201'!AQ25</f>
        <v>298</v>
      </c>
      <c r="Z28" s="169">
        <f>'2301'!AQ25</f>
        <v>351</v>
      </c>
      <c r="AA28" s="169">
        <f>'2401'!AQ25</f>
        <v>219</v>
      </c>
      <c r="AB28" s="169">
        <f>'2501'!AQ25</f>
        <v>0</v>
      </c>
      <c r="AC28" s="169">
        <f>'2601'!AQ25</f>
        <v>282</v>
      </c>
      <c r="AD28" s="169">
        <f>'2701'!AQ25</f>
        <v>334</v>
      </c>
      <c r="AE28" s="169">
        <f>'2801'!AQ25</f>
        <v>0</v>
      </c>
      <c r="AF28" s="169">
        <f>'2901'!AQ25</f>
        <v>322</v>
      </c>
      <c r="AG28" s="169">
        <f>'3001'!AQ25</f>
        <v>359</v>
      </c>
      <c r="AH28" s="169">
        <f>'3101'!AQ25</f>
        <v>286</v>
      </c>
      <c r="AI28" s="169">
        <f t="shared" si="0"/>
        <v>7648</v>
      </c>
      <c r="AJ28" s="169">
        <f>AI28*15</f>
        <v>114720</v>
      </c>
      <c r="AK28" s="169">
        <f t="shared" si="1"/>
        <v>1147.2</v>
      </c>
      <c r="AL28" s="448">
        <f>AK28+AK29+AK30</f>
        <v>1149.3980000000001</v>
      </c>
      <c r="AM28" s="395"/>
      <c r="AN28" s="450">
        <f>AL28/60</f>
        <v>19.156633333333335</v>
      </c>
      <c r="AO28" s="395"/>
      <c r="AP28" s="162"/>
      <c r="AQ28" s="162"/>
      <c r="AR28" s="162"/>
    </row>
    <row r="29" spans="1:44" ht="22.5" customHeight="1" x14ac:dyDescent="0.2">
      <c r="A29" s="161"/>
      <c r="B29" s="445"/>
      <c r="C29" s="168" t="s">
        <v>150</v>
      </c>
      <c r="D29" s="169">
        <f>'0101'!V24</f>
        <v>4</v>
      </c>
      <c r="E29" s="169">
        <f>'0201'!V24</f>
        <v>4</v>
      </c>
      <c r="F29" s="169">
        <f>'0301'!V24</f>
        <v>1</v>
      </c>
      <c r="G29" s="169">
        <f>'0401'!V24</f>
        <v>1</v>
      </c>
      <c r="H29" s="169">
        <f>'0501'!V24</f>
        <v>2</v>
      </c>
      <c r="I29" s="169">
        <f>'0601'!V25</f>
        <v>1</v>
      </c>
      <c r="J29" s="169">
        <f>'0701'!V25</f>
        <v>0</v>
      </c>
      <c r="K29" s="169">
        <f>'0801'!V25</f>
        <v>0</v>
      </c>
      <c r="L29" s="169">
        <f>'0901'!V25</f>
        <v>3</v>
      </c>
      <c r="M29" s="169">
        <f>'1001'!V25</f>
        <v>5</v>
      </c>
      <c r="N29" s="169">
        <f>'1101'!V25</f>
        <v>1</v>
      </c>
      <c r="O29" s="169">
        <f>'1201'!V25</f>
        <v>2</v>
      </c>
      <c r="P29" s="169">
        <f>'1301'!V25</f>
        <v>1</v>
      </c>
      <c r="Q29" s="169">
        <f>'1401'!V25</f>
        <v>0</v>
      </c>
      <c r="R29" s="169">
        <f>'1501'!V25</f>
        <v>2</v>
      </c>
      <c r="S29" s="169">
        <f>'1601'!V25</f>
        <v>3</v>
      </c>
      <c r="T29" s="169">
        <f>'1701'!V25</f>
        <v>1</v>
      </c>
      <c r="U29" s="169">
        <f>'1801'!V25</f>
        <v>6</v>
      </c>
      <c r="V29" s="169">
        <f>'1901'!V25</f>
        <v>2</v>
      </c>
      <c r="W29" s="169">
        <f>'2001'!V25</f>
        <v>0</v>
      </c>
      <c r="X29" s="169">
        <f>'2101'!V25</f>
        <v>0</v>
      </c>
      <c r="Y29" s="169">
        <f>'2201'!V25</f>
        <v>2</v>
      </c>
      <c r="Z29" s="169">
        <f>'2301'!V25</f>
        <v>4</v>
      </c>
      <c r="AA29" s="169">
        <f>'2401'!V25</f>
        <v>3</v>
      </c>
      <c r="AB29" s="169">
        <f>'2501'!V25</f>
        <v>0</v>
      </c>
      <c r="AC29" s="169">
        <f>'2601'!V25</f>
        <v>0</v>
      </c>
      <c r="AD29" s="169">
        <f>'2701'!V25</f>
        <v>0</v>
      </c>
      <c r="AE29" s="169">
        <f>'2801'!V25</f>
        <v>0</v>
      </c>
      <c r="AF29" s="169">
        <f>'2901'!V25</f>
        <v>1</v>
      </c>
      <c r="AG29" s="169">
        <f>'3001'!V25</f>
        <v>1</v>
      </c>
      <c r="AH29" s="169">
        <f>'3101'!V25</f>
        <v>0</v>
      </c>
      <c r="AI29" s="169">
        <f t="shared" si="0"/>
        <v>50</v>
      </c>
      <c r="AJ29" s="169">
        <f>AI29*0.4</f>
        <v>20</v>
      </c>
      <c r="AK29" s="169">
        <f t="shared" si="1"/>
        <v>0.2</v>
      </c>
      <c r="AL29" s="449"/>
      <c r="AM29" s="363"/>
      <c r="AN29" s="449"/>
      <c r="AO29" s="363"/>
      <c r="AP29" s="162"/>
      <c r="AQ29" s="162"/>
      <c r="AR29" s="162"/>
    </row>
    <row r="30" spans="1:44" ht="22.5" customHeight="1" x14ac:dyDescent="0.2">
      <c r="A30" s="161"/>
      <c r="B30" s="446"/>
      <c r="C30" s="168" t="s">
        <v>151</v>
      </c>
      <c r="D30" s="169">
        <f>'0101'!AG24</f>
        <v>8</v>
      </c>
      <c r="E30" s="169">
        <f>'0201'!AG24</f>
        <v>4</v>
      </c>
      <c r="F30" s="169">
        <f>'0301'!AG24</f>
        <v>11</v>
      </c>
      <c r="G30" s="169">
        <f>'0401'!AG24</f>
        <v>6</v>
      </c>
      <c r="H30" s="169">
        <f>'0501'!AG24</f>
        <v>8</v>
      </c>
      <c r="I30" s="169">
        <f>'0601'!AG25</f>
        <v>21</v>
      </c>
      <c r="J30" s="169">
        <f>'0701'!AG25</f>
        <v>0</v>
      </c>
      <c r="K30" s="169">
        <f>'0801'!AG25</f>
        <v>0</v>
      </c>
      <c r="L30" s="169">
        <f>'0901'!AG25</f>
        <v>3</v>
      </c>
      <c r="M30" s="169">
        <f>'1001'!AG25</f>
        <v>6</v>
      </c>
      <c r="N30" s="169">
        <f>'1101'!AG25</f>
        <v>3</v>
      </c>
      <c r="O30" s="169">
        <f>'1201'!AG25</f>
        <v>14</v>
      </c>
      <c r="P30" s="169">
        <f>'1301'!AG25</f>
        <v>10</v>
      </c>
      <c r="Q30" s="169">
        <f>'1401'!AG25</f>
        <v>0</v>
      </c>
      <c r="R30" s="169">
        <f>'1501'!AG25</f>
        <v>8</v>
      </c>
      <c r="S30" s="169">
        <f>'1601'!AG25</f>
        <v>9</v>
      </c>
      <c r="T30" s="169">
        <f>'1701'!AG25</f>
        <v>5</v>
      </c>
      <c r="U30" s="169">
        <f>'1801'!AG25</f>
        <v>15</v>
      </c>
      <c r="V30" s="169">
        <f>'1901'!AG25</f>
        <v>13</v>
      </c>
      <c r="W30" s="169">
        <f>'2001'!AG25</f>
        <v>11</v>
      </c>
      <c r="X30" s="169">
        <f>'2101'!AG25</f>
        <v>0</v>
      </c>
      <c r="Y30" s="169">
        <f>'2201'!AG25</f>
        <v>3</v>
      </c>
      <c r="Z30" s="169">
        <f>'2301'!AG25</f>
        <v>10</v>
      </c>
      <c r="AA30" s="169">
        <f>'2401'!AG25</f>
        <v>3</v>
      </c>
      <c r="AB30" s="169">
        <f>'2501'!AG25</f>
        <v>0</v>
      </c>
      <c r="AC30" s="169">
        <f>'2601'!AG25</f>
        <v>12</v>
      </c>
      <c r="AD30" s="169">
        <f>'2701'!AG25</f>
        <v>7</v>
      </c>
      <c r="AE30" s="169">
        <f>'2801'!AG25</f>
        <v>0</v>
      </c>
      <c r="AF30" s="169">
        <f>'2901'!AG25</f>
        <v>13</v>
      </c>
      <c r="AG30" s="169">
        <f>'3001'!AG25</f>
        <v>6</v>
      </c>
      <c r="AH30" s="169">
        <f>'3101'!AG25</f>
        <v>13</v>
      </c>
      <c r="AI30" s="169">
        <f t="shared" si="0"/>
        <v>222</v>
      </c>
      <c r="AJ30" s="169">
        <f>AI30*0.9</f>
        <v>199.8</v>
      </c>
      <c r="AK30" s="169">
        <f t="shared" si="1"/>
        <v>1.9980000000000002</v>
      </c>
      <c r="AL30" s="396"/>
      <c r="AM30" s="360"/>
      <c r="AN30" s="396"/>
      <c r="AO30" s="360"/>
      <c r="AP30" s="162"/>
      <c r="AQ30" s="162"/>
      <c r="AR30" s="162"/>
    </row>
    <row r="31" spans="1:44" ht="22.5" customHeight="1" x14ac:dyDescent="0.2">
      <c r="A31" s="161"/>
      <c r="B31" s="444" t="s">
        <v>160</v>
      </c>
      <c r="C31" s="168" t="s">
        <v>149</v>
      </c>
      <c r="D31" s="169">
        <f>'0101'!AQ25</f>
        <v>0</v>
      </c>
      <c r="E31" s="169">
        <f>'0201'!AQ25</f>
        <v>0</v>
      </c>
      <c r="F31" s="169">
        <f>'0301'!AQ25</f>
        <v>0</v>
      </c>
      <c r="G31" s="169">
        <f>'0401'!AQ25</f>
        <v>0</v>
      </c>
      <c r="H31" s="169">
        <f>'0501'!AQ25</f>
        <v>0</v>
      </c>
      <c r="I31" s="169">
        <f>'0601'!AQ26</f>
        <v>0</v>
      </c>
      <c r="J31" s="169">
        <f>'0701'!AQ26</f>
        <v>0</v>
      </c>
      <c r="K31" s="169">
        <f>'0801'!AQ26</f>
        <v>0</v>
      </c>
      <c r="L31" s="169">
        <f>'0901'!AQ26</f>
        <v>0</v>
      </c>
      <c r="M31" s="169">
        <f>'1001'!AQ26</f>
        <v>0</v>
      </c>
      <c r="N31" s="169">
        <f>'1101'!AQ26</f>
        <v>0</v>
      </c>
      <c r="O31" s="169">
        <f>'1201'!AQ26</f>
        <v>0</v>
      </c>
      <c r="P31" s="169">
        <f>'1301'!AQ26</f>
        <v>0</v>
      </c>
      <c r="Q31" s="169">
        <f>'1401'!AQ26</f>
        <v>0</v>
      </c>
      <c r="R31" s="169">
        <f>'1501'!AQ26</f>
        <v>0</v>
      </c>
      <c r="S31" s="169">
        <f>'1601'!AQ26</f>
        <v>0</v>
      </c>
      <c r="T31" s="169">
        <f>'1701'!AQ26</f>
        <v>0</v>
      </c>
      <c r="U31" s="169">
        <f>'1801'!AQ26</f>
        <v>0</v>
      </c>
      <c r="V31" s="169">
        <f>'1901'!AQ26</f>
        <v>0</v>
      </c>
      <c r="W31" s="169">
        <f>'2001'!AQ26</f>
        <v>0</v>
      </c>
      <c r="X31" s="169">
        <f>'2101'!AQ26</f>
        <v>0</v>
      </c>
      <c r="Y31" s="169">
        <f>'2201'!AQ26</f>
        <v>0</v>
      </c>
      <c r="Z31" s="169">
        <f>'2301'!AQ26</f>
        <v>0</v>
      </c>
      <c r="AA31" s="169">
        <f>'2401'!AQ26</f>
        <v>0</v>
      </c>
      <c r="AB31" s="169">
        <f>'2501'!AQ26</f>
        <v>0</v>
      </c>
      <c r="AC31" s="169">
        <f>'2601'!AQ26</f>
        <v>0</v>
      </c>
      <c r="AD31" s="169">
        <f>'2701'!AQ26</f>
        <v>0</v>
      </c>
      <c r="AE31" s="169">
        <f>'2801'!AQ26</f>
        <v>0</v>
      </c>
      <c r="AF31" s="169">
        <f>'2901'!AQ26</f>
        <v>0</v>
      </c>
      <c r="AG31" s="169">
        <f>'3001'!AQ26</f>
        <v>0</v>
      </c>
      <c r="AH31" s="169">
        <f>'3101'!AQ26</f>
        <v>0</v>
      </c>
      <c r="AI31" s="169">
        <f t="shared" si="0"/>
        <v>0</v>
      </c>
      <c r="AJ31" s="169">
        <f>AI31*15</f>
        <v>0</v>
      </c>
      <c r="AK31" s="169">
        <f t="shared" si="1"/>
        <v>0</v>
      </c>
      <c r="AL31" s="448">
        <f>AK31+AK32+AK33</f>
        <v>0</v>
      </c>
      <c r="AM31" s="395"/>
      <c r="AN31" s="450">
        <f>AL31/60</f>
        <v>0</v>
      </c>
      <c r="AO31" s="395"/>
      <c r="AP31" s="162"/>
      <c r="AQ31" s="162"/>
      <c r="AR31" s="162"/>
    </row>
    <row r="32" spans="1:44" ht="22.5" customHeight="1" x14ac:dyDescent="0.2">
      <c r="A32" s="161"/>
      <c r="B32" s="445"/>
      <c r="C32" s="168" t="s">
        <v>150</v>
      </c>
      <c r="D32" s="169">
        <f>'0101'!V25</f>
        <v>0</v>
      </c>
      <c r="E32" s="169">
        <f>'0201'!V25</f>
        <v>0</v>
      </c>
      <c r="F32" s="169">
        <f>'0301'!V25</f>
        <v>0</v>
      </c>
      <c r="G32" s="169">
        <f>'0401'!V25</f>
        <v>0</v>
      </c>
      <c r="H32" s="169">
        <f>'0501'!V25</f>
        <v>0</v>
      </c>
      <c r="I32" s="169">
        <f>'0601'!V26</f>
        <v>0</v>
      </c>
      <c r="J32" s="169">
        <f>'0701'!V26</f>
        <v>0</v>
      </c>
      <c r="K32" s="169">
        <f>'0801'!V26</f>
        <v>0</v>
      </c>
      <c r="L32" s="169">
        <f>'0901'!V26</f>
        <v>0</v>
      </c>
      <c r="M32" s="169">
        <f>'1001'!V26</f>
        <v>0</v>
      </c>
      <c r="N32" s="169">
        <f>'1101'!V26</f>
        <v>0</v>
      </c>
      <c r="O32" s="169">
        <f>'1201'!V26</f>
        <v>0</v>
      </c>
      <c r="P32" s="169">
        <f>'1301'!V26</f>
        <v>0</v>
      </c>
      <c r="Q32" s="169">
        <f>'1401'!V26</f>
        <v>0</v>
      </c>
      <c r="R32" s="169">
        <f>'1501'!V26</f>
        <v>0</v>
      </c>
      <c r="S32" s="169">
        <f>'1601'!V26</f>
        <v>0</v>
      </c>
      <c r="T32" s="169">
        <f>'1701'!V26</f>
        <v>0</v>
      </c>
      <c r="U32" s="169">
        <f>'1801'!V26</f>
        <v>0</v>
      </c>
      <c r="V32" s="169">
        <f>'1901'!V26</f>
        <v>0</v>
      </c>
      <c r="W32" s="169">
        <f>'2001'!V26</f>
        <v>0</v>
      </c>
      <c r="X32" s="169">
        <f>'2101'!V26</f>
        <v>0</v>
      </c>
      <c r="Y32" s="169">
        <f>'2201'!V26</f>
        <v>0</v>
      </c>
      <c r="Z32" s="169">
        <f>'2301'!V26</f>
        <v>0</v>
      </c>
      <c r="AA32" s="169">
        <f>'2401'!V26</f>
        <v>0</v>
      </c>
      <c r="AB32" s="169">
        <f>'2501'!V26</f>
        <v>0</v>
      </c>
      <c r="AC32" s="169">
        <f>'2601'!V26</f>
        <v>0</v>
      </c>
      <c r="AD32" s="169">
        <f>'2701'!V26</f>
        <v>0</v>
      </c>
      <c r="AE32" s="169">
        <f>'2801'!V26</f>
        <v>0</v>
      </c>
      <c r="AF32" s="169">
        <f>'2901'!V26</f>
        <v>0</v>
      </c>
      <c r="AG32" s="169">
        <f>'3001'!V26</f>
        <v>0</v>
      </c>
      <c r="AH32" s="169">
        <f>'3101'!V26</f>
        <v>0</v>
      </c>
      <c r="AI32" s="169">
        <f t="shared" si="0"/>
        <v>0</v>
      </c>
      <c r="AJ32" s="169">
        <f>AI32*0.4</f>
        <v>0</v>
      </c>
      <c r="AK32" s="169">
        <f t="shared" si="1"/>
        <v>0</v>
      </c>
      <c r="AL32" s="449"/>
      <c r="AM32" s="363"/>
      <c r="AN32" s="449"/>
      <c r="AO32" s="363"/>
      <c r="AP32" s="162"/>
      <c r="AQ32" s="162"/>
      <c r="AR32" s="162"/>
    </row>
    <row r="33" spans="1:44" ht="22.5" customHeight="1" x14ac:dyDescent="0.2">
      <c r="A33" s="161"/>
      <c r="B33" s="446"/>
      <c r="C33" s="168" t="s">
        <v>151</v>
      </c>
      <c r="D33" s="169">
        <f>'0101'!AG25</f>
        <v>0</v>
      </c>
      <c r="E33" s="169">
        <f>'0201'!AG25</f>
        <v>0</v>
      </c>
      <c r="F33" s="169">
        <f>'0301'!AG25</f>
        <v>0</v>
      </c>
      <c r="G33" s="169">
        <f>'0401'!AG25</f>
        <v>0</v>
      </c>
      <c r="H33" s="169">
        <f>'0501'!AG25</f>
        <v>0</v>
      </c>
      <c r="I33" s="169">
        <f>'0601'!AG26</f>
        <v>0</v>
      </c>
      <c r="J33" s="169">
        <f>'0701'!AG26</f>
        <v>0</v>
      </c>
      <c r="K33" s="169">
        <f>'0801'!AG26</f>
        <v>0</v>
      </c>
      <c r="L33" s="169">
        <f>'0901'!AG26</f>
        <v>0</v>
      </c>
      <c r="M33" s="169">
        <f>'1001'!AG26</f>
        <v>0</v>
      </c>
      <c r="N33" s="169">
        <f>'1101'!AG26</f>
        <v>0</v>
      </c>
      <c r="O33" s="169">
        <f>'1201'!AG26</f>
        <v>0</v>
      </c>
      <c r="P33" s="169">
        <f>'1301'!AG26</f>
        <v>0</v>
      </c>
      <c r="Q33" s="169">
        <f>'1401'!AG26</f>
        <v>0</v>
      </c>
      <c r="R33" s="169">
        <f>'1501'!AG26</f>
        <v>0</v>
      </c>
      <c r="S33" s="169">
        <f>'1601'!AG26</f>
        <v>0</v>
      </c>
      <c r="T33" s="169">
        <f>'1701'!AG26</f>
        <v>0</v>
      </c>
      <c r="U33" s="169">
        <f>'1801'!AG26</f>
        <v>0</v>
      </c>
      <c r="V33" s="169">
        <f>'1901'!AG26</f>
        <v>0</v>
      </c>
      <c r="W33" s="169">
        <f>'2001'!AG26</f>
        <v>0</v>
      </c>
      <c r="X33" s="169">
        <f>'2101'!AG26</f>
        <v>0</v>
      </c>
      <c r="Y33" s="169">
        <f>'2201'!AG26</f>
        <v>0</v>
      </c>
      <c r="Z33" s="169">
        <f>'2301'!AG26</f>
        <v>0</v>
      </c>
      <c r="AA33" s="169">
        <f>'2401'!AG26</f>
        <v>0</v>
      </c>
      <c r="AB33" s="169">
        <f>'2501'!AG26</f>
        <v>0</v>
      </c>
      <c r="AC33" s="169">
        <f>'2601'!AG26</f>
        <v>0</v>
      </c>
      <c r="AD33" s="169">
        <f>'2701'!AG26</f>
        <v>0</v>
      </c>
      <c r="AE33" s="169">
        <f>'2801'!AG26</f>
        <v>0</v>
      </c>
      <c r="AF33" s="169">
        <f>'2901'!AG26</f>
        <v>0</v>
      </c>
      <c r="AG33" s="169">
        <f>'3001'!AG26</f>
        <v>0</v>
      </c>
      <c r="AH33" s="169">
        <f>'3101'!AG26</f>
        <v>0</v>
      </c>
      <c r="AI33" s="169">
        <f t="shared" si="0"/>
        <v>0</v>
      </c>
      <c r="AJ33" s="169">
        <f>AI33*0.9</f>
        <v>0</v>
      </c>
      <c r="AK33" s="169">
        <f t="shared" si="1"/>
        <v>0</v>
      </c>
      <c r="AL33" s="396"/>
      <c r="AM33" s="360"/>
      <c r="AN33" s="396"/>
      <c r="AO33" s="360"/>
      <c r="AP33" s="162"/>
      <c r="AQ33" s="162"/>
      <c r="AR33" s="162"/>
    </row>
    <row r="34" spans="1:44" ht="22.5" customHeight="1" x14ac:dyDescent="0.2">
      <c r="A34" s="161"/>
      <c r="B34" s="444" t="s">
        <v>161</v>
      </c>
      <c r="C34" s="168" t="s">
        <v>149</v>
      </c>
      <c r="D34" s="169">
        <f>'0101'!AQ26</f>
        <v>327</v>
      </c>
      <c r="E34" s="169">
        <f>'0201'!AQ26</f>
        <v>213</v>
      </c>
      <c r="F34" s="169">
        <f>'0301'!AQ26</f>
        <v>247</v>
      </c>
      <c r="G34" s="169">
        <f>'0401'!AQ26</f>
        <v>246</v>
      </c>
      <c r="H34" s="169">
        <f>'0501'!AQ26</f>
        <v>281</v>
      </c>
      <c r="I34" s="169">
        <f>'0601'!AQ27</f>
        <v>280</v>
      </c>
      <c r="J34" s="169">
        <f>'0701'!AQ27</f>
        <v>0</v>
      </c>
      <c r="K34" s="169">
        <f>'0801'!AQ27</f>
        <v>0</v>
      </c>
      <c r="L34" s="169">
        <f>'0901'!AQ27</f>
        <v>223</v>
      </c>
      <c r="M34" s="169">
        <f>'1001'!AQ27</f>
        <v>206</v>
      </c>
      <c r="N34" s="169">
        <f>'1101'!AQ27</f>
        <v>191</v>
      </c>
      <c r="O34" s="169">
        <f>'1201'!AQ27</f>
        <v>213</v>
      </c>
      <c r="P34" s="169">
        <f>'1301'!AQ27</f>
        <v>254</v>
      </c>
      <c r="Q34" s="169">
        <f>'1401'!AQ27</f>
        <v>0</v>
      </c>
      <c r="R34" s="169">
        <f>'1501'!AQ27</f>
        <v>257</v>
      </c>
      <c r="S34" s="169">
        <f>'1601'!AQ27</f>
        <v>241</v>
      </c>
      <c r="T34" s="169">
        <f>'1701'!AQ27</f>
        <v>265</v>
      </c>
      <c r="U34" s="169">
        <f>'1801'!AQ27</f>
        <v>209</v>
      </c>
      <c r="V34" s="169">
        <f>'1901'!AQ27</f>
        <v>238</v>
      </c>
      <c r="W34" s="169">
        <f>'2001'!AQ27</f>
        <v>263</v>
      </c>
      <c r="X34" s="169">
        <f>'2101'!AQ27</f>
        <v>0</v>
      </c>
      <c r="Y34" s="169">
        <f>'2201'!AQ27</f>
        <v>240</v>
      </c>
      <c r="Z34" s="169">
        <f>'2301'!AQ27</f>
        <v>248</v>
      </c>
      <c r="AA34" s="169">
        <f>'2401'!AQ27</f>
        <v>218</v>
      </c>
      <c r="AB34" s="169">
        <f>'2501'!AQ27</f>
        <v>0</v>
      </c>
      <c r="AC34" s="169">
        <f>'2601'!AQ27</f>
        <v>294</v>
      </c>
      <c r="AD34" s="169">
        <f>'2701'!AQ27</f>
        <v>258</v>
      </c>
      <c r="AE34" s="169">
        <f>'2801'!AQ27</f>
        <v>0</v>
      </c>
      <c r="AF34" s="169">
        <f>'2901'!AQ27</f>
        <v>206</v>
      </c>
      <c r="AG34" s="169">
        <f>'3001'!AQ27</f>
        <v>221</v>
      </c>
      <c r="AH34" s="169">
        <f>'3101'!AQ27</f>
        <v>259</v>
      </c>
      <c r="AI34" s="169">
        <f t="shared" si="0"/>
        <v>6098</v>
      </c>
      <c r="AJ34" s="169">
        <f>AI34*15</f>
        <v>91470</v>
      </c>
      <c r="AK34" s="169">
        <f t="shared" si="1"/>
        <v>914.7</v>
      </c>
      <c r="AL34" s="448">
        <f>AK34+AK35+AK36</f>
        <v>916.32400000000007</v>
      </c>
      <c r="AM34" s="395"/>
      <c r="AN34" s="450">
        <f>AL34/60</f>
        <v>15.272066666666667</v>
      </c>
      <c r="AO34" s="395"/>
      <c r="AP34" s="162"/>
      <c r="AQ34" s="162"/>
      <c r="AR34" s="162"/>
    </row>
    <row r="35" spans="1:44" ht="22.5" customHeight="1" x14ac:dyDescent="0.2">
      <c r="A35" s="161"/>
      <c r="B35" s="445"/>
      <c r="C35" s="168" t="s">
        <v>150</v>
      </c>
      <c r="D35" s="169">
        <f>'0101'!V26</f>
        <v>3</v>
      </c>
      <c r="E35" s="169">
        <f>'0201'!V26</f>
        <v>1</v>
      </c>
      <c r="F35" s="169">
        <f>'0301'!V26</f>
        <v>1</v>
      </c>
      <c r="G35" s="169">
        <f>'0401'!V26</f>
        <v>0</v>
      </c>
      <c r="H35" s="169">
        <f>'0501'!V26</f>
        <v>2</v>
      </c>
      <c r="I35" s="169">
        <f>'0601'!V27</f>
        <v>3</v>
      </c>
      <c r="J35" s="169">
        <f>'0701'!V27</f>
        <v>0</v>
      </c>
      <c r="K35" s="169">
        <f>'0801'!V27</f>
        <v>0</v>
      </c>
      <c r="L35" s="169">
        <f>'0901'!V27</f>
        <v>2</v>
      </c>
      <c r="M35" s="169">
        <f>'1001'!V27</f>
        <v>0</v>
      </c>
      <c r="N35" s="169">
        <f>'1101'!V27</f>
        <v>4</v>
      </c>
      <c r="O35" s="169">
        <f>'1201'!V27</f>
        <v>2</v>
      </c>
      <c r="P35" s="169">
        <f>'1301'!V27</f>
        <v>1</v>
      </c>
      <c r="Q35" s="169">
        <f>'1401'!V27</f>
        <v>0</v>
      </c>
      <c r="R35" s="169">
        <f>'1501'!V27</f>
        <v>2</v>
      </c>
      <c r="S35" s="169">
        <f>'1601'!V27</f>
        <v>0</v>
      </c>
      <c r="T35" s="169">
        <f>'1701'!V27</f>
        <v>3</v>
      </c>
      <c r="U35" s="169">
        <f>'1801'!V27</f>
        <v>1</v>
      </c>
      <c r="V35" s="169">
        <f>'1901'!V27</f>
        <v>5</v>
      </c>
      <c r="W35" s="169">
        <f>'2001'!V27</f>
        <v>2</v>
      </c>
      <c r="X35" s="169">
        <f>'2101'!V27</f>
        <v>0</v>
      </c>
      <c r="Y35" s="169">
        <f>'2201'!V27</f>
        <v>1</v>
      </c>
      <c r="Z35" s="169">
        <f>'2301'!V27</f>
        <v>1</v>
      </c>
      <c r="AA35" s="169">
        <f>'2401'!V27</f>
        <v>2</v>
      </c>
      <c r="AB35" s="169">
        <f>'2501'!V27</f>
        <v>0</v>
      </c>
      <c r="AC35" s="169">
        <f>'2601'!V27</f>
        <v>1</v>
      </c>
      <c r="AD35" s="169">
        <f>'2701'!V27</f>
        <v>2</v>
      </c>
      <c r="AE35" s="169">
        <f>'2801'!V27</f>
        <v>0</v>
      </c>
      <c r="AF35" s="169">
        <f>'2901'!V27</f>
        <v>1</v>
      </c>
      <c r="AG35" s="169">
        <f>'3001'!V27</f>
        <v>2</v>
      </c>
      <c r="AH35" s="169">
        <f>'3101'!V27</f>
        <v>4</v>
      </c>
      <c r="AI35" s="169">
        <f t="shared" si="0"/>
        <v>46</v>
      </c>
      <c r="AJ35" s="169">
        <f>AI35*0.4</f>
        <v>18.400000000000002</v>
      </c>
      <c r="AK35" s="169">
        <f t="shared" si="1"/>
        <v>0.18400000000000002</v>
      </c>
      <c r="AL35" s="449"/>
      <c r="AM35" s="363"/>
      <c r="AN35" s="449"/>
      <c r="AO35" s="363"/>
      <c r="AP35" s="162"/>
      <c r="AQ35" s="162"/>
      <c r="AR35" s="162"/>
    </row>
    <row r="36" spans="1:44" ht="22.5" customHeight="1" x14ac:dyDescent="0.2">
      <c r="A36" s="161"/>
      <c r="B36" s="446"/>
      <c r="C36" s="168" t="s">
        <v>151</v>
      </c>
      <c r="D36" s="169">
        <f>'0101'!AG26</f>
        <v>3</v>
      </c>
      <c r="E36" s="169">
        <f>'0201'!AG26</f>
        <v>6</v>
      </c>
      <c r="F36" s="169">
        <f>'0301'!AG26</f>
        <v>7</v>
      </c>
      <c r="G36" s="169">
        <f>'0401'!AG26</f>
        <v>2</v>
      </c>
      <c r="H36" s="169">
        <f>'0501'!AG26</f>
        <v>4</v>
      </c>
      <c r="I36" s="169">
        <f>'0601'!AG27</f>
        <v>20</v>
      </c>
      <c r="J36" s="169">
        <f>'0701'!AG27</f>
        <v>0</v>
      </c>
      <c r="K36" s="169">
        <f>'0801'!AG27</f>
        <v>0</v>
      </c>
      <c r="L36" s="169">
        <f>'0901'!AG27</f>
        <v>6</v>
      </c>
      <c r="M36" s="169">
        <f>'1001'!AG27</f>
        <v>7</v>
      </c>
      <c r="N36" s="169">
        <f>'1101'!AG27</f>
        <v>1</v>
      </c>
      <c r="O36" s="169">
        <f>'1201'!AG27</f>
        <v>14</v>
      </c>
      <c r="P36" s="169">
        <f>'1301'!AG27</f>
        <v>8</v>
      </c>
      <c r="Q36" s="169">
        <f>'1401'!AG27</f>
        <v>0</v>
      </c>
      <c r="R36" s="169">
        <f>'1501'!AG27</f>
        <v>7</v>
      </c>
      <c r="S36" s="169">
        <f>'1601'!AG27</f>
        <v>10</v>
      </c>
      <c r="T36" s="169">
        <f>'1701'!AG27</f>
        <v>6</v>
      </c>
      <c r="U36" s="169">
        <f>'1801'!AG27</f>
        <v>1</v>
      </c>
      <c r="V36" s="169">
        <f>'1901'!AG27</f>
        <v>5</v>
      </c>
      <c r="W36" s="169">
        <f>'2001'!AG27</f>
        <v>3</v>
      </c>
      <c r="X36" s="169">
        <f>'2101'!AG27</f>
        <v>0</v>
      </c>
      <c r="Y36" s="169">
        <f>'2201'!AG27</f>
        <v>4</v>
      </c>
      <c r="Z36" s="169">
        <f>'2301'!AG27</f>
        <v>9</v>
      </c>
      <c r="AA36" s="169">
        <f>'2401'!AG27</f>
        <v>6</v>
      </c>
      <c r="AB36" s="169">
        <f>'2501'!AG27</f>
        <v>0</v>
      </c>
      <c r="AC36" s="169">
        <f>'2601'!AG27</f>
        <v>12</v>
      </c>
      <c r="AD36" s="169">
        <f>'2701'!AG27</f>
        <v>3</v>
      </c>
      <c r="AE36" s="169">
        <f>'2801'!AG27</f>
        <v>0</v>
      </c>
      <c r="AF36" s="169">
        <f>'2901'!AG27</f>
        <v>8</v>
      </c>
      <c r="AG36" s="169">
        <f>'3001'!AG27</f>
        <v>4</v>
      </c>
      <c r="AH36" s="169">
        <f>'3101'!AG27</f>
        <v>4</v>
      </c>
      <c r="AI36" s="169">
        <f t="shared" si="0"/>
        <v>160</v>
      </c>
      <c r="AJ36" s="169">
        <f>AI36*0.9</f>
        <v>144</v>
      </c>
      <c r="AK36" s="169">
        <f t="shared" si="1"/>
        <v>1.44</v>
      </c>
      <c r="AL36" s="396"/>
      <c r="AM36" s="360"/>
      <c r="AN36" s="396"/>
      <c r="AO36" s="360"/>
      <c r="AP36" s="162"/>
      <c r="AQ36" s="162"/>
      <c r="AR36" s="162"/>
    </row>
    <row r="37" spans="1:44" ht="22.5" customHeight="1" x14ac:dyDescent="0.2">
      <c r="A37" s="161"/>
      <c r="B37" s="444" t="s">
        <v>162</v>
      </c>
      <c r="C37" s="168" t="s">
        <v>149</v>
      </c>
      <c r="D37" s="169">
        <f>'0101'!AQ27</f>
        <v>405</v>
      </c>
      <c r="E37" s="169">
        <f>'0201'!AQ27</f>
        <v>335</v>
      </c>
      <c r="F37" s="169">
        <f>'0301'!AQ27</f>
        <v>363</v>
      </c>
      <c r="G37" s="169">
        <f>'0401'!AQ27</f>
        <v>318</v>
      </c>
      <c r="H37" s="169">
        <f>'0501'!AQ27</f>
        <v>356</v>
      </c>
      <c r="I37" s="169">
        <f>'0601'!AQ28</f>
        <v>467</v>
      </c>
      <c r="J37" s="169">
        <f>'0701'!AQ28</f>
        <v>0</v>
      </c>
      <c r="K37" s="169">
        <f>'0801'!AQ28</f>
        <v>0</v>
      </c>
      <c r="L37" s="169">
        <f>'0901'!AQ28</f>
        <v>414</v>
      </c>
      <c r="M37" s="169">
        <f>'1001'!AQ28</f>
        <v>370</v>
      </c>
      <c r="N37" s="169">
        <f>'1101'!AQ28</f>
        <v>358</v>
      </c>
      <c r="O37" s="169">
        <f>'1201'!AQ28</f>
        <v>519</v>
      </c>
      <c r="P37" s="169">
        <f>'1301'!AQ28</f>
        <v>567</v>
      </c>
      <c r="Q37" s="169">
        <f>'1401'!AQ28</f>
        <v>0</v>
      </c>
      <c r="R37" s="169">
        <f>'1501'!AQ28</f>
        <v>521</v>
      </c>
      <c r="S37" s="169">
        <f>'1601'!AQ28</f>
        <v>439</v>
      </c>
      <c r="T37" s="169">
        <f>'1701'!AQ28</f>
        <v>351</v>
      </c>
      <c r="U37" s="169">
        <f>'1801'!AQ28</f>
        <v>395</v>
      </c>
      <c r="V37" s="169">
        <f>'1901'!AQ28</f>
        <v>393</v>
      </c>
      <c r="W37" s="169">
        <f>'2001'!AQ28</f>
        <v>458</v>
      </c>
      <c r="X37" s="169">
        <f>'2101'!AQ28</f>
        <v>0</v>
      </c>
      <c r="Y37" s="169">
        <f>'2201'!AQ28</f>
        <v>379</v>
      </c>
      <c r="Z37" s="169">
        <f>'2301'!AQ28</f>
        <v>520</v>
      </c>
      <c r="AA37" s="169">
        <f>'2401'!AQ28</f>
        <v>440</v>
      </c>
      <c r="AB37" s="169">
        <f>'2501'!AQ28</f>
        <v>0</v>
      </c>
      <c r="AC37" s="169">
        <f>'2601'!AQ28</f>
        <v>507</v>
      </c>
      <c r="AD37" s="169">
        <f>'2701'!AQ28</f>
        <v>508</v>
      </c>
      <c r="AE37" s="169">
        <f>'2801'!AQ28</f>
        <v>0</v>
      </c>
      <c r="AF37" s="169">
        <f>'2901'!AQ28</f>
        <v>528</v>
      </c>
      <c r="AG37" s="169">
        <f>'3001'!AQ28</f>
        <v>434</v>
      </c>
      <c r="AH37" s="169">
        <f>'3101'!AQ28</f>
        <v>423</v>
      </c>
      <c r="AI37" s="169">
        <f t="shared" si="0"/>
        <v>10768</v>
      </c>
      <c r="AJ37" s="169">
        <f>AI37*15</f>
        <v>161520</v>
      </c>
      <c r="AK37" s="169">
        <f t="shared" si="1"/>
        <v>1615.2</v>
      </c>
      <c r="AL37" s="448">
        <f>AK37+AK38+AK39</f>
        <v>1618.71</v>
      </c>
      <c r="AM37" s="395"/>
      <c r="AN37" s="450">
        <f>AL37/60</f>
        <v>26.9785</v>
      </c>
      <c r="AO37" s="395"/>
      <c r="AP37" s="162"/>
      <c r="AQ37" s="162"/>
      <c r="AR37" s="162"/>
    </row>
    <row r="38" spans="1:44" ht="22.5" customHeight="1" x14ac:dyDescent="0.2">
      <c r="A38" s="161"/>
      <c r="B38" s="445"/>
      <c r="C38" s="168" t="s">
        <v>150</v>
      </c>
      <c r="D38" s="169">
        <f>'0101'!V27</f>
        <v>3</v>
      </c>
      <c r="E38" s="169">
        <f>'0201'!V27</f>
        <v>5</v>
      </c>
      <c r="F38" s="169">
        <f>'0301'!V27</f>
        <v>2</v>
      </c>
      <c r="G38" s="169">
        <f>'0401'!V27</f>
        <v>2</v>
      </c>
      <c r="H38" s="169">
        <f>'0501'!V27</f>
        <v>4</v>
      </c>
      <c r="I38" s="169">
        <f>'0601'!V28</f>
        <v>5</v>
      </c>
      <c r="J38" s="169">
        <f>'0701'!V28</f>
        <v>0</v>
      </c>
      <c r="K38" s="169">
        <f>'0801'!V28</f>
        <v>0</v>
      </c>
      <c r="L38" s="169">
        <f>'0901'!V28</f>
        <v>5</v>
      </c>
      <c r="M38" s="169">
        <f>'1001'!V28</f>
        <v>5</v>
      </c>
      <c r="N38" s="169">
        <f>'1101'!V28</f>
        <v>3</v>
      </c>
      <c r="O38" s="169">
        <f>'1201'!V28</f>
        <v>2</v>
      </c>
      <c r="P38" s="169">
        <f>'1301'!V28</f>
        <v>0</v>
      </c>
      <c r="Q38" s="169">
        <f>'1401'!V28</f>
        <v>0</v>
      </c>
      <c r="R38" s="169">
        <f>'1501'!V28</f>
        <v>10</v>
      </c>
      <c r="S38" s="169">
        <f>'1601'!V28</f>
        <v>8</v>
      </c>
      <c r="T38" s="169">
        <f>'1701'!V28</f>
        <v>1</v>
      </c>
      <c r="U38" s="169">
        <f>'1801'!V28</f>
        <v>6</v>
      </c>
      <c r="V38" s="169">
        <f>'1901'!V28</f>
        <v>5</v>
      </c>
      <c r="W38" s="169">
        <f>'2001'!V28</f>
        <v>4</v>
      </c>
      <c r="X38" s="169">
        <f>'2101'!V28</f>
        <v>0</v>
      </c>
      <c r="Y38" s="169">
        <f>'2201'!V28</f>
        <v>2</v>
      </c>
      <c r="Z38" s="169">
        <f>'2301'!V28</f>
        <v>6</v>
      </c>
      <c r="AA38" s="169">
        <f>'2401'!V28</f>
        <v>2</v>
      </c>
      <c r="AB38" s="169">
        <f>'2501'!V28</f>
        <v>0</v>
      </c>
      <c r="AC38" s="169">
        <f>'2601'!V28</f>
        <v>2</v>
      </c>
      <c r="AD38" s="169">
        <f>'2701'!V28</f>
        <v>1</v>
      </c>
      <c r="AE38" s="169">
        <f>'2801'!V28</f>
        <v>0</v>
      </c>
      <c r="AF38" s="169">
        <f>'2901'!V28</f>
        <v>4</v>
      </c>
      <c r="AG38" s="169">
        <f>'3001'!V28</f>
        <v>1</v>
      </c>
      <c r="AH38" s="169">
        <f>'3101'!V28</f>
        <v>2</v>
      </c>
      <c r="AI38" s="169">
        <f t="shared" si="0"/>
        <v>90</v>
      </c>
      <c r="AJ38" s="169">
        <f>AI38*0.4</f>
        <v>36</v>
      </c>
      <c r="AK38" s="169">
        <f t="shared" si="1"/>
        <v>0.36</v>
      </c>
      <c r="AL38" s="449"/>
      <c r="AM38" s="363"/>
      <c r="AN38" s="449"/>
      <c r="AO38" s="363"/>
      <c r="AP38" s="162"/>
      <c r="AQ38" s="162"/>
      <c r="AR38" s="162"/>
    </row>
    <row r="39" spans="1:44" ht="22.5" customHeight="1" x14ac:dyDescent="0.2">
      <c r="A39" s="161"/>
      <c r="B39" s="446"/>
      <c r="C39" s="168" t="s">
        <v>151</v>
      </c>
      <c r="D39" s="169">
        <f>'0101'!AG27</f>
        <v>10</v>
      </c>
      <c r="E39" s="169">
        <f>'0201'!AG27</f>
        <v>7</v>
      </c>
      <c r="F39" s="169">
        <f>'0301'!AG27</f>
        <v>15</v>
      </c>
      <c r="G39" s="169">
        <f>'0401'!AG27</f>
        <v>13</v>
      </c>
      <c r="H39" s="169">
        <f>'0501'!AG27</f>
        <v>15</v>
      </c>
      <c r="I39" s="169">
        <f>'0601'!AG28</f>
        <v>20</v>
      </c>
      <c r="J39" s="169">
        <f>'0701'!AG28</f>
        <v>0</v>
      </c>
      <c r="K39" s="169">
        <f>'0801'!AG28</f>
        <v>0</v>
      </c>
      <c r="L39" s="169">
        <f>'0901'!AG28</f>
        <v>11</v>
      </c>
      <c r="M39" s="169">
        <f>'1001'!AG28</f>
        <v>10</v>
      </c>
      <c r="N39" s="169">
        <f>'1101'!AG28</f>
        <v>10</v>
      </c>
      <c r="O39" s="169">
        <f>'1201'!AG28</f>
        <v>30</v>
      </c>
      <c r="P39" s="169">
        <f>'1301'!AG28</f>
        <v>8</v>
      </c>
      <c r="Q39" s="169">
        <f>'1401'!AG28</f>
        <v>0</v>
      </c>
      <c r="R39" s="169">
        <f>'1501'!AG28</f>
        <v>26</v>
      </c>
      <c r="S39" s="169">
        <f>'1601'!AG28</f>
        <v>10</v>
      </c>
      <c r="T39" s="169">
        <f>'1701'!AG28</f>
        <v>1</v>
      </c>
      <c r="U39" s="169">
        <f>'1801'!AG28</f>
        <v>11</v>
      </c>
      <c r="V39" s="169">
        <f>'1901'!AG28</f>
        <v>11</v>
      </c>
      <c r="W39" s="169">
        <f>'2001'!AG28</f>
        <v>15</v>
      </c>
      <c r="X39" s="169">
        <f>'2101'!AG28</f>
        <v>0</v>
      </c>
      <c r="Y39" s="169">
        <f>'2201'!AG28</f>
        <v>9</v>
      </c>
      <c r="Z39" s="169">
        <f>'2301'!AG28</f>
        <v>21</v>
      </c>
      <c r="AA39" s="169">
        <f>'2401'!AG28</f>
        <v>10</v>
      </c>
      <c r="AB39" s="169">
        <f>'2501'!AG28</f>
        <v>0</v>
      </c>
      <c r="AC39" s="169">
        <f>'2601'!AG28</f>
        <v>21</v>
      </c>
      <c r="AD39" s="169">
        <f>'2701'!AG28</f>
        <v>23</v>
      </c>
      <c r="AE39" s="169">
        <f>'2801'!AG28</f>
        <v>0</v>
      </c>
      <c r="AF39" s="169">
        <f>'2901'!AG28</f>
        <v>19</v>
      </c>
      <c r="AG39" s="169">
        <f>'3001'!AG28</f>
        <v>11</v>
      </c>
      <c r="AH39" s="169">
        <f>'3101'!AG28</f>
        <v>13</v>
      </c>
      <c r="AI39" s="169">
        <f t="shared" si="0"/>
        <v>350</v>
      </c>
      <c r="AJ39" s="169">
        <f>AI39*0.9</f>
        <v>315</v>
      </c>
      <c r="AK39" s="169">
        <f t="shared" si="1"/>
        <v>3.15</v>
      </c>
      <c r="AL39" s="396"/>
      <c r="AM39" s="360"/>
      <c r="AN39" s="396"/>
      <c r="AO39" s="360"/>
      <c r="AP39" s="162"/>
      <c r="AQ39" s="162"/>
      <c r="AR39" s="162"/>
    </row>
    <row r="40" spans="1:44" ht="22.5" customHeight="1" x14ac:dyDescent="0.2">
      <c r="A40" s="161"/>
      <c r="B40" s="444" t="s">
        <v>163</v>
      </c>
      <c r="C40" s="168" t="s">
        <v>149</v>
      </c>
      <c r="D40" s="169">
        <f>'0101'!AQ28</f>
        <v>434</v>
      </c>
      <c r="E40" s="169">
        <f>'0201'!AQ28</f>
        <v>373</v>
      </c>
      <c r="F40" s="169">
        <f>'0301'!AQ28</f>
        <v>322</v>
      </c>
      <c r="G40" s="169">
        <f>'0401'!AQ28</f>
        <v>290</v>
      </c>
      <c r="H40" s="169">
        <f>'0501'!AQ28</f>
        <v>324</v>
      </c>
      <c r="I40" s="169">
        <f>'0601'!AQ29</f>
        <v>359</v>
      </c>
      <c r="J40" s="169">
        <f>'0701'!AQ29</f>
        <v>0</v>
      </c>
      <c r="K40" s="169">
        <f>'0801'!AQ29</f>
        <v>0</v>
      </c>
      <c r="L40" s="169">
        <f>'0901'!AQ29</f>
        <v>394</v>
      </c>
      <c r="M40" s="169">
        <f>'1001'!AQ29</f>
        <v>328</v>
      </c>
      <c r="N40" s="169">
        <f>'1101'!AQ29</f>
        <v>256</v>
      </c>
      <c r="O40" s="169">
        <f>'1201'!AQ29</f>
        <v>381</v>
      </c>
      <c r="P40" s="169">
        <f>'1301'!AQ29</f>
        <v>415</v>
      </c>
      <c r="Q40" s="169">
        <f>'1401'!AQ29</f>
        <v>0</v>
      </c>
      <c r="R40" s="169">
        <f>'1501'!AQ29</f>
        <v>377</v>
      </c>
      <c r="S40" s="169">
        <f>'1601'!AQ29</f>
        <v>372</v>
      </c>
      <c r="T40" s="169">
        <f>'1701'!AQ29</f>
        <v>377</v>
      </c>
      <c r="U40" s="169">
        <f>'1801'!AQ29</f>
        <v>381</v>
      </c>
      <c r="V40" s="169">
        <f>'1901'!AQ29</f>
        <v>399</v>
      </c>
      <c r="W40" s="169">
        <f>'2001'!AQ29</f>
        <v>347</v>
      </c>
      <c r="X40" s="169">
        <f>'2101'!AQ29</f>
        <v>0</v>
      </c>
      <c r="Y40" s="169">
        <f>'2201'!AQ29</f>
        <v>363</v>
      </c>
      <c r="Z40" s="169">
        <f>'2301'!AQ29</f>
        <v>398</v>
      </c>
      <c r="AA40" s="169">
        <f>'2401'!AQ29</f>
        <v>399</v>
      </c>
      <c r="AB40" s="169">
        <f>'2501'!AQ29</f>
        <v>0</v>
      </c>
      <c r="AC40" s="169">
        <f>'2601'!AQ29</f>
        <v>431</v>
      </c>
      <c r="AD40" s="169">
        <f>'2701'!AQ29</f>
        <v>354</v>
      </c>
      <c r="AE40" s="169">
        <f>'2801'!AQ29</f>
        <v>0</v>
      </c>
      <c r="AF40" s="169">
        <f>'2901'!AQ29</f>
        <v>410</v>
      </c>
      <c r="AG40" s="169">
        <f>'3001'!AQ29</f>
        <v>388</v>
      </c>
      <c r="AH40" s="169">
        <f>'3101'!AQ29</f>
        <v>393</v>
      </c>
      <c r="AI40" s="169">
        <f t="shared" si="0"/>
        <v>9265</v>
      </c>
      <c r="AJ40" s="169">
        <f>AI40*15</f>
        <v>138975</v>
      </c>
      <c r="AK40" s="169">
        <f t="shared" si="1"/>
        <v>1389.75</v>
      </c>
      <c r="AL40" s="448">
        <f>AK40+AK41+AK42</f>
        <v>1391.7560000000001</v>
      </c>
      <c r="AM40" s="395"/>
      <c r="AN40" s="450">
        <f>AL40/60</f>
        <v>23.195933333333336</v>
      </c>
      <c r="AO40" s="395"/>
      <c r="AP40" s="162"/>
      <c r="AQ40" s="162"/>
      <c r="AR40" s="162"/>
    </row>
    <row r="41" spans="1:44" ht="22.5" customHeight="1" x14ac:dyDescent="0.2">
      <c r="A41" s="161"/>
      <c r="B41" s="445"/>
      <c r="C41" s="168" t="s">
        <v>150</v>
      </c>
      <c r="D41" s="169">
        <f>'0101'!V28</f>
        <v>2</v>
      </c>
      <c r="E41" s="169">
        <f>'0201'!V28</f>
        <v>6</v>
      </c>
      <c r="F41" s="169">
        <f>'0301'!V28</f>
        <v>3</v>
      </c>
      <c r="G41" s="169">
        <f>'0401'!V28</f>
        <v>5</v>
      </c>
      <c r="H41" s="169">
        <f>'0501'!V28</f>
        <v>3</v>
      </c>
      <c r="I41" s="170">
        <f>'0601'!V29</f>
        <v>6</v>
      </c>
      <c r="J41" s="169">
        <f>'0701'!V29</f>
        <v>0</v>
      </c>
      <c r="K41" s="169">
        <f>'0801'!V29</f>
        <v>0</v>
      </c>
      <c r="L41" s="169">
        <f>'0901'!V29</f>
        <v>5</v>
      </c>
      <c r="M41" s="169">
        <f>'1001'!V29</f>
        <v>0</v>
      </c>
      <c r="N41" s="169">
        <f>'1101'!V29</f>
        <v>2</v>
      </c>
      <c r="O41" s="169">
        <f>'1201'!V29</f>
        <v>8</v>
      </c>
      <c r="P41" s="169">
        <f>'1301'!V29</f>
        <v>2</v>
      </c>
      <c r="Q41" s="169">
        <f>'1401'!V29</f>
        <v>0</v>
      </c>
      <c r="R41" s="169">
        <f>'1501'!V29</f>
        <v>8</v>
      </c>
      <c r="S41" s="169">
        <f>'1601'!V29</f>
        <v>8</v>
      </c>
      <c r="T41" s="169">
        <f>'1701'!V29</f>
        <v>3</v>
      </c>
      <c r="U41" s="169">
        <f>'1801'!V29</f>
        <v>3</v>
      </c>
      <c r="V41" s="169">
        <f>'1901'!V29</f>
        <v>4</v>
      </c>
      <c r="W41" s="169">
        <f>'2001'!V29</f>
        <v>6</v>
      </c>
      <c r="X41" s="169">
        <f>'2101'!V29</f>
        <v>0</v>
      </c>
      <c r="Y41" s="169">
        <f>'2201'!V29</f>
        <v>1</v>
      </c>
      <c r="Z41" s="169">
        <f>'2301'!V29</f>
        <v>4</v>
      </c>
      <c r="AA41" s="169">
        <f>'2401'!V29</f>
        <v>1</v>
      </c>
      <c r="AB41" s="169">
        <f>'2501'!V29</f>
        <v>0</v>
      </c>
      <c r="AC41" s="170">
        <f>'2601'!V29</f>
        <v>4</v>
      </c>
      <c r="AD41" s="169">
        <f>'2701'!V29</f>
        <v>3</v>
      </c>
      <c r="AE41" s="169">
        <f>'2801'!V29</f>
        <v>0</v>
      </c>
      <c r="AF41" s="169">
        <f>'2901'!V29</f>
        <v>5</v>
      </c>
      <c r="AG41" s="169">
        <f>'3001'!V29</f>
        <v>3</v>
      </c>
      <c r="AH41" s="169">
        <f>'3101'!V29</f>
        <v>6</v>
      </c>
      <c r="AI41" s="169">
        <f t="shared" si="0"/>
        <v>101</v>
      </c>
      <c r="AJ41" s="169">
        <f>AI41*0.4</f>
        <v>40.400000000000006</v>
      </c>
      <c r="AK41" s="169">
        <f t="shared" si="1"/>
        <v>0.40400000000000008</v>
      </c>
      <c r="AL41" s="449"/>
      <c r="AM41" s="363"/>
      <c r="AN41" s="449"/>
      <c r="AO41" s="363"/>
      <c r="AP41" s="162"/>
      <c r="AQ41" s="162"/>
      <c r="AR41" s="162"/>
    </row>
    <row r="42" spans="1:44" ht="22.5" customHeight="1" x14ac:dyDescent="0.2">
      <c r="A42" s="161"/>
      <c r="B42" s="446"/>
      <c r="C42" s="168" t="s">
        <v>151</v>
      </c>
      <c r="D42" s="169">
        <f>'0101'!AG28</f>
        <v>8</v>
      </c>
      <c r="E42" s="169">
        <f>'0201'!AG28</f>
        <v>4</v>
      </c>
      <c r="F42" s="169">
        <f>'0301'!AG28</f>
        <v>7</v>
      </c>
      <c r="G42" s="169">
        <f>'0401'!AG28</f>
        <v>8</v>
      </c>
      <c r="H42" s="169">
        <f>'0501'!AG28</f>
        <v>6</v>
      </c>
      <c r="I42" s="169">
        <f>'0601'!AG29</f>
        <v>6</v>
      </c>
      <c r="J42" s="169">
        <f>'0701'!AG29</f>
        <v>0</v>
      </c>
      <c r="K42" s="169">
        <f>'0801'!AG29</f>
        <v>0</v>
      </c>
      <c r="L42" s="169">
        <f>'0901'!AG29</f>
        <v>14</v>
      </c>
      <c r="M42" s="169">
        <f>'1001'!AG29</f>
        <v>5</v>
      </c>
      <c r="N42" s="169">
        <f>'1101'!AG29</f>
        <v>6</v>
      </c>
      <c r="O42" s="169">
        <f>'1201'!AG29</f>
        <v>13</v>
      </c>
      <c r="P42" s="169">
        <f>'1301'!AG29</f>
        <v>4</v>
      </c>
      <c r="Q42" s="169">
        <f>'1401'!AG29</f>
        <v>0</v>
      </c>
      <c r="R42" s="169">
        <f>'1501'!AG29</f>
        <v>9</v>
      </c>
      <c r="S42" s="169">
        <f>'1601'!AG29</f>
        <v>5</v>
      </c>
      <c r="T42" s="169">
        <f>'1701'!AG29</f>
        <v>2</v>
      </c>
      <c r="U42" s="169">
        <f>'1801'!AG29</f>
        <v>10</v>
      </c>
      <c r="V42" s="169">
        <f>'1901'!AG29</f>
        <v>5</v>
      </c>
      <c r="W42" s="169">
        <f>'2001'!AG29</f>
        <v>1</v>
      </c>
      <c r="X42" s="169">
        <f>'2101'!AG29</f>
        <v>0</v>
      </c>
      <c r="Y42" s="169">
        <f>'2201'!AG29</f>
        <v>3</v>
      </c>
      <c r="Z42" s="169">
        <f>'2301'!AG29</f>
        <v>10</v>
      </c>
      <c r="AA42" s="169">
        <f>'2401'!AG29</f>
        <v>12</v>
      </c>
      <c r="AB42" s="169">
        <f>'2501'!AG30</f>
        <v>0</v>
      </c>
      <c r="AC42" s="169">
        <f>'2601'!AG29</f>
        <v>7</v>
      </c>
      <c r="AD42" s="169">
        <f>'2701'!AG29</f>
        <v>4</v>
      </c>
      <c r="AE42" s="169">
        <f>'2801'!AG29</f>
        <v>0</v>
      </c>
      <c r="AF42" s="169">
        <f>'2901'!AG29</f>
        <v>14</v>
      </c>
      <c r="AG42" s="169">
        <f>'3001'!AG29</f>
        <v>6</v>
      </c>
      <c r="AH42" s="169">
        <f>'3101'!AG29</f>
        <v>9</v>
      </c>
      <c r="AI42" s="169">
        <f t="shared" si="0"/>
        <v>178</v>
      </c>
      <c r="AJ42" s="169">
        <f>AI42*0.9</f>
        <v>160.20000000000002</v>
      </c>
      <c r="AK42" s="169">
        <f t="shared" si="1"/>
        <v>1.6020000000000001</v>
      </c>
      <c r="AL42" s="396"/>
      <c r="AM42" s="360"/>
      <c r="AN42" s="396"/>
      <c r="AO42" s="360"/>
      <c r="AP42" s="162"/>
      <c r="AQ42" s="162"/>
      <c r="AR42" s="162"/>
    </row>
    <row r="43" spans="1:44" ht="22.5" customHeight="1" x14ac:dyDescent="0.2">
      <c r="A43" s="161"/>
      <c r="B43" s="444" t="s">
        <v>164</v>
      </c>
      <c r="C43" s="168" t="s">
        <v>149</v>
      </c>
      <c r="D43" s="169">
        <f>'0101'!AQ29</f>
        <v>243</v>
      </c>
      <c r="E43" s="169">
        <f>'0201'!AQ29</f>
        <v>260</v>
      </c>
      <c r="F43" s="169">
        <f>'0301'!AQ29</f>
        <v>165</v>
      </c>
      <c r="G43" s="169">
        <f>'0401'!AQ29</f>
        <v>204</v>
      </c>
      <c r="H43" s="169">
        <f>'0501'!AQ29</f>
        <v>197</v>
      </c>
      <c r="I43" s="169">
        <f>'0601'!AQ30</f>
        <v>326</v>
      </c>
      <c r="J43" s="169">
        <f>'0701'!AQ30</f>
        <v>0</v>
      </c>
      <c r="K43" s="169">
        <f>'0801'!AQ30</f>
        <v>0</v>
      </c>
      <c r="L43" s="169">
        <f>'0901'!AQ30</f>
        <v>221</v>
      </c>
      <c r="M43" s="169">
        <f>'1001'!AQ30</f>
        <v>170</v>
      </c>
      <c r="N43" s="169">
        <f>'1101'!AQ30</f>
        <v>267</v>
      </c>
      <c r="O43" s="169">
        <f>'1201'!AQ30</f>
        <v>257</v>
      </c>
      <c r="P43" s="169">
        <f>'1301'!AQ30</f>
        <v>204</v>
      </c>
      <c r="Q43" s="169">
        <f>'1401'!AQ30</f>
        <v>0</v>
      </c>
      <c r="R43" s="169">
        <f>'1501'!AQ30</f>
        <v>193</v>
      </c>
      <c r="S43" s="169">
        <f>'1601'!AQ30</f>
        <v>194</v>
      </c>
      <c r="T43" s="169">
        <f>'1701'!AQ30</f>
        <v>194</v>
      </c>
      <c r="U43" s="169">
        <f>'1801'!AQ30</f>
        <v>223</v>
      </c>
      <c r="V43" s="169">
        <f>'1901'!AQ30</f>
        <v>200</v>
      </c>
      <c r="W43" s="169">
        <f>'2001'!AQ30</f>
        <v>212</v>
      </c>
      <c r="X43" s="169">
        <f>'2101'!AQ30</f>
        <v>0</v>
      </c>
      <c r="Y43" s="169">
        <f>'2201'!AQ30</f>
        <v>277</v>
      </c>
      <c r="Z43" s="169">
        <f>'2301'!AQ30</f>
        <v>279</v>
      </c>
      <c r="AA43" s="169">
        <f>'2401'!AQ30</f>
        <v>235</v>
      </c>
      <c r="AB43" s="169">
        <f>'2501'!AQ30</f>
        <v>0</v>
      </c>
      <c r="AC43" s="169">
        <f>'2601'!AQ30</f>
        <v>216</v>
      </c>
      <c r="AD43" s="169">
        <f>'2701'!AQ30</f>
        <v>246</v>
      </c>
      <c r="AE43" s="169">
        <f>'2801'!AQ30</f>
        <v>0</v>
      </c>
      <c r="AF43" s="169">
        <f>'2901'!AQ30</f>
        <v>236</v>
      </c>
      <c r="AG43" s="169">
        <f>'3001'!AQ30</f>
        <v>320</v>
      </c>
      <c r="AH43" s="169">
        <f>'3101'!AQ30</f>
        <v>316</v>
      </c>
      <c r="AI43" s="169">
        <f t="shared" si="0"/>
        <v>5855</v>
      </c>
      <c r="AJ43" s="169">
        <f>AI43*15</f>
        <v>87825</v>
      </c>
      <c r="AK43" s="169">
        <f t="shared" si="1"/>
        <v>878.25</v>
      </c>
      <c r="AL43" s="448">
        <f>AK43+AK44+AK45</f>
        <v>879.45299999999997</v>
      </c>
      <c r="AM43" s="395"/>
      <c r="AN43" s="450">
        <f>AL43/60</f>
        <v>14.657549999999999</v>
      </c>
      <c r="AO43" s="395"/>
      <c r="AP43" s="162"/>
      <c r="AQ43" s="162"/>
      <c r="AR43" s="162"/>
    </row>
    <row r="44" spans="1:44" ht="22.5" customHeight="1" x14ac:dyDescent="0.2">
      <c r="A44" s="161"/>
      <c r="B44" s="445"/>
      <c r="C44" s="168" t="s">
        <v>150</v>
      </c>
      <c r="D44" s="169">
        <f>'0101'!V29</f>
        <v>3</v>
      </c>
      <c r="E44" s="169">
        <f>'0201'!Y29</f>
        <v>2</v>
      </c>
      <c r="F44" s="169">
        <f>'0301'!V29</f>
        <v>1</v>
      </c>
      <c r="G44" s="169">
        <f>'0401'!V29</f>
        <v>0</v>
      </c>
      <c r="H44" s="169">
        <f>'0501'!V29</f>
        <v>0</v>
      </c>
      <c r="I44" s="169">
        <f>'0601'!V30</f>
        <v>1</v>
      </c>
      <c r="J44" s="169">
        <f>'0701'!V30</f>
        <v>0</v>
      </c>
      <c r="K44" s="169">
        <f>'0801'!V30</f>
        <v>0</v>
      </c>
      <c r="L44" s="169">
        <f>'0901'!V30</f>
        <v>0</v>
      </c>
      <c r="M44" s="169">
        <f>'1001'!V30</f>
        <v>0</v>
      </c>
      <c r="N44" s="169">
        <f>'1101'!V30</f>
        <v>2</v>
      </c>
      <c r="O44" s="169">
        <f>'1201'!V30</f>
        <v>1</v>
      </c>
      <c r="P44" s="169">
        <f>'1301'!V30</f>
        <v>1</v>
      </c>
      <c r="Q44" s="169">
        <f>'1401'!V30</f>
        <v>0</v>
      </c>
      <c r="R44" s="169">
        <f>'1501'!V29</f>
        <v>8</v>
      </c>
      <c r="S44" s="169">
        <f>'1601'!V30</f>
        <v>1</v>
      </c>
      <c r="T44" s="169">
        <f>'1701'!V30</f>
        <v>0</v>
      </c>
      <c r="U44" s="169">
        <f>'1801'!V30</f>
        <v>0</v>
      </c>
      <c r="V44" s="169">
        <f>'1901'!V30</f>
        <v>1</v>
      </c>
      <c r="W44" s="169">
        <f>'2001'!V30</f>
        <v>0</v>
      </c>
      <c r="X44" s="169">
        <f>'2101'!V30</f>
        <v>0</v>
      </c>
      <c r="Y44" s="169">
        <f>'2201'!V30</f>
        <v>1</v>
      </c>
      <c r="Z44" s="169">
        <f>'2301'!V30</f>
        <v>1</v>
      </c>
      <c r="AA44" s="169">
        <f>'2401'!V30</f>
        <v>0</v>
      </c>
      <c r="AB44" s="169">
        <f>'2501'!V30</f>
        <v>0</v>
      </c>
      <c r="AC44" s="169">
        <f>'2601'!V30</f>
        <v>0</v>
      </c>
      <c r="AD44" s="169">
        <f>'2701'!V30</f>
        <v>1</v>
      </c>
      <c r="AE44" s="169">
        <f>'2801'!V30</f>
        <v>0</v>
      </c>
      <c r="AF44" s="169">
        <f>'2901'!V30</f>
        <v>0</v>
      </c>
      <c r="AG44" s="169">
        <f>'3001'!V30</f>
        <v>0</v>
      </c>
      <c r="AH44" s="169">
        <f>'3101'!V30</f>
        <v>0</v>
      </c>
      <c r="AI44" s="169">
        <f t="shared" si="0"/>
        <v>24</v>
      </c>
      <c r="AJ44" s="169">
        <f>AI44*0.4</f>
        <v>9.6000000000000014</v>
      </c>
      <c r="AK44" s="169">
        <f t="shared" si="1"/>
        <v>9.6000000000000016E-2</v>
      </c>
      <c r="AL44" s="449"/>
      <c r="AM44" s="363"/>
      <c r="AN44" s="449"/>
      <c r="AO44" s="363"/>
      <c r="AP44" s="162"/>
      <c r="AR44" s="162"/>
    </row>
    <row r="45" spans="1:44" ht="22.5" customHeight="1" x14ac:dyDescent="0.2">
      <c r="A45" s="161"/>
      <c r="B45" s="446"/>
      <c r="C45" s="168" t="s">
        <v>151</v>
      </c>
      <c r="D45" s="169">
        <f>'0101'!AG29</f>
        <v>7</v>
      </c>
      <c r="E45" s="169">
        <f>'0201'!AG29</f>
        <v>2</v>
      </c>
      <c r="F45" s="169">
        <f>'0301'!AG29</f>
        <v>5</v>
      </c>
      <c r="G45" s="169">
        <f>'0401'!AG29</f>
        <v>8</v>
      </c>
      <c r="H45" s="169">
        <f>'0501'!AG29</f>
        <v>7</v>
      </c>
      <c r="I45" s="169">
        <f>'0601'!AG30</f>
        <v>5</v>
      </c>
      <c r="J45" s="169">
        <f>'0701'!AG30</f>
        <v>0</v>
      </c>
      <c r="K45" s="169">
        <f>'0801'!AG30</f>
        <v>0</v>
      </c>
      <c r="L45" s="169">
        <f>'0901'!AG30</f>
        <v>2</v>
      </c>
      <c r="M45" s="169">
        <f>'1001'!AG30</f>
        <v>4</v>
      </c>
      <c r="N45" s="169">
        <f>'1101'!AG30</f>
        <v>4</v>
      </c>
      <c r="O45" s="169">
        <f>'1201'!AG30</f>
        <v>3</v>
      </c>
      <c r="P45" s="169">
        <f>'1301'!AG30</f>
        <v>5</v>
      </c>
      <c r="Q45" s="169">
        <f>'1401'!AG30</f>
        <v>0</v>
      </c>
      <c r="R45" s="169">
        <f>'1501'!AG30</f>
        <v>4</v>
      </c>
      <c r="S45" s="169">
        <f>'1601'!AG30</f>
        <v>6</v>
      </c>
      <c r="T45" s="169">
        <f>'1701'!AG30</f>
        <v>2</v>
      </c>
      <c r="U45" s="169">
        <f>'1801'!AG30</f>
        <v>3</v>
      </c>
      <c r="V45" s="169">
        <f>'1901'!AG30</f>
        <v>6</v>
      </c>
      <c r="W45" s="169">
        <f>'2001'!AG30</f>
        <v>3</v>
      </c>
      <c r="X45" s="169">
        <f>'2101'!AG30</f>
        <v>0</v>
      </c>
      <c r="Y45" s="169">
        <f>'2201'!AG30</f>
        <v>3</v>
      </c>
      <c r="Z45" s="169">
        <f>'2301'!AG30</f>
        <v>5</v>
      </c>
      <c r="AA45" s="169">
        <f>'2401'!AG30</f>
        <v>5</v>
      </c>
      <c r="AB45" s="169">
        <f>'2501'!AG30</f>
        <v>0</v>
      </c>
      <c r="AC45" s="169">
        <f>'2601'!AG30</f>
        <v>8</v>
      </c>
      <c r="AD45" s="169">
        <f>'2701'!AG30</f>
        <v>6</v>
      </c>
      <c r="AE45" s="169">
        <f>'2801'!AG30</f>
        <v>0</v>
      </c>
      <c r="AF45" s="169">
        <f>'2901'!AG30</f>
        <v>5</v>
      </c>
      <c r="AG45" s="169">
        <f>'3001'!AG30</f>
        <v>8</v>
      </c>
      <c r="AH45" s="169">
        <f>'3101'!AG30</f>
        <v>7</v>
      </c>
      <c r="AI45" s="169">
        <f t="shared" si="0"/>
        <v>123</v>
      </c>
      <c r="AJ45" s="169">
        <f>AI45*0.9</f>
        <v>110.7</v>
      </c>
      <c r="AK45" s="169">
        <f t="shared" si="1"/>
        <v>1.107</v>
      </c>
      <c r="AL45" s="396"/>
      <c r="AM45" s="360"/>
      <c r="AN45" s="396"/>
      <c r="AO45" s="360"/>
      <c r="AP45" s="162"/>
      <c r="AQ45" s="162"/>
      <c r="AR45" s="162"/>
    </row>
    <row r="46" spans="1:44" ht="22.5" customHeight="1" x14ac:dyDescent="0.2">
      <c r="A46" s="161"/>
      <c r="B46" s="444" t="s">
        <v>165</v>
      </c>
      <c r="C46" s="168" t="s">
        <v>149</v>
      </c>
      <c r="D46" s="169">
        <f>'0101'!AQ30</f>
        <v>0</v>
      </c>
      <c r="E46" s="169">
        <f>'0201'!AQ30</f>
        <v>0</v>
      </c>
      <c r="F46" s="169">
        <f>'0301'!AQ30</f>
        <v>0</v>
      </c>
      <c r="G46" s="169">
        <f>'0401'!AQ30</f>
        <v>336</v>
      </c>
      <c r="H46" s="169">
        <f>'0501'!AQ30</f>
        <v>0</v>
      </c>
      <c r="I46" s="169">
        <f>'0601'!AQ31</f>
        <v>0</v>
      </c>
      <c r="J46" s="169">
        <f>'0701'!AQ31</f>
        <v>0</v>
      </c>
      <c r="K46" s="169">
        <f>'0801'!AQ31</f>
        <v>0</v>
      </c>
      <c r="L46" s="169">
        <f>'0901'!AQ31</f>
        <v>0</v>
      </c>
      <c r="M46" s="169">
        <f>'1001'!AQ31</f>
        <v>0</v>
      </c>
      <c r="N46" s="169">
        <f>'1101'!AQ31</f>
        <v>0</v>
      </c>
      <c r="O46" s="169">
        <f>'1201'!AQ31</f>
        <v>0</v>
      </c>
      <c r="P46" s="169">
        <f>'1301'!AQ31</f>
        <v>0</v>
      </c>
      <c r="Q46" s="169">
        <f>'1401'!AQ31</f>
        <v>0</v>
      </c>
      <c r="R46" s="169">
        <f>'1501'!AQ31</f>
        <v>0</v>
      </c>
      <c r="S46" s="169">
        <f>'1601'!AQ31</f>
        <v>0</v>
      </c>
      <c r="T46" s="169">
        <f>'1701'!AQ31</f>
        <v>0</v>
      </c>
      <c r="U46" s="169">
        <f>'1801'!AQ31</f>
        <v>0</v>
      </c>
      <c r="V46" s="169">
        <f>'1901'!AQ31</f>
        <v>0</v>
      </c>
      <c r="W46" s="169">
        <f>'2001'!AQ31</f>
        <v>0</v>
      </c>
      <c r="X46" s="169">
        <f>'2101'!AQ31</f>
        <v>0</v>
      </c>
      <c r="Y46" s="169">
        <f>'2201'!AQ31</f>
        <v>0</v>
      </c>
      <c r="Z46" s="169">
        <f>'2301'!AQ31</f>
        <v>0</v>
      </c>
      <c r="AA46" s="169">
        <f>'2401'!AQ31</f>
        <v>0</v>
      </c>
      <c r="AB46" s="169">
        <f>'2501'!AQ31</f>
        <v>0</v>
      </c>
      <c r="AC46" s="169">
        <f>'2601'!AQ31</f>
        <v>0</v>
      </c>
      <c r="AD46" s="169">
        <f>'2701'!AQ31</f>
        <v>0</v>
      </c>
      <c r="AE46" s="169">
        <f>'2801'!AQ31</f>
        <v>0</v>
      </c>
      <c r="AF46" s="169">
        <f>'2901'!AQ31</f>
        <v>0</v>
      </c>
      <c r="AG46" s="169">
        <f>'3001'!AQ31</f>
        <v>0</v>
      </c>
      <c r="AH46" s="169">
        <f>'3101'!AQ31</f>
        <v>0</v>
      </c>
      <c r="AI46" s="169">
        <f t="shared" si="0"/>
        <v>336</v>
      </c>
      <c r="AJ46" s="169">
        <f>AI46*15</f>
        <v>5040</v>
      </c>
      <c r="AK46" s="169">
        <f t="shared" si="1"/>
        <v>50.4</v>
      </c>
      <c r="AL46" s="448">
        <f>AK46+AK47+AK48</f>
        <v>50.403999999999996</v>
      </c>
      <c r="AM46" s="395"/>
      <c r="AN46" s="450">
        <f>AL46/60</f>
        <v>0.84006666666666663</v>
      </c>
      <c r="AO46" s="395"/>
      <c r="AP46" s="162"/>
      <c r="AQ46" s="162"/>
      <c r="AR46" s="162"/>
    </row>
    <row r="47" spans="1:44" ht="22.5" customHeight="1" x14ac:dyDescent="0.2">
      <c r="A47" s="161"/>
      <c r="B47" s="445"/>
      <c r="C47" s="168" t="s">
        <v>150</v>
      </c>
      <c r="D47" s="169">
        <f>'0101'!V30</f>
        <v>0</v>
      </c>
      <c r="E47" s="169">
        <f>'0201'!V30</f>
        <v>0</v>
      </c>
      <c r="F47" s="169">
        <f>'0301'!V30</f>
        <v>0</v>
      </c>
      <c r="G47" s="169">
        <f>'0401'!V30</f>
        <v>0</v>
      </c>
      <c r="H47" s="169">
        <f>'0501'!V30</f>
        <v>0</v>
      </c>
      <c r="I47" s="169">
        <f>'0601'!V31</f>
        <v>0</v>
      </c>
      <c r="J47" s="169">
        <f>'0701'!V31</f>
        <v>0</v>
      </c>
      <c r="K47" s="169">
        <f>'0801'!V31</f>
        <v>0</v>
      </c>
      <c r="L47" s="169">
        <f>'0901'!V31</f>
        <v>0</v>
      </c>
      <c r="M47" s="169">
        <f>'1001'!V31</f>
        <v>0</v>
      </c>
      <c r="N47" s="169">
        <f>'1101'!V31</f>
        <v>0</v>
      </c>
      <c r="O47" s="169">
        <f>'1201'!V31</f>
        <v>1</v>
      </c>
      <c r="P47" s="169">
        <f>'1301'!V31</f>
        <v>0</v>
      </c>
      <c r="Q47" s="169">
        <f>'1401'!V31</f>
        <v>0</v>
      </c>
      <c r="R47" s="169">
        <f>'1501'!V31</f>
        <v>0</v>
      </c>
      <c r="S47" s="169">
        <f>'1601'!V31</f>
        <v>0</v>
      </c>
      <c r="T47" s="169">
        <f>'1701'!V31</f>
        <v>0</v>
      </c>
      <c r="U47" s="169">
        <f>'1801'!V31</f>
        <v>0</v>
      </c>
      <c r="V47" s="169">
        <f>'1901'!V31</f>
        <v>0</v>
      </c>
      <c r="W47" s="169">
        <f>'2001'!V31</f>
        <v>0</v>
      </c>
      <c r="X47" s="169">
        <f>'2101'!V31</f>
        <v>0</v>
      </c>
      <c r="Y47" s="169">
        <f>'2201'!V31</f>
        <v>0</v>
      </c>
      <c r="Z47" s="169">
        <f>'2301'!V31</f>
        <v>0</v>
      </c>
      <c r="AA47" s="169">
        <f>'2401'!V31</f>
        <v>0</v>
      </c>
      <c r="AB47" s="169">
        <f>'2501'!V31</f>
        <v>0</v>
      </c>
      <c r="AC47" s="169">
        <f>'2601'!V31</f>
        <v>0</v>
      </c>
      <c r="AD47" s="169">
        <f>'2701'!V31</f>
        <v>0</v>
      </c>
      <c r="AE47" s="169">
        <f>'2801'!V30</f>
        <v>0</v>
      </c>
      <c r="AF47" s="169">
        <f>'2901'!V31</f>
        <v>0</v>
      </c>
      <c r="AG47" s="169">
        <f>'3001'!V31</f>
        <v>0</v>
      </c>
      <c r="AH47" s="169">
        <f>'3101'!V31</f>
        <v>0</v>
      </c>
      <c r="AI47" s="169">
        <f t="shared" si="0"/>
        <v>1</v>
      </c>
      <c r="AJ47" s="169">
        <f>AI47*0.4</f>
        <v>0.4</v>
      </c>
      <c r="AK47" s="169">
        <f t="shared" si="1"/>
        <v>4.0000000000000001E-3</v>
      </c>
      <c r="AL47" s="449"/>
      <c r="AM47" s="363"/>
      <c r="AN47" s="449"/>
      <c r="AO47" s="363"/>
      <c r="AP47" s="162"/>
      <c r="AQ47" s="162"/>
      <c r="AR47" s="162"/>
    </row>
    <row r="48" spans="1:44" ht="22.5" customHeight="1" x14ac:dyDescent="0.2">
      <c r="A48" s="161"/>
      <c r="B48" s="446"/>
      <c r="C48" s="168" t="s">
        <v>151</v>
      </c>
      <c r="D48" s="169">
        <f>'0101'!AG30</f>
        <v>0</v>
      </c>
      <c r="E48" s="169">
        <f>'0201'!AG30</f>
        <v>0</v>
      </c>
      <c r="F48" s="169">
        <f>'0301'!AG30</f>
        <v>0</v>
      </c>
      <c r="G48" s="169">
        <f>'0401'!AG30</f>
        <v>0</v>
      </c>
      <c r="H48" s="169">
        <f>'0501'!AG30</f>
        <v>0</v>
      </c>
      <c r="I48" s="169">
        <f>'0601'!AG31</f>
        <v>0</v>
      </c>
      <c r="J48" s="169">
        <f>'0701'!AG31</f>
        <v>0</v>
      </c>
      <c r="K48" s="169">
        <f>'0801'!AG31</f>
        <v>0</v>
      </c>
      <c r="L48" s="169">
        <f>'0901'!AG31</f>
        <v>0</v>
      </c>
      <c r="M48" s="169">
        <f>'1001'!AG31</f>
        <v>0</v>
      </c>
      <c r="N48" s="169">
        <f>'1101'!AG31</f>
        <v>0</v>
      </c>
      <c r="O48" s="169">
        <f>'1201'!AG31</f>
        <v>0</v>
      </c>
      <c r="P48" s="169">
        <f>'1301'!AG31</f>
        <v>0</v>
      </c>
      <c r="Q48" s="169">
        <f>'1401'!AG31</f>
        <v>0</v>
      </c>
      <c r="R48" s="169">
        <f>'1501'!AG31</f>
        <v>0</v>
      </c>
      <c r="S48" s="169">
        <f>'1601'!AG31</f>
        <v>0</v>
      </c>
      <c r="T48" s="169">
        <f>'1701'!AG31</f>
        <v>0</v>
      </c>
      <c r="U48" s="169">
        <f>'1801'!AG31</f>
        <v>0</v>
      </c>
      <c r="V48" s="169">
        <f>'1901'!AG31</f>
        <v>0</v>
      </c>
      <c r="W48" s="169">
        <f>'2001'!AG31</f>
        <v>0</v>
      </c>
      <c r="X48" s="169">
        <f>'2101'!AG31</f>
        <v>0</v>
      </c>
      <c r="Y48" s="169">
        <f>'2201'!AG31</f>
        <v>0</v>
      </c>
      <c r="Z48" s="169">
        <f>'2301'!AG31</f>
        <v>0</v>
      </c>
      <c r="AA48" s="169">
        <f>'2401'!AG31</f>
        <v>0</v>
      </c>
      <c r="AB48" s="169">
        <f>'2501'!AG31</f>
        <v>0</v>
      </c>
      <c r="AC48" s="169">
        <f>'2601'!AG31</f>
        <v>0</v>
      </c>
      <c r="AD48" s="169">
        <f>'2701'!AG31</f>
        <v>0</v>
      </c>
      <c r="AE48" s="169">
        <f>'2801'!AG31</f>
        <v>0</v>
      </c>
      <c r="AF48" s="169">
        <f>'2901'!AG31</f>
        <v>0</v>
      </c>
      <c r="AG48" s="169">
        <f>'3001'!AG31</f>
        <v>0</v>
      </c>
      <c r="AH48" s="169">
        <f>'3101'!AG31</f>
        <v>0</v>
      </c>
      <c r="AI48" s="169">
        <f t="shared" si="0"/>
        <v>0</v>
      </c>
      <c r="AJ48" s="169">
        <f>AI48*0.9</f>
        <v>0</v>
      </c>
      <c r="AK48" s="169">
        <f t="shared" si="1"/>
        <v>0</v>
      </c>
      <c r="AL48" s="396"/>
      <c r="AM48" s="360"/>
      <c r="AN48" s="396"/>
      <c r="AO48" s="360"/>
      <c r="AP48" s="162"/>
      <c r="AQ48" s="162"/>
      <c r="AR48" s="162"/>
    </row>
    <row r="49" spans="1:44" ht="22.5" customHeight="1" x14ac:dyDescent="0.2">
      <c r="A49" s="161"/>
      <c r="B49" s="444" t="s">
        <v>166</v>
      </c>
      <c r="C49" s="168" t="s">
        <v>149</v>
      </c>
      <c r="D49" s="169">
        <f>'0101'!AQ31</f>
        <v>375</v>
      </c>
      <c r="E49" s="169">
        <f>'0201'!AQ31</f>
        <v>307</v>
      </c>
      <c r="F49" s="169">
        <f>'0301'!AQ31</f>
        <v>339</v>
      </c>
      <c r="G49" s="169">
        <f>'0401'!AQ31</f>
        <v>104</v>
      </c>
      <c r="H49" s="169">
        <f>'0501'!AQ31</f>
        <v>394</v>
      </c>
      <c r="I49" s="169">
        <f>'0601'!AQ32</f>
        <v>478</v>
      </c>
      <c r="J49" s="169">
        <f>'0701'!AQ32</f>
        <v>0</v>
      </c>
      <c r="K49" s="169">
        <f>'0801'!AQ32</f>
        <v>0</v>
      </c>
      <c r="L49" s="169">
        <f>'0901'!AQ32</f>
        <v>455</v>
      </c>
      <c r="M49" s="169">
        <f>'1001'!AQ32</f>
        <v>447</v>
      </c>
      <c r="N49" s="169">
        <f>'1101'!AQ32</f>
        <v>389</v>
      </c>
      <c r="O49" s="169">
        <f>'1201'!AQ33</f>
        <v>150</v>
      </c>
      <c r="P49" s="169">
        <f>'1301'!AQ32</f>
        <v>325</v>
      </c>
      <c r="Q49" s="169">
        <f>'1401'!AQ32</f>
        <v>0</v>
      </c>
      <c r="R49" s="169">
        <f>'1501'!AQ32</f>
        <v>395</v>
      </c>
      <c r="S49" s="169">
        <f>'1601'!AQ32</f>
        <v>268</v>
      </c>
      <c r="T49" s="169">
        <f>'1701'!AQ32</f>
        <v>395</v>
      </c>
      <c r="U49" s="169">
        <f>'1801'!AQ32</f>
        <v>459</v>
      </c>
      <c r="V49" s="169">
        <f>'1901'!AQ32</f>
        <v>346</v>
      </c>
      <c r="W49" s="169">
        <f>'2001'!AQ32</f>
        <v>442</v>
      </c>
      <c r="X49" s="169">
        <f>'2101'!AQ32</f>
        <v>0</v>
      </c>
      <c r="Y49" s="169">
        <f>'2201'!AQ32</f>
        <v>427</v>
      </c>
      <c r="Z49" s="169">
        <f>'2301'!AQ32</f>
        <v>420</v>
      </c>
      <c r="AA49" s="169">
        <f>'2401'!AQ32</f>
        <v>295</v>
      </c>
      <c r="AB49" s="169">
        <f>'2501'!AQ32</f>
        <v>0</v>
      </c>
      <c r="AC49" s="169">
        <f>'2601'!AQ32</f>
        <v>459</v>
      </c>
      <c r="AD49" s="169">
        <f>'2701'!AQ32</f>
        <v>389</v>
      </c>
      <c r="AE49" s="169">
        <f>'2801'!AQ32</f>
        <v>0</v>
      </c>
      <c r="AF49" s="169">
        <f>'2901'!AQ32</f>
        <v>418</v>
      </c>
      <c r="AG49" s="169">
        <f>'3001'!AQ32</f>
        <v>282</v>
      </c>
      <c r="AH49" s="169">
        <f>'3101'!AQ32</f>
        <v>334</v>
      </c>
      <c r="AI49" s="169">
        <f t="shared" si="0"/>
        <v>9092</v>
      </c>
      <c r="AJ49" s="169">
        <f>AI49*15</f>
        <v>136380</v>
      </c>
      <c r="AK49" s="169">
        <f t="shared" si="1"/>
        <v>1363.8</v>
      </c>
      <c r="AL49" s="448">
        <f>AK49+AK50+AK51</f>
        <v>1365.9179999999999</v>
      </c>
      <c r="AM49" s="395"/>
      <c r="AN49" s="450">
        <f>AL49/60</f>
        <v>22.7653</v>
      </c>
      <c r="AO49" s="395"/>
      <c r="AP49" s="162"/>
      <c r="AQ49" s="162"/>
      <c r="AR49" s="162"/>
    </row>
    <row r="50" spans="1:44" ht="22.5" customHeight="1" x14ac:dyDescent="0.2">
      <c r="A50" s="161"/>
      <c r="B50" s="445"/>
      <c r="C50" s="168" t="s">
        <v>150</v>
      </c>
      <c r="D50" s="169">
        <f>'0101'!V31</f>
        <v>1</v>
      </c>
      <c r="E50" s="169">
        <f>'0201'!V31</f>
        <v>3</v>
      </c>
      <c r="F50" s="169">
        <f>'0301'!V31</f>
        <v>0</v>
      </c>
      <c r="G50" s="169">
        <f>'0401'!V31</f>
        <v>3</v>
      </c>
      <c r="H50" s="169">
        <f>'0501'!V31</f>
        <v>1</v>
      </c>
      <c r="I50" s="169">
        <f>'0601'!V32</f>
        <v>2</v>
      </c>
      <c r="J50" s="169">
        <f>'0701'!V32</f>
        <v>0</v>
      </c>
      <c r="K50" s="169">
        <f>'0801'!V32</f>
        <v>0</v>
      </c>
      <c r="L50" s="169">
        <f>'0901'!V32</f>
        <v>1</v>
      </c>
      <c r="M50" s="169">
        <f>'1001'!V32</f>
        <v>1</v>
      </c>
      <c r="N50" s="169">
        <f>'1101'!V32</f>
        <v>4</v>
      </c>
      <c r="O50" s="169">
        <f>'1201'!V33</f>
        <v>0</v>
      </c>
      <c r="P50" s="169">
        <f>'1301'!V32</f>
        <v>4</v>
      </c>
      <c r="Q50" s="169">
        <f>'1401'!V32</f>
        <v>0</v>
      </c>
      <c r="R50" s="169">
        <f>'1501'!V32</f>
        <v>3</v>
      </c>
      <c r="S50" s="169">
        <f>'1601'!V32</f>
        <v>2</v>
      </c>
      <c r="T50" s="169">
        <f>'1701'!V32</f>
        <v>1</v>
      </c>
      <c r="U50" s="169">
        <f>'1801'!V32</f>
        <v>5</v>
      </c>
      <c r="V50" s="169">
        <f>'1901'!V32</f>
        <v>1</v>
      </c>
      <c r="W50" s="169">
        <f>'2001'!V33</f>
        <v>0</v>
      </c>
      <c r="X50" s="169">
        <f>'2101'!V32</f>
        <v>0</v>
      </c>
      <c r="Y50" s="169">
        <f>'2201'!V32</f>
        <v>7</v>
      </c>
      <c r="Z50" s="169">
        <f>'2301'!V32</f>
        <v>3</v>
      </c>
      <c r="AA50" s="169">
        <f>'2401'!V32</f>
        <v>0</v>
      </c>
      <c r="AB50" s="169">
        <f>'2501'!V32</f>
        <v>0</v>
      </c>
      <c r="AC50" s="169">
        <f>'2601'!V32</f>
        <v>1</v>
      </c>
      <c r="AD50" s="169">
        <f>'2701'!V32</f>
        <v>2</v>
      </c>
      <c r="AE50" s="169">
        <f>'2801'!V32</f>
        <v>0</v>
      </c>
      <c r="AF50" s="169">
        <f>'2901'!V32</f>
        <v>2</v>
      </c>
      <c r="AG50" s="169">
        <f>'3001'!V32</f>
        <v>0</v>
      </c>
      <c r="AH50" s="169">
        <f>'3101'!V32</f>
        <v>1</v>
      </c>
      <c r="AI50" s="169">
        <f t="shared" si="0"/>
        <v>48</v>
      </c>
      <c r="AJ50" s="169">
        <f>AI50*0.4</f>
        <v>19.200000000000003</v>
      </c>
      <c r="AK50" s="169">
        <f t="shared" si="1"/>
        <v>0.19200000000000003</v>
      </c>
      <c r="AL50" s="449"/>
      <c r="AM50" s="363"/>
      <c r="AN50" s="449"/>
      <c r="AO50" s="363"/>
      <c r="AP50" s="162"/>
      <c r="AQ50" s="162"/>
      <c r="AR50" s="162"/>
    </row>
    <row r="51" spans="1:44" ht="22.5" customHeight="1" x14ac:dyDescent="0.2">
      <c r="A51" s="161"/>
      <c r="B51" s="446"/>
      <c r="C51" s="168" t="s">
        <v>151</v>
      </c>
      <c r="D51" s="169">
        <f>'0101'!AG31</f>
        <v>11</v>
      </c>
      <c r="E51" s="169">
        <f>'0201'!AG31</f>
        <v>2</v>
      </c>
      <c r="F51" s="169">
        <f>'0301'!AG31</f>
        <v>7</v>
      </c>
      <c r="G51" s="169">
        <f>'0401'!AG31</f>
        <v>9</v>
      </c>
      <c r="H51" s="169">
        <f>'0501'!AG31</f>
        <v>7</v>
      </c>
      <c r="I51" s="169">
        <f>'0601'!AG32</f>
        <v>8</v>
      </c>
      <c r="J51" s="169">
        <f>'0701'!AG32</f>
        <v>0</v>
      </c>
      <c r="K51" s="169">
        <f>'0801'!AG32</f>
        <v>0</v>
      </c>
      <c r="L51" s="169">
        <f>'0901'!AG32</f>
        <v>9</v>
      </c>
      <c r="M51" s="169">
        <f>'1001'!AG32</f>
        <v>5</v>
      </c>
      <c r="N51" s="169">
        <f>'1101'!AG32</f>
        <v>15</v>
      </c>
      <c r="O51" s="169">
        <f>'1201'!AG33</f>
        <v>8</v>
      </c>
      <c r="P51" s="169">
        <f>'1301'!AG32</f>
        <v>8</v>
      </c>
      <c r="Q51" s="169">
        <f>'1401'!AG32</f>
        <v>0</v>
      </c>
      <c r="R51" s="169">
        <f>'1501'!AG32</f>
        <v>6</v>
      </c>
      <c r="S51" s="169">
        <f>'1601'!AG32</f>
        <v>6</v>
      </c>
      <c r="T51" s="169">
        <f>'1701'!AG32</f>
        <v>5</v>
      </c>
      <c r="U51" s="169">
        <f>'1801'!AG32</f>
        <v>18</v>
      </c>
      <c r="V51" s="169">
        <f>'1901'!AG32</f>
        <v>7</v>
      </c>
      <c r="W51" s="169">
        <f>'2001'!AG33</f>
        <v>2</v>
      </c>
      <c r="X51" s="169">
        <f>'2101'!AG31</f>
        <v>0</v>
      </c>
      <c r="Y51" s="169">
        <f>'2201'!AG32</f>
        <v>4</v>
      </c>
      <c r="Z51" s="169">
        <f>'2301'!AG32</f>
        <v>11</v>
      </c>
      <c r="AA51" s="169">
        <f>'2401'!AG32</f>
        <v>9</v>
      </c>
      <c r="AB51" s="169">
        <f>'2501'!AG32</f>
        <v>0</v>
      </c>
      <c r="AC51" s="169">
        <f>'2601'!AG32</f>
        <v>13</v>
      </c>
      <c r="AD51" s="169">
        <f>'2701'!AG32</f>
        <v>7</v>
      </c>
      <c r="AE51" s="169">
        <f>'2801'!AG32</f>
        <v>0</v>
      </c>
      <c r="AF51" s="169">
        <f>'2901'!AG32</f>
        <v>22</v>
      </c>
      <c r="AG51" s="169">
        <f>'3001'!AG32</f>
        <v>5</v>
      </c>
      <c r="AH51" s="169">
        <f>'3101'!AG32</f>
        <v>10</v>
      </c>
      <c r="AI51" s="169">
        <f t="shared" si="0"/>
        <v>214</v>
      </c>
      <c r="AJ51" s="169">
        <f>AI51*0.9</f>
        <v>192.6</v>
      </c>
      <c r="AK51" s="169">
        <f t="shared" si="1"/>
        <v>1.9259999999999999</v>
      </c>
      <c r="AL51" s="396"/>
      <c r="AM51" s="360"/>
      <c r="AN51" s="396"/>
      <c r="AO51" s="360"/>
      <c r="AP51" s="162"/>
      <c r="AQ51" s="162"/>
      <c r="AR51" s="162"/>
    </row>
    <row r="52" spans="1:44" ht="22.5" customHeight="1" x14ac:dyDescent="0.2">
      <c r="A52" s="161"/>
      <c r="B52" s="444" t="s">
        <v>167</v>
      </c>
      <c r="C52" s="168" t="s">
        <v>149</v>
      </c>
      <c r="D52" s="169">
        <f>'0101'!AQ32</f>
        <v>102</v>
      </c>
      <c r="E52" s="169">
        <f>'0201'!AQ32</f>
        <v>134</v>
      </c>
      <c r="F52" s="169">
        <f>'0301'!AQ32</f>
        <v>151</v>
      </c>
      <c r="G52" s="169">
        <f>'0401'!AQ32</f>
        <v>0</v>
      </c>
      <c r="H52" s="169">
        <f>'0501'!AQ32</f>
        <v>118</v>
      </c>
      <c r="I52" s="169">
        <f>'0601'!AQ33</f>
        <v>133</v>
      </c>
      <c r="J52" s="169">
        <f>'0701'!AQ33</f>
        <v>0</v>
      </c>
      <c r="K52" s="169">
        <f>'0801'!AQ33</f>
        <v>0</v>
      </c>
      <c r="L52" s="169">
        <f>'0901'!AQ33</f>
        <v>159</v>
      </c>
      <c r="M52" s="169">
        <f>'1001'!AQ33</f>
        <v>105</v>
      </c>
      <c r="N52" s="169">
        <f>'1101'!AQ33</f>
        <v>179</v>
      </c>
      <c r="O52" s="169">
        <f>'1201'!AQ33</f>
        <v>150</v>
      </c>
      <c r="P52" s="169">
        <f>'1301'!AQ33</f>
        <v>227</v>
      </c>
      <c r="Q52" s="169">
        <f>'1401'!AQ33</f>
        <v>0</v>
      </c>
      <c r="R52" s="169">
        <f>'1501'!AQ33</f>
        <v>180</v>
      </c>
      <c r="S52" s="169">
        <f>'1601'!AQ33</f>
        <v>163</v>
      </c>
      <c r="T52" s="169">
        <f>'1701'!AQ33</f>
        <v>165</v>
      </c>
      <c r="U52" s="169">
        <f>'1801'!AQ33</f>
        <v>119</v>
      </c>
      <c r="V52" s="169">
        <f>'1901'!AQ33</f>
        <v>89</v>
      </c>
      <c r="W52" s="169">
        <f>'2001'!AQ33</f>
        <v>130</v>
      </c>
      <c r="X52" s="169">
        <f>'2101'!AQ33</f>
        <v>0</v>
      </c>
      <c r="Y52" s="169">
        <f>'2201'!AQ33</f>
        <v>166</v>
      </c>
      <c r="Z52" s="169">
        <f>'2301'!AQ33</f>
        <v>138</v>
      </c>
      <c r="AA52" s="169">
        <f>'2401'!AQ33</f>
        <v>171</v>
      </c>
      <c r="AB52" s="169">
        <f>'2501'!AQ33</f>
        <v>0</v>
      </c>
      <c r="AC52" s="169">
        <f>'2601'!AQ33</f>
        <v>107</v>
      </c>
      <c r="AD52" s="169">
        <f>'2701'!AQ33</f>
        <v>117</v>
      </c>
      <c r="AE52" s="169">
        <f>'2801'!AQ33</f>
        <v>0</v>
      </c>
      <c r="AF52" s="169">
        <f>'2901'!AQ33</f>
        <v>146</v>
      </c>
      <c r="AG52" s="169">
        <f>'3001'!AQ33</f>
        <v>132</v>
      </c>
      <c r="AH52" s="169">
        <f>'3101'!AQ33</f>
        <v>115</v>
      </c>
      <c r="AI52" s="169">
        <f t="shared" si="0"/>
        <v>3396</v>
      </c>
      <c r="AJ52" s="169">
        <f>AI52*15</f>
        <v>50940</v>
      </c>
      <c r="AK52" s="169">
        <f t="shared" si="1"/>
        <v>509.4</v>
      </c>
      <c r="AL52" s="448">
        <f>AK52+AK53+AK54</f>
        <v>510.35299999999995</v>
      </c>
      <c r="AM52" s="395"/>
      <c r="AN52" s="450">
        <f>AL52/60</f>
        <v>8.5058833333333332</v>
      </c>
      <c r="AO52" s="395"/>
      <c r="AP52" s="162"/>
      <c r="AQ52" s="162"/>
      <c r="AR52" s="162"/>
    </row>
    <row r="53" spans="1:44" ht="22.5" customHeight="1" x14ac:dyDescent="0.2">
      <c r="A53" s="161"/>
      <c r="B53" s="445"/>
      <c r="C53" s="168" t="s">
        <v>150</v>
      </c>
      <c r="D53" s="169">
        <f>'0101'!V32</f>
        <v>0</v>
      </c>
      <c r="E53" s="169">
        <f>'0201'!V32</f>
        <v>2</v>
      </c>
      <c r="F53" s="169">
        <f>'0301'!V32</f>
        <v>0</v>
      </c>
      <c r="G53" s="169">
        <f>'0401'!V32</f>
        <v>0</v>
      </c>
      <c r="H53" s="169">
        <f>'0501'!V32</f>
        <v>0</v>
      </c>
      <c r="I53" s="169">
        <f>'0601'!V33</f>
        <v>0</v>
      </c>
      <c r="J53" s="169">
        <f>'0701'!V33</f>
        <v>0</v>
      </c>
      <c r="K53" s="169">
        <f>'0801'!V33</f>
        <v>0</v>
      </c>
      <c r="L53" s="169">
        <f>'0901'!V33</f>
        <v>2</v>
      </c>
      <c r="M53" s="169">
        <f>'1001'!V33</f>
        <v>1</v>
      </c>
      <c r="N53" s="169">
        <f>'1101'!V32</f>
        <v>4</v>
      </c>
      <c r="O53" s="169">
        <f>'1201'!V33</f>
        <v>0</v>
      </c>
      <c r="P53" s="169">
        <f>'1301'!V33</f>
        <v>0</v>
      </c>
      <c r="Q53" s="169">
        <f>'1401'!V33</f>
        <v>0</v>
      </c>
      <c r="R53" s="169">
        <f>'1501'!V33</f>
        <v>0</v>
      </c>
      <c r="S53" s="169">
        <f>'1601'!V33</f>
        <v>0</v>
      </c>
      <c r="T53" s="169">
        <f>'1701'!V33</f>
        <v>0</v>
      </c>
      <c r="U53" s="169">
        <f>'1801'!V33</f>
        <v>0</v>
      </c>
      <c r="V53" s="169">
        <f>'1901'!V33</f>
        <v>0</v>
      </c>
      <c r="W53" s="169">
        <f>'2001'!V33</f>
        <v>0</v>
      </c>
      <c r="X53" s="169">
        <f>'2101'!V33</f>
        <v>0</v>
      </c>
      <c r="Y53" s="169">
        <f>'2201'!V33</f>
        <v>1</v>
      </c>
      <c r="Z53" s="169">
        <f>'2301'!V33</f>
        <v>0</v>
      </c>
      <c r="AA53" s="169">
        <f>'2401'!V33</f>
        <v>0</v>
      </c>
      <c r="AB53" s="169">
        <f>'2501'!V33</f>
        <v>0</v>
      </c>
      <c r="AC53" s="169">
        <f>'2601'!V33</f>
        <v>0</v>
      </c>
      <c r="AD53" s="169">
        <f>'2701'!V33</f>
        <v>1</v>
      </c>
      <c r="AE53" s="169">
        <f>'2801'!V33</f>
        <v>0</v>
      </c>
      <c r="AF53" s="169">
        <f>'2901'!V33</f>
        <v>0</v>
      </c>
      <c r="AG53" s="169">
        <f>'3001'!V33</f>
        <v>0</v>
      </c>
      <c r="AH53" s="169">
        <f>'3101'!V33</f>
        <v>0</v>
      </c>
      <c r="AI53" s="169">
        <f t="shared" si="0"/>
        <v>11</v>
      </c>
      <c r="AJ53" s="169">
        <f>AI53*0.4</f>
        <v>4.4000000000000004</v>
      </c>
      <c r="AK53" s="169">
        <f t="shared" si="1"/>
        <v>4.4000000000000004E-2</v>
      </c>
      <c r="AL53" s="449"/>
      <c r="AM53" s="363"/>
      <c r="AN53" s="449"/>
      <c r="AO53" s="363"/>
      <c r="AP53" s="162"/>
      <c r="AQ53" s="162"/>
      <c r="AR53" s="162"/>
    </row>
    <row r="54" spans="1:44" ht="22.5" customHeight="1" x14ac:dyDescent="0.2">
      <c r="A54" s="161"/>
      <c r="B54" s="446"/>
      <c r="C54" s="168" t="s">
        <v>151</v>
      </c>
      <c r="D54" s="169">
        <f>'0101'!AG32</f>
        <v>0</v>
      </c>
      <c r="E54" s="169">
        <f>'0201'!AG32</f>
        <v>4</v>
      </c>
      <c r="F54" s="169">
        <f>'0301'!AG32</f>
        <v>4</v>
      </c>
      <c r="G54" s="169">
        <f>'0401'!AG32</f>
        <v>3</v>
      </c>
      <c r="H54" s="169">
        <f>'0501'!AG32</f>
        <v>2</v>
      </c>
      <c r="I54" s="169">
        <f>'0601'!AG33</f>
        <v>9</v>
      </c>
      <c r="J54" s="169">
        <f>'0701'!AG33</f>
        <v>0</v>
      </c>
      <c r="K54" s="169">
        <f>'0801'!AG33</f>
        <v>0</v>
      </c>
      <c r="L54" s="169">
        <f>'0901'!AG33</f>
        <v>7</v>
      </c>
      <c r="M54" s="169">
        <f>'1001'!AG33</f>
        <v>3</v>
      </c>
      <c r="N54" s="169">
        <f>'1101'!AG33</f>
        <v>3</v>
      </c>
      <c r="O54" s="169">
        <f>'1201'!AG33</f>
        <v>8</v>
      </c>
      <c r="P54" s="169">
        <f>'1301'!AG33</f>
        <v>10</v>
      </c>
      <c r="Q54" s="169">
        <f>'1401'!AG33</f>
        <v>0</v>
      </c>
      <c r="R54" s="169">
        <f>'1501'!AG33</f>
        <v>5</v>
      </c>
      <c r="S54" s="169">
        <f>'1601'!AG33</f>
        <v>4</v>
      </c>
      <c r="T54" s="169">
        <f>'1701'!AG33</f>
        <v>0</v>
      </c>
      <c r="U54" s="169">
        <f>'1801'!AG33</f>
        <v>4</v>
      </c>
      <c r="V54" s="169">
        <f>'1901'!AG33</f>
        <v>1</v>
      </c>
      <c r="W54" s="169">
        <f>'2001'!AG33</f>
        <v>2</v>
      </c>
      <c r="X54" s="169">
        <f>'2101'!AG33</f>
        <v>0</v>
      </c>
      <c r="Y54" s="169">
        <f>'2201'!AG33</f>
        <v>3</v>
      </c>
      <c r="Z54" s="169">
        <f>'2301'!AG33</f>
        <v>3</v>
      </c>
      <c r="AA54" s="169">
        <f>'2401'!AG33</f>
        <v>5</v>
      </c>
      <c r="AB54" s="169">
        <f>'2501'!AG33</f>
        <v>0</v>
      </c>
      <c r="AC54" s="170">
        <f>'2601'!AG33</f>
        <v>5</v>
      </c>
      <c r="AD54" s="169">
        <f>'2701'!AG33</f>
        <v>6</v>
      </c>
      <c r="AE54" s="169">
        <f>'2801'!AG33</f>
        <v>0</v>
      </c>
      <c r="AF54" s="169">
        <f>'2901'!AG33</f>
        <v>3</v>
      </c>
      <c r="AG54" s="169">
        <f>'3001'!AG33</f>
        <v>3</v>
      </c>
      <c r="AH54" s="169">
        <f>'3101'!AG33</f>
        <v>4</v>
      </c>
      <c r="AI54" s="169">
        <f t="shared" si="0"/>
        <v>101</v>
      </c>
      <c r="AJ54" s="169">
        <f>AI54*0.9</f>
        <v>90.9</v>
      </c>
      <c r="AK54" s="169">
        <f t="shared" si="1"/>
        <v>0.90900000000000003</v>
      </c>
      <c r="AL54" s="396"/>
      <c r="AM54" s="360"/>
      <c r="AN54" s="396"/>
      <c r="AO54" s="360"/>
      <c r="AP54" s="162"/>
      <c r="AQ54" s="162"/>
      <c r="AR54" s="162"/>
    </row>
    <row r="55" spans="1:44" ht="12.75" x14ac:dyDescent="0.2">
      <c r="A55" s="161"/>
      <c r="B55" s="174"/>
      <c r="C55" s="161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</row>
    <row r="56" spans="1:44" ht="12.75" x14ac:dyDescent="0.2">
      <c r="A56" s="161"/>
      <c r="B56" s="161"/>
      <c r="C56" s="161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</row>
    <row r="57" spans="1:44" ht="12.75" x14ac:dyDescent="0.2">
      <c r="A57" s="161"/>
      <c r="B57" s="161"/>
      <c r="C57" s="161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</row>
    <row r="58" spans="1:44" ht="12.75" x14ac:dyDescent="0.2">
      <c r="A58" s="161"/>
      <c r="B58" s="161"/>
      <c r="C58" s="161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</row>
    <row r="59" spans="1:44" ht="12.75" x14ac:dyDescent="0.2">
      <c r="A59" s="161"/>
      <c r="B59" s="161"/>
      <c r="C59" s="161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</row>
    <row r="60" spans="1:44" ht="12.75" x14ac:dyDescent="0.2">
      <c r="A60" s="161"/>
      <c r="B60" s="161"/>
      <c r="C60" s="161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</row>
    <row r="61" spans="1:44" ht="12.75" x14ac:dyDescent="0.2">
      <c r="A61" s="161"/>
      <c r="B61" s="161"/>
      <c r="C61" s="161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</row>
    <row r="62" spans="1:44" ht="12.75" x14ac:dyDescent="0.2">
      <c r="A62" s="161"/>
      <c r="B62" s="161"/>
      <c r="C62" s="161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</row>
    <row r="63" spans="1:44" ht="12.75" x14ac:dyDescent="0.2">
      <c r="A63" s="161"/>
      <c r="B63" s="161"/>
      <c r="C63" s="161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</row>
    <row r="64" spans="1:44" ht="12.75" x14ac:dyDescent="0.2">
      <c r="A64" s="161"/>
      <c r="B64" s="161"/>
      <c r="C64" s="161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</row>
    <row r="65" spans="1:44" ht="12.75" x14ac:dyDescent="0.2">
      <c r="A65" s="161"/>
      <c r="B65" s="161"/>
      <c r="C65" s="161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</row>
    <row r="66" spans="1:44" ht="12.75" x14ac:dyDescent="0.2">
      <c r="A66" s="161"/>
      <c r="B66" s="161"/>
      <c r="C66" s="161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</row>
    <row r="67" spans="1:44" ht="12.75" x14ac:dyDescent="0.2">
      <c r="A67" s="161"/>
      <c r="B67" s="161"/>
      <c r="C67" s="161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</row>
    <row r="68" spans="1:44" ht="12.75" x14ac:dyDescent="0.2">
      <c r="A68" s="161"/>
      <c r="B68" s="161"/>
      <c r="C68" s="161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</row>
    <row r="69" spans="1:44" ht="12.75" x14ac:dyDescent="0.2">
      <c r="A69" s="161"/>
      <c r="B69" s="161"/>
      <c r="C69" s="161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</row>
    <row r="70" spans="1:44" ht="12.75" x14ac:dyDescent="0.2">
      <c r="A70" s="161"/>
      <c r="B70" s="161"/>
      <c r="C70" s="161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</row>
    <row r="71" spans="1:44" ht="12.75" x14ac:dyDescent="0.2">
      <c r="A71" s="161"/>
      <c r="B71" s="161"/>
      <c r="C71" s="161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</row>
    <row r="72" spans="1:44" ht="12.75" x14ac:dyDescent="0.2">
      <c r="A72" s="161"/>
      <c r="B72" s="161"/>
      <c r="C72" s="161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</row>
    <row r="73" spans="1:44" ht="12.75" x14ac:dyDescent="0.2">
      <c r="A73" s="161"/>
      <c r="B73" s="161"/>
      <c r="C73" s="161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</row>
    <row r="74" spans="1:44" ht="12.75" x14ac:dyDescent="0.2">
      <c r="A74" s="161"/>
      <c r="B74" s="161"/>
      <c r="C74" s="161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</row>
    <row r="75" spans="1:44" ht="12.75" x14ac:dyDescent="0.2">
      <c r="A75" s="161"/>
      <c r="B75" s="161"/>
      <c r="C75" s="161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</row>
    <row r="76" spans="1:44" ht="12.75" x14ac:dyDescent="0.2">
      <c r="A76" s="161"/>
      <c r="B76" s="161"/>
      <c r="C76" s="161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</row>
    <row r="77" spans="1:44" ht="12.75" x14ac:dyDescent="0.2">
      <c r="A77" s="161"/>
      <c r="B77" s="161"/>
      <c r="C77" s="161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</row>
    <row r="78" spans="1:44" ht="12.75" x14ac:dyDescent="0.2">
      <c r="A78" s="161"/>
      <c r="B78" s="161"/>
      <c r="C78" s="161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</row>
    <row r="79" spans="1:44" ht="12.75" x14ac:dyDescent="0.2">
      <c r="A79" s="161"/>
      <c r="B79" s="161"/>
      <c r="C79" s="161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</row>
    <row r="80" spans="1:44" ht="12.75" x14ac:dyDescent="0.2">
      <c r="A80" s="161"/>
      <c r="B80" s="161"/>
      <c r="C80" s="161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</row>
    <row r="81" spans="1:44" ht="12.75" x14ac:dyDescent="0.2">
      <c r="A81" s="161"/>
      <c r="B81" s="161"/>
      <c r="C81" s="161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</row>
    <row r="82" spans="1:44" ht="12.75" x14ac:dyDescent="0.2">
      <c r="A82" s="161"/>
      <c r="B82" s="161"/>
      <c r="C82" s="161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</row>
    <row r="83" spans="1:44" ht="12.75" x14ac:dyDescent="0.2">
      <c r="A83" s="161"/>
      <c r="B83" s="161"/>
      <c r="C83" s="161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</row>
    <row r="84" spans="1:44" ht="12.75" x14ac:dyDescent="0.2">
      <c r="A84" s="161"/>
      <c r="B84" s="161"/>
      <c r="C84" s="161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</row>
    <row r="85" spans="1:44" ht="12.75" x14ac:dyDescent="0.2">
      <c r="A85" s="161"/>
      <c r="B85" s="161"/>
      <c r="C85" s="161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</row>
    <row r="86" spans="1:44" ht="12.75" x14ac:dyDescent="0.2">
      <c r="A86" s="161"/>
      <c r="B86" s="161"/>
      <c r="C86" s="161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</row>
    <row r="87" spans="1:44" ht="12.75" x14ac:dyDescent="0.2">
      <c r="A87" s="161"/>
      <c r="B87" s="161"/>
      <c r="C87" s="161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</row>
    <row r="88" spans="1:44" ht="12.75" x14ac:dyDescent="0.2">
      <c r="A88" s="161"/>
      <c r="B88" s="161"/>
      <c r="C88" s="161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</row>
    <row r="89" spans="1:44" ht="12.75" x14ac:dyDescent="0.2">
      <c r="A89" s="161"/>
      <c r="B89" s="161"/>
      <c r="C89" s="161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</row>
    <row r="90" spans="1:44" ht="12.75" x14ac:dyDescent="0.2">
      <c r="A90" s="161"/>
      <c r="B90" s="161"/>
      <c r="C90" s="161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</row>
    <row r="91" spans="1:44" ht="12.75" x14ac:dyDescent="0.2">
      <c r="A91" s="161"/>
      <c r="B91" s="161"/>
      <c r="C91" s="161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</row>
    <row r="92" spans="1:44" ht="12.75" x14ac:dyDescent="0.2">
      <c r="A92" s="161"/>
      <c r="B92" s="161"/>
      <c r="C92" s="161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</row>
    <row r="93" spans="1:44" ht="12.75" x14ac:dyDescent="0.2">
      <c r="A93" s="161"/>
      <c r="B93" s="161"/>
      <c r="C93" s="161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</row>
    <row r="94" spans="1:44" ht="12.75" x14ac:dyDescent="0.2">
      <c r="A94" s="161"/>
      <c r="B94" s="161"/>
      <c r="C94" s="161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</row>
    <row r="95" spans="1:44" ht="12.75" x14ac:dyDescent="0.2">
      <c r="A95" s="161"/>
      <c r="B95" s="161"/>
      <c r="C95" s="161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</row>
    <row r="96" spans="1:44" ht="12.75" x14ac:dyDescent="0.2">
      <c r="A96" s="161"/>
      <c r="B96" s="161"/>
      <c r="C96" s="161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</row>
    <row r="97" spans="1:44" ht="12.75" x14ac:dyDescent="0.2">
      <c r="A97" s="161"/>
      <c r="B97" s="161"/>
      <c r="C97" s="161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</row>
    <row r="98" spans="1:44" ht="12.75" x14ac:dyDescent="0.2">
      <c r="A98" s="161"/>
      <c r="B98" s="161"/>
      <c r="C98" s="161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</row>
    <row r="99" spans="1:44" ht="12.75" x14ac:dyDescent="0.2">
      <c r="A99" s="161"/>
      <c r="B99" s="161"/>
      <c r="C99" s="161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</row>
    <row r="100" spans="1:44" ht="12.75" x14ac:dyDescent="0.2">
      <c r="A100" s="161"/>
      <c r="B100" s="161"/>
      <c r="C100" s="161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</row>
    <row r="101" spans="1:44" ht="12.75" x14ac:dyDescent="0.2">
      <c r="A101" s="161"/>
      <c r="B101" s="161"/>
      <c r="C101" s="161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</row>
    <row r="102" spans="1:44" ht="12.75" x14ac:dyDescent="0.2">
      <c r="A102" s="161"/>
      <c r="B102" s="161"/>
      <c r="C102" s="161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</row>
    <row r="103" spans="1:44" ht="12.75" x14ac:dyDescent="0.2">
      <c r="A103" s="161"/>
      <c r="B103" s="161"/>
      <c r="C103" s="161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</row>
    <row r="104" spans="1:44" ht="12.75" x14ac:dyDescent="0.2">
      <c r="A104" s="161"/>
      <c r="B104" s="161"/>
      <c r="C104" s="161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</row>
    <row r="105" spans="1:44" ht="12.75" x14ac:dyDescent="0.2">
      <c r="A105" s="161"/>
      <c r="B105" s="161"/>
      <c r="C105" s="161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</row>
    <row r="106" spans="1:44" ht="12.75" x14ac:dyDescent="0.2">
      <c r="A106" s="161"/>
      <c r="B106" s="161"/>
      <c r="C106" s="161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</row>
    <row r="107" spans="1:44" ht="12.75" x14ac:dyDescent="0.2">
      <c r="A107" s="161"/>
      <c r="B107" s="161"/>
      <c r="C107" s="161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</row>
    <row r="108" spans="1:44" ht="12.75" x14ac:dyDescent="0.2">
      <c r="A108" s="161"/>
      <c r="B108" s="161"/>
      <c r="C108" s="161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</row>
    <row r="109" spans="1:44" ht="12.75" x14ac:dyDescent="0.2">
      <c r="A109" s="161"/>
      <c r="B109" s="161"/>
      <c r="C109" s="161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</row>
    <row r="110" spans="1:44" ht="12.75" x14ac:dyDescent="0.2">
      <c r="A110" s="161"/>
      <c r="B110" s="161"/>
      <c r="C110" s="161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</row>
    <row r="111" spans="1:44" ht="12.75" x14ac:dyDescent="0.2">
      <c r="A111" s="161"/>
      <c r="B111" s="161"/>
      <c r="C111" s="161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</row>
    <row r="112" spans="1:44" ht="12.75" x14ac:dyDescent="0.2">
      <c r="A112" s="161"/>
      <c r="B112" s="161"/>
      <c r="C112" s="161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</row>
    <row r="113" spans="1:44" ht="12.75" x14ac:dyDescent="0.2">
      <c r="A113" s="161"/>
      <c r="B113" s="161"/>
      <c r="C113" s="161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</row>
    <row r="114" spans="1:44" ht="12.75" x14ac:dyDescent="0.2">
      <c r="A114" s="161"/>
      <c r="B114" s="161"/>
      <c r="C114" s="161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</row>
    <row r="115" spans="1:44" ht="12.75" x14ac:dyDescent="0.2">
      <c r="A115" s="161"/>
      <c r="B115" s="161"/>
      <c r="C115" s="161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</row>
    <row r="116" spans="1:44" ht="12.75" x14ac:dyDescent="0.2">
      <c r="A116" s="161"/>
      <c r="B116" s="161"/>
      <c r="C116" s="161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</row>
    <row r="117" spans="1:44" ht="12.75" x14ac:dyDescent="0.2">
      <c r="A117" s="161"/>
      <c r="B117" s="161"/>
      <c r="C117" s="161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</row>
    <row r="118" spans="1:44" ht="12.75" x14ac:dyDescent="0.2">
      <c r="A118" s="161"/>
      <c r="B118" s="161"/>
      <c r="C118" s="161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</row>
    <row r="119" spans="1:44" ht="12.75" x14ac:dyDescent="0.2">
      <c r="A119" s="161"/>
      <c r="B119" s="161"/>
      <c r="C119" s="161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</row>
    <row r="120" spans="1:44" ht="12.75" x14ac:dyDescent="0.2">
      <c r="A120" s="161"/>
      <c r="B120" s="161"/>
      <c r="C120" s="161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</row>
    <row r="121" spans="1:44" ht="12.75" x14ac:dyDescent="0.2">
      <c r="A121" s="161"/>
      <c r="B121" s="161"/>
      <c r="C121" s="161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</row>
    <row r="122" spans="1:44" ht="12.75" x14ac:dyDescent="0.2">
      <c r="A122" s="161"/>
      <c r="B122" s="161"/>
      <c r="C122" s="161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</row>
    <row r="123" spans="1:44" ht="12.75" x14ac:dyDescent="0.2">
      <c r="A123" s="161"/>
      <c r="B123" s="161"/>
      <c r="C123" s="161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</row>
    <row r="124" spans="1:44" ht="12.75" x14ac:dyDescent="0.2">
      <c r="A124" s="161"/>
      <c r="B124" s="161"/>
      <c r="C124" s="161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</row>
    <row r="125" spans="1:44" ht="12.75" x14ac:dyDescent="0.2">
      <c r="A125" s="161"/>
      <c r="B125" s="161"/>
      <c r="C125" s="161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</row>
    <row r="126" spans="1:44" ht="12.75" x14ac:dyDescent="0.2">
      <c r="A126" s="161"/>
      <c r="B126" s="161"/>
      <c r="C126" s="161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</row>
    <row r="127" spans="1:44" ht="12.75" x14ac:dyDescent="0.2">
      <c r="A127" s="161"/>
      <c r="B127" s="161"/>
      <c r="C127" s="161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</row>
    <row r="128" spans="1:44" ht="12.75" x14ac:dyDescent="0.2">
      <c r="A128" s="161"/>
      <c r="B128" s="161"/>
      <c r="C128" s="161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</row>
    <row r="129" spans="1:44" ht="12.75" x14ac:dyDescent="0.2">
      <c r="A129" s="161"/>
      <c r="B129" s="161"/>
      <c r="C129" s="161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</row>
    <row r="130" spans="1:44" ht="12.75" x14ac:dyDescent="0.2">
      <c r="A130" s="161"/>
      <c r="B130" s="161"/>
      <c r="C130" s="161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</row>
    <row r="131" spans="1:44" ht="12.75" x14ac:dyDescent="0.2">
      <c r="A131" s="161"/>
      <c r="B131" s="161"/>
      <c r="C131" s="161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</row>
    <row r="132" spans="1:44" ht="12.75" x14ac:dyDescent="0.2">
      <c r="A132" s="161"/>
      <c r="B132" s="161"/>
      <c r="C132" s="161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</row>
    <row r="133" spans="1:44" ht="12.75" x14ac:dyDescent="0.2">
      <c r="A133" s="161"/>
      <c r="B133" s="161"/>
      <c r="C133" s="161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</row>
    <row r="134" spans="1:44" ht="12.75" x14ac:dyDescent="0.2">
      <c r="A134" s="161"/>
      <c r="B134" s="161"/>
      <c r="C134" s="161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</row>
    <row r="135" spans="1:44" ht="12.75" x14ac:dyDescent="0.2">
      <c r="A135" s="161"/>
      <c r="B135" s="161"/>
      <c r="C135" s="161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</row>
    <row r="136" spans="1:44" ht="12.75" x14ac:dyDescent="0.2">
      <c r="A136" s="161"/>
      <c r="B136" s="161"/>
      <c r="C136" s="161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</row>
    <row r="137" spans="1:44" ht="12.75" x14ac:dyDescent="0.2">
      <c r="A137" s="161"/>
      <c r="B137" s="161"/>
      <c r="C137" s="161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</row>
    <row r="138" spans="1:44" ht="12.75" x14ac:dyDescent="0.2">
      <c r="A138" s="161"/>
      <c r="B138" s="161"/>
      <c r="C138" s="161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</row>
    <row r="139" spans="1:44" ht="12.75" x14ac:dyDescent="0.2">
      <c r="A139" s="161"/>
      <c r="B139" s="161"/>
      <c r="C139" s="161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</row>
    <row r="140" spans="1:44" ht="12.75" x14ac:dyDescent="0.2">
      <c r="A140" s="161"/>
      <c r="B140" s="161"/>
      <c r="C140" s="161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</row>
    <row r="141" spans="1:44" ht="12.75" x14ac:dyDescent="0.2">
      <c r="A141" s="161"/>
      <c r="B141" s="161"/>
      <c r="C141" s="161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</row>
    <row r="142" spans="1:44" ht="12.75" x14ac:dyDescent="0.2">
      <c r="A142" s="161"/>
      <c r="B142" s="161"/>
      <c r="C142" s="161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</row>
    <row r="143" spans="1:44" ht="12.75" x14ac:dyDescent="0.2">
      <c r="A143" s="161"/>
      <c r="B143" s="161"/>
      <c r="C143" s="161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</row>
    <row r="144" spans="1:44" ht="12.75" x14ac:dyDescent="0.2">
      <c r="A144" s="161"/>
      <c r="B144" s="161"/>
      <c r="C144" s="161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</row>
    <row r="145" spans="1:44" ht="12.75" x14ac:dyDescent="0.2">
      <c r="A145" s="161"/>
      <c r="B145" s="161"/>
      <c r="C145" s="161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</row>
    <row r="146" spans="1:44" ht="12.75" x14ac:dyDescent="0.2">
      <c r="A146" s="161"/>
      <c r="B146" s="161"/>
      <c r="C146" s="161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62"/>
      <c r="AR146" s="162"/>
    </row>
    <row r="147" spans="1:44" ht="12.75" x14ac:dyDescent="0.2">
      <c r="A147" s="161"/>
      <c r="B147" s="161"/>
      <c r="C147" s="161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2"/>
    </row>
    <row r="148" spans="1:44" ht="12.75" x14ac:dyDescent="0.2">
      <c r="A148" s="161"/>
      <c r="B148" s="161"/>
      <c r="C148" s="161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</row>
    <row r="149" spans="1:44" ht="12.75" x14ac:dyDescent="0.2">
      <c r="A149" s="161"/>
      <c r="B149" s="161"/>
      <c r="C149" s="161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</row>
    <row r="150" spans="1:44" ht="12.75" x14ac:dyDescent="0.2">
      <c r="A150" s="161"/>
      <c r="B150" s="161"/>
      <c r="C150" s="161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62"/>
      <c r="AR150" s="162"/>
    </row>
    <row r="151" spans="1:44" ht="12.75" x14ac:dyDescent="0.2">
      <c r="A151" s="161"/>
      <c r="B151" s="161"/>
      <c r="C151" s="161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</row>
    <row r="152" spans="1:44" ht="12.75" x14ac:dyDescent="0.2">
      <c r="A152" s="161"/>
      <c r="B152" s="161"/>
      <c r="C152" s="161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</row>
    <row r="153" spans="1:44" ht="12.75" x14ac:dyDescent="0.2">
      <c r="A153" s="161"/>
      <c r="B153" s="161"/>
      <c r="C153" s="161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</row>
    <row r="154" spans="1:44" ht="12.75" x14ac:dyDescent="0.2">
      <c r="A154" s="161"/>
      <c r="B154" s="161"/>
      <c r="C154" s="161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62"/>
      <c r="AR154" s="162"/>
    </row>
    <row r="155" spans="1:44" ht="12.75" x14ac:dyDescent="0.2">
      <c r="A155" s="161"/>
      <c r="B155" s="161"/>
      <c r="C155" s="161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2"/>
    </row>
    <row r="156" spans="1:44" ht="12.75" x14ac:dyDescent="0.2">
      <c r="A156" s="161"/>
      <c r="B156" s="161"/>
      <c r="C156" s="161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</row>
    <row r="157" spans="1:44" ht="12.75" x14ac:dyDescent="0.2">
      <c r="A157" s="161"/>
      <c r="B157" s="161"/>
      <c r="C157" s="161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</row>
    <row r="158" spans="1:44" ht="12.75" x14ac:dyDescent="0.2">
      <c r="A158" s="161"/>
      <c r="B158" s="161"/>
      <c r="C158" s="161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</row>
    <row r="159" spans="1:44" ht="12.75" x14ac:dyDescent="0.2">
      <c r="A159" s="161"/>
      <c r="B159" s="161"/>
      <c r="C159" s="161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</row>
    <row r="160" spans="1:44" ht="12.75" x14ac:dyDescent="0.2">
      <c r="A160" s="161"/>
      <c r="B160" s="161"/>
      <c r="C160" s="161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62"/>
      <c r="AL160" s="162"/>
      <c r="AM160" s="162"/>
      <c r="AN160" s="162"/>
      <c r="AO160" s="162"/>
      <c r="AP160" s="162"/>
      <c r="AQ160" s="162"/>
      <c r="AR160" s="162"/>
    </row>
    <row r="161" spans="1:44" ht="12.75" x14ac:dyDescent="0.2">
      <c r="A161" s="161"/>
      <c r="B161" s="161"/>
      <c r="C161" s="161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</row>
    <row r="162" spans="1:44" ht="12.75" x14ac:dyDescent="0.2">
      <c r="A162" s="161"/>
      <c r="B162" s="161"/>
      <c r="C162" s="161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</row>
    <row r="163" spans="1:44" ht="12.75" x14ac:dyDescent="0.2">
      <c r="A163" s="161"/>
      <c r="B163" s="161"/>
      <c r="C163" s="161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</row>
    <row r="164" spans="1:44" ht="12.75" x14ac:dyDescent="0.2">
      <c r="A164" s="161"/>
      <c r="B164" s="161"/>
      <c r="C164" s="161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</row>
    <row r="165" spans="1:44" ht="12.75" x14ac:dyDescent="0.2">
      <c r="A165" s="161"/>
      <c r="B165" s="161"/>
      <c r="C165" s="161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</row>
    <row r="166" spans="1:44" ht="12.75" x14ac:dyDescent="0.2">
      <c r="A166" s="161"/>
      <c r="B166" s="161"/>
      <c r="C166" s="161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2"/>
      <c r="AQ166" s="162"/>
      <c r="AR166" s="162"/>
    </row>
    <row r="167" spans="1:44" ht="12.75" x14ac:dyDescent="0.2">
      <c r="A167" s="161"/>
      <c r="B167" s="161"/>
      <c r="C167" s="161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</row>
    <row r="168" spans="1:44" ht="12.75" x14ac:dyDescent="0.2">
      <c r="A168" s="161"/>
      <c r="B168" s="161"/>
      <c r="C168" s="161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</row>
    <row r="169" spans="1:44" ht="12.75" x14ac:dyDescent="0.2">
      <c r="A169" s="161"/>
      <c r="B169" s="161"/>
      <c r="C169" s="161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162"/>
      <c r="AR169" s="162"/>
    </row>
    <row r="170" spans="1:44" ht="12.75" x14ac:dyDescent="0.2">
      <c r="A170" s="161"/>
      <c r="B170" s="161"/>
      <c r="C170" s="161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2"/>
      <c r="AQ170" s="162"/>
      <c r="AR170" s="162"/>
    </row>
    <row r="171" spans="1:44" ht="12.75" x14ac:dyDescent="0.2">
      <c r="A171" s="161"/>
      <c r="B171" s="161"/>
      <c r="C171" s="161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2"/>
      <c r="AQ171" s="162"/>
      <c r="AR171" s="162"/>
    </row>
    <row r="172" spans="1:44" ht="12.75" x14ac:dyDescent="0.2">
      <c r="A172" s="161"/>
      <c r="B172" s="161"/>
      <c r="C172" s="161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2"/>
      <c r="AQ172" s="162"/>
      <c r="AR172" s="162"/>
    </row>
    <row r="173" spans="1:44" ht="12.75" x14ac:dyDescent="0.2">
      <c r="A173" s="161"/>
      <c r="B173" s="161"/>
      <c r="C173" s="161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</row>
    <row r="174" spans="1:44" ht="12.75" x14ac:dyDescent="0.2">
      <c r="A174" s="161"/>
      <c r="B174" s="161"/>
      <c r="C174" s="161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</row>
    <row r="175" spans="1:44" ht="12.75" x14ac:dyDescent="0.2">
      <c r="A175" s="161"/>
      <c r="B175" s="161"/>
      <c r="C175" s="161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</row>
    <row r="176" spans="1:44" ht="12.75" x14ac:dyDescent="0.2">
      <c r="A176" s="161"/>
      <c r="B176" s="161"/>
      <c r="C176" s="161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62"/>
      <c r="AL176" s="162"/>
      <c r="AM176" s="162"/>
      <c r="AN176" s="162"/>
      <c r="AO176" s="162"/>
      <c r="AP176" s="162"/>
      <c r="AQ176" s="162"/>
      <c r="AR176" s="162"/>
    </row>
    <row r="177" spans="1:44" ht="12.75" x14ac:dyDescent="0.2">
      <c r="A177" s="161"/>
      <c r="B177" s="161"/>
      <c r="C177" s="161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</row>
    <row r="178" spans="1:44" ht="12.75" x14ac:dyDescent="0.2">
      <c r="A178" s="161"/>
      <c r="B178" s="161"/>
      <c r="C178" s="161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</row>
    <row r="179" spans="1:44" ht="12.75" x14ac:dyDescent="0.2">
      <c r="A179" s="161"/>
      <c r="B179" s="161"/>
      <c r="C179" s="161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</row>
    <row r="180" spans="1:44" ht="12.75" x14ac:dyDescent="0.2">
      <c r="A180" s="161"/>
      <c r="B180" s="161"/>
      <c r="C180" s="161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</row>
    <row r="181" spans="1:44" ht="12.75" x14ac:dyDescent="0.2">
      <c r="A181" s="161"/>
      <c r="B181" s="161"/>
      <c r="C181" s="161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2"/>
      <c r="AQ181" s="162"/>
      <c r="AR181" s="162"/>
    </row>
    <row r="182" spans="1:44" ht="12.75" x14ac:dyDescent="0.2">
      <c r="A182" s="161"/>
      <c r="B182" s="161"/>
      <c r="C182" s="161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2"/>
      <c r="AQ182" s="162"/>
      <c r="AR182" s="162"/>
    </row>
    <row r="183" spans="1:44" ht="12.75" x14ac:dyDescent="0.2">
      <c r="A183" s="161"/>
      <c r="B183" s="161"/>
      <c r="C183" s="161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</row>
    <row r="184" spans="1:44" ht="12.75" x14ac:dyDescent="0.2">
      <c r="A184" s="161"/>
      <c r="B184" s="161"/>
      <c r="C184" s="161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62"/>
      <c r="AL184" s="162"/>
      <c r="AM184" s="162"/>
      <c r="AN184" s="162"/>
      <c r="AO184" s="162"/>
      <c r="AP184" s="162"/>
      <c r="AQ184" s="162"/>
      <c r="AR184" s="162"/>
    </row>
    <row r="185" spans="1:44" ht="12.75" x14ac:dyDescent="0.2">
      <c r="A185" s="161"/>
      <c r="B185" s="161"/>
      <c r="C185" s="161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</row>
    <row r="186" spans="1:44" ht="12.75" x14ac:dyDescent="0.2">
      <c r="A186" s="161"/>
      <c r="B186" s="161"/>
      <c r="C186" s="161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62"/>
      <c r="AL186" s="162"/>
      <c r="AM186" s="162"/>
      <c r="AN186" s="162"/>
      <c r="AO186" s="162"/>
      <c r="AP186" s="162"/>
      <c r="AQ186" s="162"/>
      <c r="AR186" s="162"/>
    </row>
    <row r="187" spans="1:44" ht="12.75" x14ac:dyDescent="0.2">
      <c r="A187" s="161"/>
      <c r="B187" s="161"/>
      <c r="C187" s="161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62"/>
      <c r="AL187" s="162"/>
      <c r="AM187" s="162"/>
      <c r="AN187" s="162"/>
      <c r="AO187" s="162"/>
      <c r="AP187" s="162"/>
      <c r="AQ187" s="162"/>
      <c r="AR187" s="162"/>
    </row>
    <row r="188" spans="1:44" ht="12.75" x14ac:dyDescent="0.2">
      <c r="A188" s="161"/>
      <c r="B188" s="161"/>
      <c r="C188" s="161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62"/>
      <c r="AL188" s="162"/>
      <c r="AM188" s="162"/>
      <c r="AN188" s="162"/>
      <c r="AO188" s="162"/>
      <c r="AP188" s="162"/>
      <c r="AQ188" s="162"/>
      <c r="AR188" s="162"/>
    </row>
    <row r="189" spans="1:44" ht="12.75" x14ac:dyDescent="0.2">
      <c r="A189" s="161"/>
      <c r="B189" s="161"/>
      <c r="C189" s="161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62"/>
      <c r="AL189" s="162"/>
      <c r="AM189" s="162"/>
      <c r="AN189" s="162"/>
      <c r="AO189" s="162"/>
      <c r="AP189" s="162"/>
      <c r="AQ189" s="162"/>
      <c r="AR189" s="162"/>
    </row>
    <row r="190" spans="1:44" ht="12.75" x14ac:dyDescent="0.2">
      <c r="A190" s="161"/>
      <c r="B190" s="161"/>
      <c r="C190" s="161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</row>
    <row r="191" spans="1:44" ht="12.75" x14ac:dyDescent="0.2">
      <c r="A191" s="161"/>
      <c r="B191" s="161"/>
      <c r="C191" s="161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62"/>
      <c r="AL191" s="162"/>
      <c r="AM191" s="162"/>
      <c r="AN191" s="162"/>
      <c r="AO191" s="162"/>
      <c r="AP191" s="162"/>
      <c r="AQ191" s="162"/>
      <c r="AR191" s="162"/>
    </row>
    <row r="192" spans="1:44" ht="12.75" x14ac:dyDescent="0.2">
      <c r="A192" s="161"/>
      <c r="B192" s="161"/>
      <c r="C192" s="161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</row>
    <row r="193" spans="1:44" ht="12.75" x14ac:dyDescent="0.2">
      <c r="A193" s="161"/>
      <c r="B193" s="161"/>
      <c r="C193" s="161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162"/>
      <c r="AR193" s="162"/>
    </row>
    <row r="194" spans="1:44" ht="12.75" x14ac:dyDescent="0.2">
      <c r="A194" s="161"/>
      <c r="B194" s="161"/>
      <c r="C194" s="161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62"/>
      <c r="AL194" s="162"/>
      <c r="AM194" s="162"/>
      <c r="AN194" s="162"/>
      <c r="AO194" s="162"/>
      <c r="AP194" s="162"/>
      <c r="AQ194" s="162"/>
      <c r="AR194" s="162"/>
    </row>
    <row r="195" spans="1:44" ht="12.75" x14ac:dyDescent="0.2">
      <c r="A195" s="161"/>
      <c r="B195" s="161"/>
      <c r="C195" s="161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</row>
    <row r="196" spans="1:44" ht="12.75" x14ac:dyDescent="0.2">
      <c r="A196" s="161"/>
      <c r="B196" s="161"/>
      <c r="C196" s="161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62"/>
      <c r="AL196" s="162"/>
      <c r="AM196" s="162"/>
      <c r="AN196" s="162"/>
      <c r="AO196" s="162"/>
      <c r="AP196" s="162"/>
      <c r="AQ196" s="162"/>
      <c r="AR196" s="162"/>
    </row>
    <row r="197" spans="1:44" ht="12.75" x14ac:dyDescent="0.2">
      <c r="A197" s="161"/>
      <c r="B197" s="161"/>
      <c r="C197" s="161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</row>
    <row r="198" spans="1:44" ht="12.75" x14ac:dyDescent="0.2">
      <c r="A198" s="161"/>
      <c r="B198" s="161"/>
      <c r="C198" s="161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162"/>
      <c r="AQ198" s="162"/>
      <c r="AR198" s="162"/>
    </row>
    <row r="199" spans="1:44" ht="12.75" x14ac:dyDescent="0.2">
      <c r="A199" s="161"/>
      <c r="B199" s="161"/>
      <c r="C199" s="161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  <c r="AK199" s="162"/>
      <c r="AL199" s="162"/>
      <c r="AM199" s="162"/>
      <c r="AN199" s="162"/>
      <c r="AO199" s="162"/>
      <c r="AP199" s="162"/>
      <c r="AQ199" s="162"/>
      <c r="AR199" s="162"/>
    </row>
    <row r="200" spans="1:44" ht="12.75" x14ac:dyDescent="0.2">
      <c r="A200" s="161"/>
      <c r="B200" s="161"/>
      <c r="C200" s="161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</row>
    <row r="201" spans="1:44" ht="12.75" x14ac:dyDescent="0.2">
      <c r="A201" s="161"/>
      <c r="B201" s="161"/>
      <c r="C201" s="161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</row>
    <row r="202" spans="1:44" ht="12.75" x14ac:dyDescent="0.2">
      <c r="A202" s="161"/>
      <c r="B202" s="161"/>
      <c r="C202" s="161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  <c r="AK202" s="162"/>
      <c r="AL202" s="162"/>
      <c r="AM202" s="162"/>
      <c r="AN202" s="162"/>
      <c r="AO202" s="162"/>
      <c r="AP202" s="162"/>
      <c r="AQ202" s="162"/>
      <c r="AR202" s="162"/>
    </row>
    <row r="203" spans="1:44" ht="12.75" x14ac:dyDescent="0.2">
      <c r="A203" s="161"/>
      <c r="B203" s="161"/>
      <c r="C203" s="161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  <c r="AK203" s="162"/>
      <c r="AL203" s="162"/>
      <c r="AM203" s="162"/>
      <c r="AN203" s="162"/>
      <c r="AO203" s="162"/>
      <c r="AP203" s="162"/>
      <c r="AQ203" s="162"/>
      <c r="AR203" s="162"/>
    </row>
    <row r="204" spans="1:44" ht="12.75" x14ac:dyDescent="0.2">
      <c r="A204" s="161"/>
      <c r="B204" s="161"/>
      <c r="C204" s="161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  <c r="AP204" s="162"/>
      <c r="AQ204" s="162"/>
      <c r="AR204" s="162"/>
    </row>
    <row r="205" spans="1:44" ht="12.75" x14ac:dyDescent="0.2">
      <c r="A205" s="161"/>
      <c r="B205" s="161"/>
      <c r="C205" s="161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</row>
    <row r="206" spans="1:44" ht="12.75" x14ac:dyDescent="0.2">
      <c r="A206" s="161"/>
      <c r="B206" s="161"/>
      <c r="C206" s="161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  <c r="AK206" s="162"/>
      <c r="AL206" s="162"/>
      <c r="AM206" s="162"/>
      <c r="AN206" s="162"/>
      <c r="AO206" s="162"/>
      <c r="AP206" s="162"/>
      <c r="AQ206" s="162"/>
      <c r="AR206" s="162"/>
    </row>
    <row r="207" spans="1:44" ht="12.75" x14ac:dyDescent="0.2">
      <c r="A207" s="161"/>
      <c r="B207" s="161"/>
      <c r="C207" s="161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</row>
    <row r="208" spans="1:44" ht="12.75" x14ac:dyDescent="0.2">
      <c r="A208" s="161"/>
      <c r="B208" s="161"/>
      <c r="C208" s="161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2"/>
      <c r="AQ208" s="162"/>
      <c r="AR208" s="162"/>
    </row>
    <row r="209" spans="1:44" ht="12.75" x14ac:dyDescent="0.2">
      <c r="A209" s="161"/>
      <c r="B209" s="161"/>
      <c r="C209" s="161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</row>
    <row r="210" spans="1:44" ht="12.75" x14ac:dyDescent="0.2">
      <c r="A210" s="161"/>
      <c r="B210" s="161"/>
      <c r="C210" s="161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</row>
    <row r="211" spans="1:44" ht="12.75" x14ac:dyDescent="0.2">
      <c r="A211" s="161"/>
      <c r="B211" s="161"/>
      <c r="C211" s="161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</row>
    <row r="212" spans="1:44" ht="12.75" x14ac:dyDescent="0.2">
      <c r="A212" s="161"/>
      <c r="B212" s="161"/>
      <c r="C212" s="161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</row>
    <row r="213" spans="1:44" ht="12.75" x14ac:dyDescent="0.2">
      <c r="A213" s="161"/>
      <c r="B213" s="161"/>
      <c r="C213" s="161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</row>
    <row r="214" spans="1:44" ht="12.75" x14ac:dyDescent="0.2">
      <c r="A214" s="161"/>
      <c r="B214" s="161"/>
      <c r="C214" s="161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  <c r="AK214" s="162"/>
      <c r="AL214" s="162"/>
      <c r="AM214" s="162"/>
      <c r="AN214" s="162"/>
      <c r="AO214" s="162"/>
      <c r="AP214" s="162"/>
      <c r="AQ214" s="162"/>
      <c r="AR214" s="162"/>
    </row>
    <row r="215" spans="1:44" ht="12.75" x14ac:dyDescent="0.2">
      <c r="A215" s="161"/>
      <c r="B215" s="161"/>
      <c r="C215" s="161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</row>
    <row r="216" spans="1:44" ht="12.75" x14ac:dyDescent="0.2">
      <c r="A216" s="161"/>
      <c r="B216" s="161"/>
      <c r="C216" s="161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</row>
    <row r="217" spans="1:44" ht="12.75" x14ac:dyDescent="0.2">
      <c r="A217" s="161"/>
      <c r="B217" s="161"/>
      <c r="C217" s="161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</row>
    <row r="218" spans="1:44" ht="12.75" x14ac:dyDescent="0.2">
      <c r="A218" s="161"/>
      <c r="B218" s="161"/>
      <c r="C218" s="161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</row>
    <row r="219" spans="1:44" ht="12.75" x14ac:dyDescent="0.2">
      <c r="A219" s="161"/>
      <c r="B219" s="161"/>
      <c r="C219" s="161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</row>
    <row r="220" spans="1:44" ht="12.75" x14ac:dyDescent="0.2">
      <c r="A220" s="161"/>
      <c r="B220" s="161"/>
      <c r="C220" s="161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  <c r="AK220" s="162"/>
      <c r="AL220" s="162"/>
      <c r="AM220" s="162"/>
      <c r="AN220" s="162"/>
      <c r="AO220" s="162"/>
      <c r="AP220" s="162"/>
      <c r="AQ220" s="162"/>
      <c r="AR220" s="162"/>
    </row>
    <row r="221" spans="1:44" ht="12.75" x14ac:dyDescent="0.2">
      <c r="A221" s="161"/>
      <c r="B221" s="161"/>
      <c r="C221" s="161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</row>
    <row r="222" spans="1:44" ht="12.75" x14ac:dyDescent="0.2">
      <c r="A222" s="161"/>
      <c r="B222" s="161"/>
      <c r="C222" s="161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  <c r="AK222" s="162"/>
      <c r="AL222" s="162"/>
      <c r="AM222" s="162"/>
      <c r="AN222" s="162"/>
      <c r="AO222" s="162"/>
      <c r="AP222" s="162"/>
      <c r="AQ222" s="162"/>
      <c r="AR222" s="162"/>
    </row>
    <row r="223" spans="1:44" ht="12.75" x14ac:dyDescent="0.2">
      <c r="A223" s="161"/>
      <c r="B223" s="161"/>
      <c r="C223" s="161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</row>
    <row r="224" spans="1:44" ht="12.75" x14ac:dyDescent="0.2">
      <c r="A224" s="161"/>
      <c r="B224" s="161"/>
      <c r="C224" s="161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</row>
    <row r="225" spans="1:44" ht="12.75" x14ac:dyDescent="0.2">
      <c r="A225" s="161"/>
      <c r="B225" s="161"/>
      <c r="C225" s="161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62"/>
      <c r="AL225" s="162"/>
      <c r="AM225" s="162"/>
      <c r="AN225" s="162"/>
      <c r="AO225" s="162"/>
      <c r="AP225" s="162"/>
      <c r="AQ225" s="162"/>
      <c r="AR225" s="162"/>
    </row>
    <row r="226" spans="1:44" ht="12.75" x14ac:dyDescent="0.2">
      <c r="A226" s="161"/>
      <c r="B226" s="161"/>
      <c r="C226" s="161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  <c r="AR226" s="162"/>
    </row>
    <row r="227" spans="1:44" ht="12.75" x14ac:dyDescent="0.2">
      <c r="A227" s="161"/>
      <c r="B227" s="161"/>
      <c r="C227" s="161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  <c r="AK227" s="162"/>
      <c r="AL227" s="162"/>
      <c r="AM227" s="162"/>
      <c r="AN227" s="162"/>
      <c r="AO227" s="162"/>
      <c r="AP227" s="162"/>
      <c r="AQ227" s="162"/>
      <c r="AR227" s="162"/>
    </row>
    <row r="228" spans="1:44" ht="12.75" x14ac:dyDescent="0.2">
      <c r="A228" s="161"/>
      <c r="B228" s="161"/>
      <c r="C228" s="161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</row>
    <row r="229" spans="1:44" ht="12.75" x14ac:dyDescent="0.2">
      <c r="A229" s="161"/>
      <c r="B229" s="161"/>
      <c r="C229" s="161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  <c r="AK229" s="162"/>
      <c r="AL229" s="162"/>
      <c r="AM229" s="162"/>
      <c r="AN229" s="162"/>
      <c r="AO229" s="162"/>
      <c r="AP229" s="162"/>
      <c r="AQ229" s="162"/>
      <c r="AR229" s="162"/>
    </row>
    <row r="230" spans="1:44" ht="12.75" x14ac:dyDescent="0.2">
      <c r="A230" s="161"/>
      <c r="B230" s="161"/>
      <c r="C230" s="161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</row>
    <row r="231" spans="1:44" ht="12.75" x14ac:dyDescent="0.2">
      <c r="A231" s="161"/>
      <c r="B231" s="161"/>
      <c r="C231" s="161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2"/>
    </row>
    <row r="232" spans="1:44" ht="12.75" x14ac:dyDescent="0.2">
      <c r="A232" s="161"/>
      <c r="B232" s="161"/>
      <c r="C232" s="161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2"/>
    </row>
    <row r="233" spans="1:44" ht="12.75" x14ac:dyDescent="0.2">
      <c r="A233" s="161"/>
      <c r="B233" s="161"/>
      <c r="C233" s="161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</row>
    <row r="234" spans="1:44" ht="12.75" x14ac:dyDescent="0.2">
      <c r="A234" s="161"/>
      <c r="B234" s="161"/>
      <c r="C234" s="161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  <c r="AQ234" s="162"/>
      <c r="AR234" s="162"/>
    </row>
    <row r="235" spans="1:44" ht="12.75" x14ac:dyDescent="0.2">
      <c r="A235" s="161"/>
      <c r="B235" s="161"/>
      <c r="C235" s="161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  <c r="AK235" s="162"/>
      <c r="AL235" s="162"/>
      <c r="AM235" s="162"/>
      <c r="AN235" s="162"/>
      <c r="AO235" s="162"/>
      <c r="AP235" s="162"/>
      <c r="AQ235" s="162"/>
      <c r="AR235" s="162"/>
    </row>
    <row r="236" spans="1:44" ht="12.75" x14ac:dyDescent="0.2">
      <c r="A236" s="161"/>
      <c r="B236" s="161"/>
      <c r="C236" s="161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162"/>
      <c r="AQ236" s="162"/>
      <c r="AR236" s="162"/>
    </row>
    <row r="237" spans="1:44" ht="12.75" x14ac:dyDescent="0.2">
      <c r="A237" s="161"/>
      <c r="B237" s="161"/>
      <c r="C237" s="161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</row>
    <row r="238" spans="1:44" ht="12.75" x14ac:dyDescent="0.2">
      <c r="A238" s="161"/>
      <c r="B238" s="161"/>
      <c r="C238" s="161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</row>
    <row r="239" spans="1:44" ht="12.75" x14ac:dyDescent="0.2">
      <c r="A239" s="161"/>
      <c r="B239" s="161"/>
      <c r="C239" s="161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  <c r="AK239" s="162"/>
      <c r="AL239" s="162"/>
      <c r="AM239" s="162"/>
      <c r="AN239" s="162"/>
      <c r="AO239" s="162"/>
      <c r="AP239" s="162"/>
      <c r="AQ239" s="162"/>
      <c r="AR239" s="162"/>
    </row>
    <row r="240" spans="1:44" ht="12.75" x14ac:dyDescent="0.2">
      <c r="A240" s="161"/>
      <c r="B240" s="161"/>
      <c r="C240" s="161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</row>
    <row r="241" spans="1:44" ht="12.75" x14ac:dyDescent="0.2">
      <c r="A241" s="161"/>
      <c r="B241" s="161"/>
      <c r="C241" s="161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  <c r="AK241" s="162"/>
      <c r="AL241" s="162"/>
      <c r="AM241" s="162"/>
      <c r="AN241" s="162"/>
      <c r="AO241" s="162"/>
      <c r="AP241" s="162"/>
      <c r="AQ241" s="162"/>
      <c r="AR241" s="162"/>
    </row>
    <row r="242" spans="1:44" ht="12.75" x14ac:dyDescent="0.2">
      <c r="A242" s="161"/>
      <c r="B242" s="161"/>
      <c r="C242" s="161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  <c r="AK242" s="162"/>
      <c r="AL242" s="162"/>
      <c r="AM242" s="162"/>
      <c r="AN242" s="162"/>
      <c r="AO242" s="162"/>
      <c r="AP242" s="162"/>
      <c r="AQ242" s="162"/>
      <c r="AR242" s="162"/>
    </row>
    <row r="243" spans="1:44" ht="12.75" x14ac:dyDescent="0.2">
      <c r="A243" s="161"/>
      <c r="B243" s="161"/>
      <c r="C243" s="161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</row>
    <row r="244" spans="1:44" ht="12.75" x14ac:dyDescent="0.2">
      <c r="A244" s="161"/>
      <c r="B244" s="161"/>
      <c r="C244" s="161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  <c r="AR244" s="162"/>
    </row>
    <row r="245" spans="1:44" ht="12.75" x14ac:dyDescent="0.2">
      <c r="A245" s="161"/>
      <c r="B245" s="161"/>
      <c r="C245" s="161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</row>
    <row r="246" spans="1:44" ht="12.75" x14ac:dyDescent="0.2">
      <c r="A246" s="161"/>
      <c r="B246" s="161"/>
      <c r="C246" s="161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</row>
    <row r="247" spans="1:44" ht="12.75" x14ac:dyDescent="0.2">
      <c r="A247" s="161"/>
      <c r="B247" s="161"/>
      <c r="C247" s="161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  <c r="AK247" s="162"/>
      <c r="AL247" s="162"/>
      <c r="AM247" s="162"/>
      <c r="AN247" s="162"/>
      <c r="AO247" s="162"/>
      <c r="AP247" s="162"/>
      <c r="AQ247" s="162"/>
      <c r="AR247" s="162"/>
    </row>
    <row r="248" spans="1:44" ht="12.75" x14ac:dyDescent="0.2">
      <c r="A248" s="161"/>
      <c r="B248" s="161"/>
      <c r="C248" s="161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  <c r="AK248" s="162"/>
      <c r="AL248" s="162"/>
      <c r="AM248" s="162"/>
      <c r="AN248" s="162"/>
      <c r="AO248" s="162"/>
      <c r="AP248" s="162"/>
      <c r="AQ248" s="162"/>
      <c r="AR248" s="162"/>
    </row>
    <row r="249" spans="1:44" ht="12.75" x14ac:dyDescent="0.2">
      <c r="A249" s="161"/>
      <c r="B249" s="161"/>
      <c r="C249" s="161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  <c r="AK249" s="162"/>
      <c r="AL249" s="162"/>
      <c r="AM249" s="162"/>
      <c r="AN249" s="162"/>
      <c r="AO249" s="162"/>
      <c r="AP249" s="162"/>
      <c r="AQ249" s="162"/>
      <c r="AR249" s="162"/>
    </row>
    <row r="250" spans="1:44" ht="12.75" x14ac:dyDescent="0.2">
      <c r="A250" s="161"/>
      <c r="B250" s="161"/>
      <c r="C250" s="161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  <c r="AK250" s="162"/>
      <c r="AL250" s="162"/>
      <c r="AM250" s="162"/>
      <c r="AN250" s="162"/>
      <c r="AO250" s="162"/>
      <c r="AP250" s="162"/>
      <c r="AQ250" s="162"/>
      <c r="AR250" s="162"/>
    </row>
    <row r="251" spans="1:44" ht="12.75" x14ac:dyDescent="0.2">
      <c r="A251" s="161"/>
      <c r="B251" s="161"/>
      <c r="C251" s="161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  <c r="AK251" s="162"/>
      <c r="AL251" s="162"/>
      <c r="AM251" s="162"/>
      <c r="AN251" s="162"/>
      <c r="AO251" s="162"/>
      <c r="AP251" s="162"/>
      <c r="AQ251" s="162"/>
      <c r="AR251" s="162"/>
    </row>
    <row r="252" spans="1:44" ht="12.75" x14ac:dyDescent="0.2">
      <c r="A252" s="161"/>
      <c r="B252" s="161"/>
      <c r="C252" s="161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  <c r="AK252" s="162"/>
      <c r="AL252" s="162"/>
      <c r="AM252" s="162"/>
      <c r="AN252" s="162"/>
      <c r="AO252" s="162"/>
      <c r="AP252" s="162"/>
      <c r="AQ252" s="162"/>
      <c r="AR252" s="162"/>
    </row>
    <row r="253" spans="1:44" ht="12.75" x14ac:dyDescent="0.2">
      <c r="A253" s="161"/>
      <c r="B253" s="161"/>
      <c r="C253" s="161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62"/>
      <c r="AL253" s="162"/>
      <c r="AM253" s="162"/>
      <c r="AN253" s="162"/>
      <c r="AO253" s="162"/>
      <c r="AP253" s="162"/>
      <c r="AQ253" s="162"/>
      <c r="AR253" s="162"/>
    </row>
    <row r="254" spans="1:44" ht="12.75" x14ac:dyDescent="0.2">
      <c r="A254" s="161"/>
      <c r="B254" s="161"/>
      <c r="C254" s="161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  <c r="AK254" s="162"/>
      <c r="AL254" s="162"/>
      <c r="AM254" s="162"/>
      <c r="AN254" s="162"/>
      <c r="AO254" s="162"/>
      <c r="AP254" s="162"/>
      <c r="AQ254" s="162"/>
      <c r="AR254" s="162"/>
    </row>
    <row r="255" spans="1:44" ht="12.75" x14ac:dyDescent="0.2">
      <c r="A255" s="161"/>
      <c r="B255" s="161"/>
      <c r="C255" s="161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  <c r="AK255" s="162"/>
      <c r="AL255" s="162"/>
      <c r="AM255" s="162"/>
      <c r="AN255" s="162"/>
      <c r="AO255" s="162"/>
      <c r="AP255" s="162"/>
      <c r="AQ255" s="162"/>
      <c r="AR255" s="162"/>
    </row>
    <row r="256" spans="1:44" ht="12.75" x14ac:dyDescent="0.2">
      <c r="A256" s="161"/>
      <c r="B256" s="161"/>
      <c r="C256" s="161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  <c r="AK256" s="162"/>
      <c r="AL256" s="162"/>
      <c r="AM256" s="162"/>
      <c r="AN256" s="162"/>
      <c r="AO256" s="162"/>
      <c r="AP256" s="162"/>
      <c r="AQ256" s="162"/>
      <c r="AR256" s="162"/>
    </row>
    <row r="257" spans="1:44" ht="12.75" x14ac:dyDescent="0.2">
      <c r="A257" s="161"/>
      <c r="B257" s="161"/>
      <c r="C257" s="161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  <c r="AK257" s="162"/>
      <c r="AL257" s="162"/>
      <c r="AM257" s="162"/>
      <c r="AN257" s="162"/>
      <c r="AO257" s="162"/>
      <c r="AP257" s="162"/>
      <c r="AQ257" s="162"/>
      <c r="AR257" s="162"/>
    </row>
    <row r="258" spans="1:44" ht="12.75" x14ac:dyDescent="0.2">
      <c r="A258" s="161"/>
      <c r="B258" s="161"/>
      <c r="C258" s="161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  <c r="AK258" s="162"/>
      <c r="AL258" s="162"/>
      <c r="AM258" s="162"/>
      <c r="AN258" s="162"/>
      <c r="AO258" s="162"/>
      <c r="AP258" s="162"/>
      <c r="AQ258" s="162"/>
      <c r="AR258" s="162"/>
    </row>
    <row r="259" spans="1:44" ht="12.75" x14ac:dyDescent="0.2">
      <c r="A259" s="161"/>
      <c r="B259" s="161"/>
      <c r="C259" s="161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  <c r="AK259" s="162"/>
      <c r="AL259" s="162"/>
      <c r="AM259" s="162"/>
      <c r="AN259" s="162"/>
      <c r="AO259" s="162"/>
      <c r="AP259" s="162"/>
      <c r="AQ259" s="162"/>
      <c r="AR259" s="162"/>
    </row>
    <row r="260" spans="1:44" ht="12.75" x14ac:dyDescent="0.2">
      <c r="A260" s="161"/>
      <c r="B260" s="161"/>
      <c r="C260" s="161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  <c r="AK260" s="162"/>
      <c r="AL260" s="162"/>
      <c r="AM260" s="162"/>
      <c r="AN260" s="162"/>
      <c r="AO260" s="162"/>
      <c r="AP260" s="162"/>
      <c r="AQ260" s="162"/>
      <c r="AR260" s="162"/>
    </row>
    <row r="261" spans="1:44" ht="12.75" x14ac:dyDescent="0.2">
      <c r="A261" s="161"/>
      <c r="B261" s="161"/>
      <c r="C261" s="161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  <c r="AK261" s="162"/>
      <c r="AL261" s="162"/>
      <c r="AM261" s="162"/>
      <c r="AN261" s="162"/>
      <c r="AO261" s="162"/>
      <c r="AP261" s="162"/>
      <c r="AQ261" s="162"/>
      <c r="AR261" s="162"/>
    </row>
    <row r="262" spans="1:44" ht="12.75" x14ac:dyDescent="0.2">
      <c r="A262" s="161"/>
      <c r="B262" s="161"/>
      <c r="C262" s="161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  <c r="AK262" s="162"/>
      <c r="AL262" s="162"/>
      <c r="AM262" s="162"/>
      <c r="AN262" s="162"/>
      <c r="AO262" s="162"/>
      <c r="AP262" s="162"/>
      <c r="AQ262" s="162"/>
      <c r="AR262" s="162"/>
    </row>
    <row r="263" spans="1:44" ht="12.75" x14ac:dyDescent="0.2">
      <c r="A263" s="161"/>
      <c r="B263" s="161"/>
      <c r="C263" s="161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  <c r="AK263" s="162"/>
      <c r="AL263" s="162"/>
      <c r="AM263" s="162"/>
      <c r="AN263" s="162"/>
      <c r="AO263" s="162"/>
      <c r="AP263" s="162"/>
      <c r="AQ263" s="162"/>
      <c r="AR263" s="162"/>
    </row>
    <row r="264" spans="1:44" ht="12.75" x14ac:dyDescent="0.2">
      <c r="A264" s="161"/>
      <c r="B264" s="161"/>
      <c r="C264" s="161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  <c r="AK264" s="162"/>
      <c r="AL264" s="162"/>
      <c r="AM264" s="162"/>
      <c r="AN264" s="162"/>
      <c r="AO264" s="162"/>
      <c r="AP264" s="162"/>
      <c r="AQ264" s="162"/>
      <c r="AR264" s="162"/>
    </row>
    <row r="265" spans="1:44" ht="12.75" x14ac:dyDescent="0.2">
      <c r="A265" s="161"/>
      <c r="B265" s="161"/>
      <c r="C265" s="161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  <c r="AK265" s="162"/>
      <c r="AL265" s="162"/>
      <c r="AM265" s="162"/>
      <c r="AN265" s="162"/>
      <c r="AO265" s="162"/>
      <c r="AP265" s="162"/>
      <c r="AQ265" s="162"/>
      <c r="AR265" s="162"/>
    </row>
    <row r="266" spans="1:44" ht="12.75" x14ac:dyDescent="0.2">
      <c r="A266" s="161"/>
      <c r="B266" s="161"/>
      <c r="C266" s="161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  <c r="AK266" s="162"/>
      <c r="AL266" s="162"/>
      <c r="AM266" s="162"/>
      <c r="AN266" s="162"/>
      <c r="AO266" s="162"/>
      <c r="AP266" s="162"/>
      <c r="AQ266" s="162"/>
      <c r="AR266" s="162"/>
    </row>
    <row r="267" spans="1:44" ht="12.75" x14ac:dyDescent="0.2">
      <c r="A267" s="161"/>
      <c r="B267" s="161"/>
      <c r="C267" s="161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  <c r="AK267" s="162"/>
      <c r="AL267" s="162"/>
      <c r="AM267" s="162"/>
      <c r="AN267" s="162"/>
      <c r="AO267" s="162"/>
      <c r="AP267" s="162"/>
      <c r="AQ267" s="162"/>
      <c r="AR267" s="162"/>
    </row>
    <row r="268" spans="1:44" ht="12.75" x14ac:dyDescent="0.2">
      <c r="A268" s="161"/>
      <c r="B268" s="161"/>
      <c r="C268" s="161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  <c r="AK268" s="162"/>
      <c r="AL268" s="162"/>
      <c r="AM268" s="162"/>
      <c r="AN268" s="162"/>
      <c r="AO268" s="162"/>
      <c r="AP268" s="162"/>
      <c r="AQ268" s="162"/>
      <c r="AR268" s="162"/>
    </row>
    <row r="269" spans="1:44" ht="12.75" x14ac:dyDescent="0.2">
      <c r="A269" s="161"/>
      <c r="B269" s="161"/>
      <c r="C269" s="161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  <c r="AK269" s="162"/>
      <c r="AL269" s="162"/>
      <c r="AM269" s="162"/>
      <c r="AN269" s="162"/>
      <c r="AO269" s="162"/>
      <c r="AP269" s="162"/>
      <c r="AQ269" s="162"/>
      <c r="AR269" s="162"/>
    </row>
    <row r="270" spans="1:44" ht="12.75" x14ac:dyDescent="0.2">
      <c r="A270" s="161"/>
      <c r="B270" s="161"/>
      <c r="C270" s="161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  <c r="AM270" s="162"/>
      <c r="AN270" s="162"/>
      <c r="AO270" s="162"/>
      <c r="AP270" s="162"/>
      <c r="AQ270" s="162"/>
      <c r="AR270" s="162"/>
    </row>
    <row r="271" spans="1:44" ht="12.75" x14ac:dyDescent="0.2">
      <c r="A271" s="161"/>
      <c r="B271" s="161"/>
      <c r="C271" s="161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  <c r="AK271" s="162"/>
      <c r="AL271" s="162"/>
      <c r="AM271" s="162"/>
      <c r="AN271" s="162"/>
      <c r="AO271" s="162"/>
      <c r="AP271" s="162"/>
      <c r="AQ271" s="162"/>
      <c r="AR271" s="162"/>
    </row>
    <row r="272" spans="1:44" ht="12.75" x14ac:dyDescent="0.2">
      <c r="A272" s="161"/>
      <c r="B272" s="161"/>
      <c r="C272" s="161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  <c r="AK272" s="162"/>
      <c r="AL272" s="162"/>
      <c r="AM272" s="162"/>
      <c r="AN272" s="162"/>
      <c r="AO272" s="162"/>
      <c r="AP272" s="162"/>
      <c r="AQ272" s="162"/>
      <c r="AR272" s="162"/>
    </row>
    <row r="273" spans="1:44" ht="12.75" x14ac:dyDescent="0.2">
      <c r="A273" s="161"/>
      <c r="B273" s="161"/>
      <c r="C273" s="161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  <c r="AK273" s="162"/>
      <c r="AL273" s="162"/>
      <c r="AM273" s="162"/>
      <c r="AN273" s="162"/>
      <c r="AO273" s="162"/>
      <c r="AP273" s="162"/>
      <c r="AQ273" s="162"/>
      <c r="AR273" s="162"/>
    </row>
    <row r="274" spans="1:44" ht="12.75" x14ac:dyDescent="0.2">
      <c r="A274" s="161"/>
      <c r="B274" s="161"/>
      <c r="C274" s="161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  <c r="AK274" s="162"/>
      <c r="AL274" s="162"/>
      <c r="AM274" s="162"/>
      <c r="AN274" s="162"/>
      <c r="AO274" s="162"/>
      <c r="AP274" s="162"/>
      <c r="AQ274" s="162"/>
      <c r="AR274" s="162"/>
    </row>
    <row r="275" spans="1:44" ht="12.75" x14ac:dyDescent="0.2">
      <c r="A275" s="161"/>
      <c r="B275" s="161"/>
      <c r="C275" s="161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62"/>
      <c r="AL275" s="162"/>
      <c r="AM275" s="162"/>
      <c r="AN275" s="162"/>
      <c r="AO275" s="162"/>
      <c r="AP275" s="162"/>
      <c r="AQ275" s="162"/>
      <c r="AR275" s="162"/>
    </row>
    <row r="276" spans="1:44" ht="12.75" x14ac:dyDescent="0.2">
      <c r="A276" s="161"/>
      <c r="B276" s="161"/>
      <c r="C276" s="161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  <c r="AK276" s="162"/>
      <c r="AL276" s="162"/>
      <c r="AM276" s="162"/>
      <c r="AN276" s="162"/>
      <c r="AO276" s="162"/>
      <c r="AP276" s="162"/>
      <c r="AQ276" s="162"/>
      <c r="AR276" s="162"/>
    </row>
    <row r="277" spans="1:44" ht="12.75" x14ac:dyDescent="0.2">
      <c r="A277" s="161"/>
      <c r="B277" s="161"/>
      <c r="C277" s="161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  <c r="AK277" s="162"/>
      <c r="AL277" s="162"/>
      <c r="AM277" s="162"/>
      <c r="AN277" s="162"/>
      <c r="AO277" s="162"/>
      <c r="AP277" s="162"/>
      <c r="AQ277" s="162"/>
      <c r="AR277" s="162"/>
    </row>
    <row r="278" spans="1:44" ht="12.75" x14ac:dyDescent="0.2">
      <c r="A278" s="161"/>
      <c r="B278" s="161"/>
      <c r="C278" s="161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  <c r="AK278" s="162"/>
      <c r="AL278" s="162"/>
      <c r="AM278" s="162"/>
      <c r="AN278" s="162"/>
      <c r="AO278" s="162"/>
      <c r="AP278" s="162"/>
      <c r="AQ278" s="162"/>
      <c r="AR278" s="162"/>
    </row>
    <row r="279" spans="1:44" ht="12.75" x14ac:dyDescent="0.2">
      <c r="A279" s="161"/>
      <c r="B279" s="161"/>
      <c r="C279" s="161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  <c r="AK279" s="162"/>
      <c r="AL279" s="162"/>
      <c r="AM279" s="162"/>
      <c r="AN279" s="162"/>
      <c r="AO279" s="162"/>
      <c r="AP279" s="162"/>
      <c r="AQ279" s="162"/>
      <c r="AR279" s="162"/>
    </row>
    <row r="280" spans="1:44" ht="12.75" x14ac:dyDescent="0.2">
      <c r="A280" s="161"/>
      <c r="B280" s="161"/>
      <c r="C280" s="161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  <c r="AK280" s="162"/>
      <c r="AL280" s="162"/>
      <c r="AM280" s="162"/>
      <c r="AN280" s="162"/>
      <c r="AO280" s="162"/>
      <c r="AP280" s="162"/>
      <c r="AQ280" s="162"/>
      <c r="AR280" s="162"/>
    </row>
    <row r="281" spans="1:44" ht="12.75" x14ac:dyDescent="0.2">
      <c r="A281" s="161"/>
      <c r="B281" s="161"/>
      <c r="C281" s="161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  <c r="AK281" s="162"/>
      <c r="AL281" s="162"/>
      <c r="AM281" s="162"/>
      <c r="AN281" s="162"/>
      <c r="AO281" s="162"/>
      <c r="AP281" s="162"/>
      <c r="AQ281" s="162"/>
      <c r="AR281" s="162"/>
    </row>
    <row r="282" spans="1:44" ht="12.75" x14ac:dyDescent="0.2">
      <c r="A282" s="161"/>
      <c r="B282" s="161"/>
      <c r="C282" s="161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  <c r="AK282" s="162"/>
      <c r="AL282" s="162"/>
      <c r="AM282" s="162"/>
      <c r="AN282" s="162"/>
      <c r="AO282" s="162"/>
      <c r="AP282" s="162"/>
      <c r="AQ282" s="162"/>
      <c r="AR282" s="162"/>
    </row>
    <row r="283" spans="1:44" ht="12.75" x14ac:dyDescent="0.2">
      <c r="A283" s="161"/>
      <c r="B283" s="161"/>
      <c r="C283" s="161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  <c r="AK283" s="162"/>
      <c r="AL283" s="162"/>
      <c r="AM283" s="162"/>
      <c r="AN283" s="162"/>
      <c r="AO283" s="162"/>
      <c r="AP283" s="162"/>
      <c r="AQ283" s="162"/>
      <c r="AR283" s="162"/>
    </row>
    <row r="284" spans="1:44" ht="12.75" x14ac:dyDescent="0.2">
      <c r="A284" s="161"/>
      <c r="B284" s="161"/>
      <c r="C284" s="161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  <c r="AK284" s="162"/>
      <c r="AL284" s="162"/>
      <c r="AM284" s="162"/>
      <c r="AN284" s="162"/>
      <c r="AO284" s="162"/>
      <c r="AP284" s="162"/>
      <c r="AQ284" s="162"/>
      <c r="AR284" s="162"/>
    </row>
    <row r="285" spans="1:44" ht="12.75" x14ac:dyDescent="0.2">
      <c r="A285" s="161"/>
      <c r="B285" s="161"/>
      <c r="C285" s="161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  <c r="AK285" s="162"/>
      <c r="AL285" s="162"/>
      <c r="AM285" s="162"/>
      <c r="AN285" s="162"/>
      <c r="AO285" s="162"/>
      <c r="AP285" s="162"/>
      <c r="AQ285" s="162"/>
      <c r="AR285" s="162"/>
    </row>
    <row r="286" spans="1:44" ht="12.75" x14ac:dyDescent="0.2">
      <c r="A286" s="161"/>
      <c r="B286" s="161"/>
      <c r="C286" s="161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  <c r="AK286" s="162"/>
      <c r="AL286" s="162"/>
      <c r="AM286" s="162"/>
      <c r="AN286" s="162"/>
      <c r="AO286" s="162"/>
      <c r="AP286" s="162"/>
      <c r="AQ286" s="162"/>
      <c r="AR286" s="162"/>
    </row>
    <row r="287" spans="1:44" ht="12.75" x14ac:dyDescent="0.2">
      <c r="A287" s="161"/>
      <c r="B287" s="161"/>
      <c r="C287" s="161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  <c r="AK287" s="162"/>
      <c r="AL287" s="162"/>
      <c r="AM287" s="162"/>
      <c r="AN287" s="162"/>
      <c r="AO287" s="162"/>
      <c r="AP287" s="162"/>
      <c r="AQ287" s="162"/>
      <c r="AR287" s="162"/>
    </row>
    <row r="288" spans="1:44" ht="12.75" x14ac:dyDescent="0.2">
      <c r="A288" s="161"/>
      <c r="B288" s="161"/>
      <c r="C288" s="161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  <c r="AK288" s="162"/>
      <c r="AL288" s="162"/>
      <c r="AM288" s="162"/>
      <c r="AN288" s="162"/>
      <c r="AO288" s="162"/>
      <c r="AP288" s="162"/>
      <c r="AQ288" s="162"/>
      <c r="AR288" s="162"/>
    </row>
    <row r="289" spans="1:44" ht="12.75" x14ac:dyDescent="0.2">
      <c r="A289" s="161"/>
      <c r="B289" s="161"/>
      <c r="C289" s="161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  <c r="AK289" s="162"/>
      <c r="AL289" s="162"/>
      <c r="AM289" s="162"/>
      <c r="AN289" s="162"/>
      <c r="AO289" s="162"/>
      <c r="AP289" s="162"/>
      <c r="AQ289" s="162"/>
      <c r="AR289" s="162"/>
    </row>
    <row r="290" spans="1:44" ht="12.75" x14ac:dyDescent="0.2">
      <c r="A290" s="161"/>
      <c r="B290" s="161"/>
      <c r="C290" s="161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  <c r="AK290" s="162"/>
      <c r="AL290" s="162"/>
      <c r="AM290" s="162"/>
      <c r="AN290" s="162"/>
      <c r="AO290" s="162"/>
      <c r="AP290" s="162"/>
      <c r="AQ290" s="162"/>
      <c r="AR290" s="162"/>
    </row>
    <row r="291" spans="1:44" ht="12.75" x14ac:dyDescent="0.2">
      <c r="A291" s="161"/>
      <c r="B291" s="161"/>
      <c r="C291" s="161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  <c r="AK291" s="162"/>
      <c r="AL291" s="162"/>
      <c r="AM291" s="162"/>
      <c r="AN291" s="162"/>
      <c r="AO291" s="162"/>
      <c r="AP291" s="162"/>
      <c r="AQ291" s="162"/>
      <c r="AR291" s="162"/>
    </row>
    <row r="292" spans="1:44" ht="12.75" x14ac:dyDescent="0.2">
      <c r="A292" s="161"/>
      <c r="B292" s="161"/>
      <c r="C292" s="161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  <c r="AK292" s="162"/>
      <c r="AL292" s="162"/>
      <c r="AM292" s="162"/>
      <c r="AN292" s="162"/>
      <c r="AO292" s="162"/>
      <c r="AP292" s="162"/>
      <c r="AQ292" s="162"/>
      <c r="AR292" s="162"/>
    </row>
    <row r="293" spans="1:44" ht="12.75" x14ac:dyDescent="0.2">
      <c r="A293" s="161"/>
      <c r="B293" s="161"/>
      <c r="C293" s="161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  <c r="AK293" s="162"/>
      <c r="AL293" s="162"/>
      <c r="AM293" s="162"/>
      <c r="AN293" s="162"/>
      <c r="AO293" s="162"/>
      <c r="AP293" s="162"/>
      <c r="AQ293" s="162"/>
      <c r="AR293" s="162"/>
    </row>
    <row r="294" spans="1:44" ht="12.75" x14ac:dyDescent="0.2">
      <c r="A294" s="161"/>
      <c r="B294" s="161"/>
      <c r="C294" s="161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  <c r="AK294" s="162"/>
      <c r="AL294" s="162"/>
      <c r="AM294" s="162"/>
      <c r="AN294" s="162"/>
      <c r="AO294" s="162"/>
      <c r="AP294" s="162"/>
      <c r="AQ294" s="162"/>
      <c r="AR294" s="162"/>
    </row>
    <row r="295" spans="1:44" ht="12.75" x14ac:dyDescent="0.2">
      <c r="A295" s="161"/>
      <c r="B295" s="161"/>
      <c r="C295" s="161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  <c r="AK295" s="162"/>
      <c r="AL295" s="162"/>
      <c r="AM295" s="162"/>
      <c r="AN295" s="162"/>
      <c r="AO295" s="162"/>
      <c r="AP295" s="162"/>
      <c r="AQ295" s="162"/>
      <c r="AR295" s="162"/>
    </row>
    <row r="296" spans="1:44" ht="12.75" x14ac:dyDescent="0.2">
      <c r="A296" s="161"/>
      <c r="B296" s="161"/>
      <c r="C296" s="161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  <c r="AK296" s="162"/>
      <c r="AL296" s="162"/>
      <c r="AM296" s="162"/>
      <c r="AN296" s="162"/>
      <c r="AO296" s="162"/>
      <c r="AP296" s="162"/>
      <c r="AQ296" s="162"/>
      <c r="AR296" s="162"/>
    </row>
    <row r="297" spans="1:44" ht="12.75" x14ac:dyDescent="0.2">
      <c r="A297" s="161"/>
      <c r="B297" s="161"/>
      <c r="C297" s="161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  <c r="AK297" s="162"/>
      <c r="AL297" s="162"/>
      <c r="AM297" s="162"/>
      <c r="AN297" s="162"/>
      <c r="AO297" s="162"/>
      <c r="AP297" s="162"/>
      <c r="AQ297" s="162"/>
      <c r="AR297" s="162"/>
    </row>
    <row r="298" spans="1:44" ht="12.75" x14ac:dyDescent="0.2">
      <c r="A298" s="161"/>
      <c r="B298" s="161"/>
      <c r="C298" s="161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  <c r="AK298" s="162"/>
      <c r="AL298" s="162"/>
      <c r="AM298" s="162"/>
      <c r="AN298" s="162"/>
      <c r="AO298" s="162"/>
      <c r="AP298" s="162"/>
      <c r="AQ298" s="162"/>
      <c r="AR298" s="162"/>
    </row>
    <row r="299" spans="1:44" ht="12.75" x14ac:dyDescent="0.2">
      <c r="A299" s="161"/>
      <c r="B299" s="161"/>
      <c r="C299" s="161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  <c r="AK299" s="162"/>
      <c r="AL299" s="162"/>
      <c r="AM299" s="162"/>
      <c r="AN299" s="162"/>
      <c r="AO299" s="162"/>
      <c r="AP299" s="162"/>
      <c r="AQ299" s="162"/>
      <c r="AR299" s="162"/>
    </row>
    <row r="300" spans="1:44" ht="12.75" x14ac:dyDescent="0.2">
      <c r="A300" s="161"/>
      <c r="B300" s="161"/>
      <c r="C300" s="161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  <c r="AK300" s="162"/>
      <c r="AL300" s="162"/>
      <c r="AM300" s="162"/>
      <c r="AN300" s="162"/>
      <c r="AO300" s="162"/>
      <c r="AP300" s="162"/>
      <c r="AQ300" s="162"/>
      <c r="AR300" s="162"/>
    </row>
    <row r="301" spans="1:44" ht="12.75" x14ac:dyDescent="0.2">
      <c r="A301" s="161"/>
      <c r="B301" s="161"/>
      <c r="C301" s="161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  <c r="AK301" s="162"/>
      <c r="AL301" s="162"/>
      <c r="AM301" s="162"/>
      <c r="AN301" s="162"/>
      <c r="AO301" s="162"/>
      <c r="AP301" s="162"/>
      <c r="AQ301" s="162"/>
      <c r="AR301" s="162"/>
    </row>
    <row r="302" spans="1:44" ht="12.75" x14ac:dyDescent="0.2">
      <c r="A302" s="161"/>
      <c r="B302" s="161"/>
      <c r="C302" s="161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  <c r="AK302" s="162"/>
      <c r="AL302" s="162"/>
      <c r="AM302" s="162"/>
      <c r="AN302" s="162"/>
      <c r="AO302" s="162"/>
      <c r="AP302" s="162"/>
      <c r="AQ302" s="162"/>
      <c r="AR302" s="162"/>
    </row>
    <row r="303" spans="1:44" ht="12.75" x14ac:dyDescent="0.2">
      <c r="A303" s="161"/>
      <c r="B303" s="161"/>
      <c r="C303" s="161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  <c r="AK303" s="162"/>
      <c r="AL303" s="162"/>
      <c r="AM303" s="162"/>
      <c r="AN303" s="162"/>
      <c r="AO303" s="162"/>
      <c r="AP303" s="162"/>
      <c r="AQ303" s="162"/>
      <c r="AR303" s="162"/>
    </row>
    <row r="304" spans="1:44" ht="12.75" x14ac:dyDescent="0.2">
      <c r="A304" s="161"/>
      <c r="B304" s="161"/>
      <c r="C304" s="161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  <c r="AK304" s="162"/>
      <c r="AL304" s="162"/>
      <c r="AM304" s="162"/>
      <c r="AN304" s="162"/>
      <c r="AO304" s="162"/>
      <c r="AP304" s="162"/>
      <c r="AQ304" s="162"/>
      <c r="AR304" s="162"/>
    </row>
    <row r="305" spans="1:44" ht="12.75" x14ac:dyDescent="0.2">
      <c r="A305" s="161"/>
      <c r="B305" s="161"/>
      <c r="C305" s="161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  <c r="AK305" s="162"/>
      <c r="AL305" s="162"/>
      <c r="AM305" s="162"/>
      <c r="AN305" s="162"/>
      <c r="AO305" s="162"/>
      <c r="AP305" s="162"/>
      <c r="AQ305" s="162"/>
      <c r="AR305" s="162"/>
    </row>
    <row r="306" spans="1:44" ht="12.75" x14ac:dyDescent="0.2">
      <c r="A306" s="161"/>
      <c r="B306" s="161"/>
      <c r="C306" s="161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  <c r="AK306" s="162"/>
      <c r="AL306" s="162"/>
      <c r="AM306" s="162"/>
      <c r="AN306" s="162"/>
      <c r="AO306" s="162"/>
      <c r="AP306" s="162"/>
      <c r="AQ306" s="162"/>
      <c r="AR306" s="162"/>
    </row>
    <row r="307" spans="1:44" ht="12.75" x14ac:dyDescent="0.2">
      <c r="A307" s="161"/>
      <c r="B307" s="161"/>
      <c r="C307" s="161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  <c r="AK307" s="162"/>
      <c r="AL307" s="162"/>
      <c r="AM307" s="162"/>
      <c r="AN307" s="162"/>
      <c r="AO307" s="162"/>
      <c r="AP307" s="162"/>
      <c r="AQ307" s="162"/>
      <c r="AR307" s="162"/>
    </row>
    <row r="308" spans="1:44" ht="12.75" x14ac:dyDescent="0.2">
      <c r="A308" s="161"/>
      <c r="B308" s="161"/>
      <c r="C308" s="161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  <c r="AK308" s="162"/>
      <c r="AL308" s="162"/>
      <c r="AM308" s="162"/>
      <c r="AN308" s="162"/>
      <c r="AO308" s="162"/>
      <c r="AP308" s="162"/>
      <c r="AQ308" s="162"/>
      <c r="AR308" s="162"/>
    </row>
    <row r="309" spans="1:44" ht="12.75" x14ac:dyDescent="0.2">
      <c r="A309" s="161"/>
      <c r="B309" s="161"/>
      <c r="C309" s="161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  <c r="AK309" s="162"/>
      <c r="AL309" s="162"/>
      <c r="AM309" s="162"/>
      <c r="AN309" s="162"/>
      <c r="AO309" s="162"/>
      <c r="AP309" s="162"/>
      <c r="AQ309" s="162"/>
      <c r="AR309" s="162"/>
    </row>
    <row r="310" spans="1:44" ht="12.75" x14ac:dyDescent="0.2">
      <c r="A310" s="161"/>
      <c r="B310" s="161"/>
      <c r="C310" s="161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  <c r="AK310" s="162"/>
      <c r="AL310" s="162"/>
      <c r="AM310" s="162"/>
      <c r="AN310" s="162"/>
      <c r="AO310" s="162"/>
      <c r="AP310" s="162"/>
      <c r="AQ310" s="162"/>
      <c r="AR310" s="162"/>
    </row>
    <row r="311" spans="1:44" ht="12.75" x14ac:dyDescent="0.2">
      <c r="A311" s="161"/>
      <c r="B311" s="161"/>
      <c r="C311" s="161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  <c r="AK311" s="162"/>
      <c r="AL311" s="162"/>
      <c r="AM311" s="162"/>
      <c r="AN311" s="162"/>
      <c r="AO311" s="162"/>
      <c r="AP311" s="162"/>
      <c r="AQ311" s="162"/>
      <c r="AR311" s="162"/>
    </row>
    <row r="312" spans="1:44" ht="12.75" x14ac:dyDescent="0.2">
      <c r="A312" s="161"/>
      <c r="B312" s="161"/>
      <c r="C312" s="161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  <c r="AK312" s="162"/>
      <c r="AL312" s="162"/>
      <c r="AM312" s="162"/>
      <c r="AN312" s="162"/>
      <c r="AO312" s="162"/>
      <c r="AP312" s="162"/>
      <c r="AQ312" s="162"/>
      <c r="AR312" s="162"/>
    </row>
    <row r="313" spans="1:44" ht="12.75" x14ac:dyDescent="0.2">
      <c r="A313" s="161"/>
      <c r="B313" s="161"/>
      <c r="C313" s="161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  <c r="AK313" s="162"/>
      <c r="AL313" s="162"/>
      <c r="AM313" s="162"/>
      <c r="AN313" s="162"/>
      <c r="AO313" s="162"/>
      <c r="AP313" s="162"/>
      <c r="AQ313" s="162"/>
      <c r="AR313" s="162"/>
    </row>
    <row r="314" spans="1:44" ht="12.75" x14ac:dyDescent="0.2">
      <c r="A314" s="161"/>
      <c r="B314" s="161"/>
      <c r="C314" s="161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  <c r="AK314" s="162"/>
      <c r="AL314" s="162"/>
      <c r="AM314" s="162"/>
      <c r="AN314" s="162"/>
      <c r="AO314" s="162"/>
      <c r="AP314" s="162"/>
      <c r="AQ314" s="162"/>
      <c r="AR314" s="162"/>
    </row>
    <row r="315" spans="1:44" ht="12.75" x14ac:dyDescent="0.2">
      <c r="A315" s="161"/>
      <c r="B315" s="161"/>
      <c r="C315" s="161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  <c r="AK315" s="162"/>
      <c r="AL315" s="162"/>
      <c r="AM315" s="162"/>
      <c r="AN315" s="162"/>
      <c r="AO315" s="162"/>
      <c r="AP315" s="162"/>
      <c r="AQ315" s="162"/>
      <c r="AR315" s="162"/>
    </row>
    <row r="316" spans="1:44" ht="12.75" x14ac:dyDescent="0.2">
      <c r="A316" s="161"/>
      <c r="B316" s="161"/>
      <c r="C316" s="161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  <c r="AK316" s="162"/>
      <c r="AL316" s="162"/>
      <c r="AM316" s="162"/>
      <c r="AN316" s="162"/>
      <c r="AO316" s="162"/>
      <c r="AP316" s="162"/>
      <c r="AQ316" s="162"/>
      <c r="AR316" s="162"/>
    </row>
    <row r="317" spans="1:44" ht="12.75" x14ac:dyDescent="0.2">
      <c r="A317" s="161"/>
      <c r="B317" s="161"/>
      <c r="C317" s="161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  <c r="AK317" s="162"/>
      <c r="AL317" s="162"/>
      <c r="AM317" s="162"/>
      <c r="AN317" s="162"/>
      <c r="AO317" s="162"/>
      <c r="AP317" s="162"/>
      <c r="AQ317" s="162"/>
      <c r="AR317" s="162"/>
    </row>
    <row r="318" spans="1:44" ht="12.75" x14ac:dyDescent="0.2">
      <c r="A318" s="161"/>
      <c r="B318" s="161"/>
      <c r="C318" s="161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  <c r="AK318" s="162"/>
      <c r="AL318" s="162"/>
      <c r="AM318" s="162"/>
      <c r="AN318" s="162"/>
      <c r="AO318" s="162"/>
      <c r="AP318" s="162"/>
      <c r="AQ318" s="162"/>
      <c r="AR318" s="162"/>
    </row>
    <row r="319" spans="1:44" ht="12.75" x14ac:dyDescent="0.2">
      <c r="A319" s="161"/>
      <c r="B319" s="161"/>
      <c r="C319" s="161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  <c r="AK319" s="162"/>
      <c r="AL319" s="162"/>
      <c r="AM319" s="162"/>
      <c r="AN319" s="162"/>
      <c r="AO319" s="162"/>
      <c r="AP319" s="162"/>
      <c r="AQ319" s="162"/>
      <c r="AR319" s="162"/>
    </row>
    <row r="320" spans="1:44" ht="12.75" x14ac:dyDescent="0.2">
      <c r="A320" s="161"/>
      <c r="B320" s="161"/>
      <c r="C320" s="161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  <c r="AK320" s="162"/>
      <c r="AL320" s="162"/>
      <c r="AM320" s="162"/>
      <c r="AN320" s="162"/>
      <c r="AO320" s="162"/>
      <c r="AP320" s="162"/>
      <c r="AQ320" s="162"/>
      <c r="AR320" s="162"/>
    </row>
    <row r="321" spans="1:44" ht="12.75" x14ac:dyDescent="0.2">
      <c r="A321" s="161"/>
      <c r="B321" s="161"/>
      <c r="C321" s="161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  <c r="AK321" s="162"/>
      <c r="AL321" s="162"/>
      <c r="AM321" s="162"/>
      <c r="AN321" s="162"/>
      <c r="AO321" s="162"/>
      <c r="AP321" s="162"/>
      <c r="AQ321" s="162"/>
      <c r="AR321" s="162"/>
    </row>
    <row r="322" spans="1:44" ht="12.75" x14ac:dyDescent="0.2">
      <c r="A322" s="161"/>
      <c r="B322" s="161"/>
      <c r="C322" s="161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  <c r="AK322" s="162"/>
      <c r="AL322" s="162"/>
      <c r="AM322" s="162"/>
      <c r="AN322" s="162"/>
      <c r="AO322" s="162"/>
      <c r="AP322" s="162"/>
      <c r="AQ322" s="162"/>
      <c r="AR322" s="162"/>
    </row>
    <row r="323" spans="1:44" ht="12.75" x14ac:dyDescent="0.2">
      <c r="A323" s="161"/>
      <c r="B323" s="161"/>
      <c r="C323" s="161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  <c r="AK323" s="162"/>
      <c r="AL323" s="162"/>
      <c r="AM323" s="162"/>
      <c r="AN323" s="162"/>
      <c r="AO323" s="162"/>
      <c r="AP323" s="162"/>
      <c r="AQ323" s="162"/>
      <c r="AR323" s="162"/>
    </row>
    <row r="324" spans="1:44" ht="12.75" x14ac:dyDescent="0.2">
      <c r="A324" s="161"/>
      <c r="B324" s="161"/>
      <c r="C324" s="161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  <c r="AK324" s="162"/>
      <c r="AL324" s="162"/>
      <c r="AM324" s="162"/>
      <c r="AN324" s="162"/>
      <c r="AO324" s="162"/>
      <c r="AP324" s="162"/>
      <c r="AQ324" s="162"/>
      <c r="AR324" s="162"/>
    </row>
    <row r="325" spans="1:44" ht="12.75" x14ac:dyDescent="0.2">
      <c r="A325" s="161"/>
      <c r="B325" s="161"/>
      <c r="C325" s="161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  <c r="AK325" s="162"/>
      <c r="AL325" s="162"/>
      <c r="AM325" s="162"/>
      <c r="AN325" s="162"/>
      <c r="AO325" s="162"/>
      <c r="AP325" s="162"/>
      <c r="AQ325" s="162"/>
      <c r="AR325" s="162"/>
    </row>
    <row r="326" spans="1:44" ht="12.75" x14ac:dyDescent="0.2">
      <c r="A326" s="161"/>
      <c r="B326" s="161"/>
      <c r="C326" s="161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  <c r="AK326" s="162"/>
      <c r="AL326" s="162"/>
      <c r="AM326" s="162"/>
      <c r="AN326" s="162"/>
      <c r="AO326" s="162"/>
      <c r="AP326" s="162"/>
      <c r="AQ326" s="162"/>
      <c r="AR326" s="162"/>
    </row>
    <row r="327" spans="1:44" ht="12.75" x14ac:dyDescent="0.2">
      <c r="A327" s="161"/>
      <c r="B327" s="161"/>
      <c r="C327" s="161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  <c r="AK327" s="162"/>
      <c r="AL327" s="162"/>
      <c r="AM327" s="162"/>
      <c r="AN327" s="162"/>
      <c r="AO327" s="162"/>
      <c r="AP327" s="162"/>
      <c r="AQ327" s="162"/>
      <c r="AR327" s="162"/>
    </row>
    <row r="328" spans="1:44" ht="12.75" x14ac:dyDescent="0.2">
      <c r="A328" s="161"/>
      <c r="B328" s="161"/>
      <c r="C328" s="161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  <c r="AK328" s="162"/>
      <c r="AL328" s="162"/>
      <c r="AM328" s="162"/>
      <c r="AN328" s="162"/>
      <c r="AO328" s="162"/>
      <c r="AP328" s="162"/>
      <c r="AQ328" s="162"/>
      <c r="AR328" s="162"/>
    </row>
    <row r="329" spans="1:44" ht="12.75" x14ac:dyDescent="0.2">
      <c r="A329" s="161"/>
      <c r="B329" s="161"/>
      <c r="C329" s="161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  <c r="AK329" s="162"/>
      <c r="AL329" s="162"/>
      <c r="AM329" s="162"/>
      <c r="AN329" s="162"/>
      <c r="AO329" s="162"/>
      <c r="AP329" s="162"/>
      <c r="AQ329" s="162"/>
      <c r="AR329" s="162"/>
    </row>
    <row r="330" spans="1:44" ht="12.75" x14ac:dyDescent="0.2">
      <c r="A330" s="161"/>
      <c r="B330" s="161"/>
      <c r="C330" s="161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  <c r="AK330" s="162"/>
      <c r="AL330" s="162"/>
      <c r="AM330" s="162"/>
      <c r="AN330" s="162"/>
      <c r="AO330" s="162"/>
      <c r="AP330" s="162"/>
      <c r="AQ330" s="162"/>
      <c r="AR330" s="162"/>
    </row>
    <row r="331" spans="1:44" ht="12.75" x14ac:dyDescent="0.2">
      <c r="A331" s="161"/>
      <c r="B331" s="161"/>
      <c r="C331" s="161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  <c r="AK331" s="162"/>
      <c r="AL331" s="162"/>
      <c r="AM331" s="162"/>
      <c r="AN331" s="162"/>
      <c r="AO331" s="162"/>
      <c r="AP331" s="162"/>
      <c r="AQ331" s="162"/>
      <c r="AR331" s="162"/>
    </row>
    <row r="332" spans="1:44" ht="12.75" x14ac:dyDescent="0.2">
      <c r="A332" s="161"/>
      <c r="B332" s="161"/>
      <c r="C332" s="161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  <c r="AK332" s="162"/>
      <c r="AL332" s="162"/>
      <c r="AM332" s="162"/>
      <c r="AN332" s="162"/>
      <c r="AO332" s="162"/>
      <c r="AP332" s="162"/>
      <c r="AQ332" s="162"/>
      <c r="AR332" s="162"/>
    </row>
    <row r="333" spans="1:44" ht="12.75" x14ac:dyDescent="0.2">
      <c r="A333" s="161"/>
      <c r="B333" s="161"/>
      <c r="C333" s="161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  <c r="AK333" s="162"/>
      <c r="AL333" s="162"/>
      <c r="AM333" s="162"/>
      <c r="AN333" s="162"/>
      <c r="AO333" s="162"/>
      <c r="AP333" s="162"/>
      <c r="AQ333" s="162"/>
      <c r="AR333" s="162"/>
    </row>
    <row r="334" spans="1:44" ht="12.75" x14ac:dyDescent="0.2">
      <c r="A334" s="161"/>
      <c r="B334" s="161"/>
      <c r="C334" s="161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  <c r="AK334" s="162"/>
      <c r="AL334" s="162"/>
      <c r="AM334" s="162"/>
      <c r="AN334" s="162"/>
      <c r="AO334" s="162"/>
      <c r="AP334" s="162"/>
      <c r="AQ334" s="162"/>
      <c r="AR334" s="162"/>
    </row>
    <row r="335" spans="1:44" ht="12.75" x14ac:dyDescent="0.2">
      <c r="A335" s="161"/>
      <c r="B335" s="161"/>
      <c r="C335" s="161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  <c r="AK335" s="162"/>
      <c r="AL335" s="162"/>
      <c r="AM335" s="162"/>
      <c r="AN335" s="162"/>
      <c r="AO335" s="162"/>
      <c r="AP335" s="162"/>
      <c r="AQ335" s="162"/>
      <c r="AR335" s="162"/>
    </row>
    <row r="336" spans="1:44" ht="12.75" x14ac:dyDescent="0.2">
      <c r="A336" s="161"/>
      <c r="B336" s="161"/>
      <c r="C336" s="161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  <c r="AK336" s="162"/>
      <c r="AL336" s="162"/>
      <c r="AM336" s="162"/>
      <c r="AN336" s="162"/>
      <c r="AO336" s="162"/>
      <c r="AP336" s="162"/>
      <c r="AQ336" s="162"/>
      <c r="AR336" s="162"/>
    </row>
    <row r="337" spans="1:44" ht="12.75" x14ac:dyDescent="0.2">
      <c r="A337" s="161"/>
      <c r="B337" s="161"/>
      <c r="C337" s="161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  <c r="AK337" s="162"/>
      <c r="AL337" s="162"/>
      <c r="AM337" s="162"/>
      <c r="AN337" s="162"/>
      <c r="AO337" s="162"/>
      <c r="AP337" s="162"/>
      <c r="AQ337" s="162"/>
      <c r="AR337" s="162"/>
    </row>
    <row r="338" spans="1:44" ht="12.75" x14ac:dyDescent="0.2">
      <c r="A338" s="161"/>
      <c r="B338" s="161"/>
      <c r="C338" s="161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  <c r="AK338" s="162"/>
      <c r="AL338" s="162"/>
      <c r="AM338" s="162"/>
      <c r="AN338" s="162"/>
      <c r="AO338" s="162"/>
      <c r="AP338" s="162"/>
      <c r="AQ338" s="162"/>
      <c r="AR338" s="162"/>
    </row>
    <row r="339" spans="1:44" ht="12.75" x14ac:dyDescent="0.2">
      <c r="A339" s="161"/>
      <c r="B339" s="161"/>
      <c r="C339" s="161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  <c r="AK339" s="162"/>
      <c r="AL339" s="162"/>
      <c r="AM339" s="162"/>
      <c r="AN339" s="162"/>
      <c r="AO339" s="162"/>
      <c r="AP339" s="162"/>
      <c r="AQ339" s="162"/>
      <c r="AR339" s="162"/>
    </row>
    <row r="340" spans="1:44" ht="12.75" x14ac:dyDescent="0.2">
      <c r="A340" s="161"/>
      <c r="B340" s="161"/>
      <c r="C340" s="161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  <c r="AK340" s="162"/>
      <c r="AL340" s="162"/>
      <c r="AM340" s="162"/>
      <c r="AN340" s="162"/>
      <c r="AO340" s="162"/>
      <c r="AP340" s="162"/>
      <c r="AQ340" s="162"/>
      <c r="AR340" s="162"/>
    </row>
    <row r="341" spans="1:44" ht="12.75" x14ac:dyDescent="0.2">
      <c r="A341" s="161"/>
      <c r="B341" s="161"/>
      <c r="C341" s="161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  <c r="AK341" s="162"/>
      <c r="AL341" s="162"/>
      <c r="AM341" s="162"/>
      <c r="AN341" s="162"/>
      <c r="AO341" s="162"/>
      <c r="AP341" s="162"/>
      <c r="AQ341" s="162"/>
      <c r="AR341" s="162"/>
    </row>
    <row r="342" spans="1:44" ht="12.75" x14ac:dyDescent="0.2">
      <c r="A342" s="161"/>
      <c r="B342" s="161"/>
      <c r="C342" s="161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  <c r="AK342" s="162"/>
      <c r="AL342" s="162"/>
      <c r="AM342" s="162"/>
      <c r="AN342" s="162"/>
      <c r="AO342" s="162"/>
      <c r="AP342" s="162"/>
      <c r="AQ342" s="162"/>
      <c r="AR342" s="162"/>
    </row>
    <row r="343" spans="1:44" ht="12.75" x14ac:dyDescent="0.2">
      <c r="A343" s="161"/>
      <c r="B343" s="161"/>
      <c r="C343" s="161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  <c r="AK343" s="162"/>
      <c r="AL343" s="162"/>
      <c r="AM343" s="162"/>
      <c r="AN343" s="162"/>
      <c r="AO343" s="162"/>
      <c r="AP343" s="162"/>
      <c r="AQ343" s="162"/>
      <c r="AR343" s="162"/>
    </row>
    <row r="344" spans="1:44" ht="12.75" x14ac:dyDescent="0.2">
      <c r="A344" s="161"/>
      <c r="B344" s="161"/>
      <c r="C344" s="161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  <c r="AK344" s="162"/>
      <c r="AL344" s="162"/>
      <c r="AM344" s="162"/>
      <c r="AN344" s="162"/>
      <c r="AO344" s="162"/>
      <c r="AP344" s="162"/>
      <c r="AQ344" s="162"/>
      <c r="AR344" s="162"/>
    </row>
    <row r="345" spans="1:44" ht="12.75" x14ac:dyDescent="0.2">
      <c r="A345" s="161"/>
      <c r="B345" s="161"/>
      <c r="C345" s="161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  <c r="AK345" s="162"/>
      <c r="AL345" s="162"/>
      <c r="AM345" s="162"/>
      <c r="AN345" s="162"/>
      <c r="AO345" s="162"/>
      <c r="AP345" s="162"/>
      <c r="AQ345" s="162"/>
      <c r="AR345" s="162"/>
    </row>
    <row r="346" spans="1:44" ht="12.75" x14ac:dyDescent="0.2">
      <c r="A346" s="161"/>
      <c r="B346" s="161"/>
      <c r="C346" s="161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  <c r="AK346" s="162"/>
      <c r="AL346" s="162"/>
      <c r="AM346" s="162"/>
      <c r="AN346" s="162"/>
      <c r="AO346" s="162"/>
      <c r="AP346" s="162"/>
      <c r="AQ346" s="162"/>
      <c r="AR346" s="162"/>
    </row>
    <row r="347" spans="1:44" ht="12.75" x14ac:dyDescent="0.2">
      <c r="A347" s="161"/>
      <c r="B347" s="161"/>
      <c r="C347" s="161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  <c r="AK347" s="162"/>
      <c r="AL347" s="162"/>
      <c r="AM347" s="162"/>
      <c r="AN347" s="162"/>
      <c r="AO347" s="162"/>
      <c r="AP347" s="162"/>
      <c r="AQ347" s="162"/>
      <c r="AR347" s="162"/>
    </row>
    <row r="348" spans="1:44" ht="12.75" x14ac:dyDescent="0.2">
      <c r="A348" s="161"/>
      <c r="B348" s="161"/>
      <c r="C348" s="161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  <c r="AK348" s="162"/>
      <c r="AL348" s="162"/>
      <c r="AM348" s="162"/>
      <c r="AN348" s="162"/>
      <c r="AO348" s="162"/>
      <c r="AP348" s="162"/>
      <c r="AQ348" s="162"/>
      <c r="AR348" s="162"/>
    </row>
    <row r="349" spans="1:44" ht="12.75" x14ac:dyDescent="0.2">
      <c r="A349" s="161"/>
      <c r="B349" s="161"/>
      <c r="C349" s="161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  <c r="AK349" s="162"/>
      <c r="AL349" s="162"/>
      <c r="AM349" s="162"/>
      <c r="AN349" s="162"/>
      <c r="AO349" s="162"/>
      <c r="AP349" s="162"/>
      <c r="AQ349" s="162"/>
      <c r="AR349" s="162"/>
    </row>
    <row r="350" spans="1:44" ht="12.75" x14ac:dyDescent="0.2">
      <c r="A350" s="161"/>
      <c r="B350" s="161"/>
      <c r="C350" s="161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  <c r="AK350" s="162"/>
      <c r="AL350" s="162"/>
      <c r="AM350" s="162"/>
      <c r="AN350" s="162"/>
      <c r="AO350" s="162"/>
      <c r="AP350" s="162"/>
      <c r="AQ350" s="162"/>
      <c r="AR350" s="162"/>
    </row>
    <row r="351" spans="1:44" ht="12.75" x14ac:dyDescent="0.2">
      <c r="A351" s="161"/>
      <c r="B351" s="161"/>
      <c r="C351" s="161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  <c r="AK351" s="162"/>
      <c r="AL351" s="162"/>
      <c r="AM351" s="162"/>
      <c r="AN351" s="162"/>
      <c r="AO351" s="162"/>
      <c r="AP351" s="162"/>
      <c r="AQ351" s="162"/>
      <c r="AR351" s="162"/>
    </row>
    <row r="352" spans="1:44" ht="12.75" x14ac:dyDescent="0.2">
      <c r="A352" s="161"/>
      <c r="B352" s="161"/>
      <c r="C352" s="161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  <c r="AK352" s="162"/>
      <c r="AL352" s="162"/>
      <c r="AM352" s="162"/>
      <c r="AN352" s="162"/>
      <c r="AO352" s="162"/>
      <c r="AP352" s="162"/>
      <c r="AQ352" s="162"/>
      <c r="AR352" s="162"/>
    </row>
    <row r="353" spans="1:44" ht="12.75" x14ac:dyDescent="0.2">
      <c r="A353" s="161"/>
      <c r="B353" s="161"/>
      <c r="C353" s="161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  <c r="AK353" s="162"/>
      <c r="AL353" s="162"/>
      <c r="AM353" s="162"/>
      <c r="AN353" s="162"/>
      <c r="AO353" s="162"/>
      <c r="AP353" s="162"/>
      <c r="AQ353" s="162"/>
      <c r="AR353" s="162"/>
    </row>
    <row r="354" spans="1:44" ht="12.75" x14ac:dyDescent="0.2">
      <c r="A354" s="161"/>
      <c r="B354" s="161"/>
      <c r="C354" s="161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  <c r="AK354" s="162"/>
      <c r="AL354" s="162"/>
      <c r="AM354" s="162"/>
      <c r="AN354" s="162"/>
      <c r="AO354" s="162"/>
      <c r="AP354" s="162"/>
      <c r="AQ354" s="162"/>
      <c r="AR354" s="162"/>
    </row>
    <row r="355" spans="1:44" ht="12.75" x14ac:dyDescent="0.2">
      <c r="A355" s="161"/>
      <c r="B355" s="161"/>
      <c r="C355" s="161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  <c r="AK355" s="162"/>
      <c r="AL355" s="162"/>
      <c r="AM355" s="162"/>
      <c r="AN355" s="162"/>
      <c r="AO355" s="162"/>
      <c r="AP355" s="162"/>
      <c r="AQ355" s="162"/>
      <c r="AR355" s="162"/>
    </row>
    <row r="356" spans="1:44" ht="12.75" x14ac:dyDescent="0.2">
      <c r="A356" s="161"/>
      <c r="B356" s="161"/>
      <c r="C356" s="161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  <c r="AK356" s="162"/>
      <c r="AL356" s="162"/>
      <c r="AM356" s="162"/>
      <c r="AN356" s="162"/>
      <c r="AO356" s="162"/>
      <c r="AP356" s="162"/>
      <c r="AQ356" s="162"/>
      <c r="AR356" s="162"/>
    </row>
    <row r="357" spans="1:44" ht="12.75" x14ac:dyDescent="0.2">
      <c r="A357" s="161"/>
      <c r="B357" s="161"/>
      <c r="C357" s="161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  <c r="AK357" s="162"/>
      <c r="AL357" s="162"/>
      <c r="AM357" s="162"/>
      <c r="AN357" s="162"/>
      <c r="AO357" s="162"/>
      <c r="AP357" s="162"/>
      <c r="AQ357" s="162"/>
      <c r="AR357" s="162"/>
    </row>
    <row r="358" spans="1:44" ht="12.75" x14ac:dyDescent="0.2">
      <c r="A358" s="161"/>
      <c r="B358" s="161"/>
      <c r="C358" s="161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  <c r="AK358" s="162"/>
      <c r="AL358" s="162"/>
      <c r="AM358" s="162"/>
      <c r="AN358" s="162"/>
      <c r="AO358" s="162"/>
      <c r="AP358" s="162"/>
      <c r="AQ358" s="162"/>
      <c r="AR358" s="162"/>
    </row>
    <row r="359" spans="1:44" ht="12.75" x14ac:dyDescent="0.2">
      <c r="A359" s="161"/>
      <c r="B359" s="161"/>
      <c r="C359" s="161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  <c r="AK359" s="162"/>
      <c r="AL359" s="162"/>
      <c r="AM359" s="162"/>
      <c r="AN359" s="162"/>
      <c r="AO359" s="162"/>
      <c r="AP359" s="162"/>
      <c r="AQ359" s="162"/>
      <c r="AR359" s="162"/>
    </row>
    <row r="360" spans="1:44" ht="12.75" x14ac:dyDescent="0.2">
      <c r="A360" s="161"/>
      <c r="B360" s="161"/>
      <c r="C360" s="161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  <c r="AK360" s="162"/>
      <c r="AL360" s="162"/>
      <c r="AM360" s="162"/>
      <c r="AN360" s="162"/>
      <c r="AO360" s="162"/>
      <c r="AP360" s="162"/>
      <c r="AQ360" s="162"/>
      <c r="AR360" s="162"/>
    </row>
    <row r="361" spans="1:44" ht="12.75" x14ac:dyDescent="0.2">
      <c r="A361" s="161"/>
      <c r="B361" s="161"/>
      <c r="C361" s="161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  <c r="AK361" s="162"/>
      <c r="AL361" s="162"/>
      <c r="AM361" s="162"/>
      <c r="AN361" s="162"/>
      <c r="AO361" s="162"/>
      <c r="AP361" s="162"/>
      <c r="AQ361" s="162"/>
      <c r="AR361" s="162"/>
    </row>
    <row r="362" spans="1:44" ht="12.75" x14ac:dyDescent="0.2">
      <c r="A362" s="161"/>
      <c r="B362" s="161"/>
      <c r="C362" s="161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  <c r="AK362" s="162"/>
      <c r="AL362" s="162"/>
      <c r="AM362" s="162"/>
      <c r="AN362" s="162"/>
      <c r="AO362" s="162"/>
      <c r="AP362" s="162"/>
      <c r="AQ362" s="162"/>
      <c r="AR362" s="162"/>
    </row>
    <row r="363" spans="1:44" ht="12.75" x14ac:dyDescent="0.2">
      <c r="A363" s="161"/>
      <c r="B363" s="161"/>
      <c r="C363" s="161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  <c r="AK363" s="162"/>
      <c r="AL363" s="162"/>
      <c r="AM363" s="162"/>
      <c r="AN363" s="162"/>
      <c r="AO363" s="162"/>
      <c r="AP363" s="162"/>
      <c r="AQ363" s="162"/>
      <c r="AR363" s="162"/>
    </row>
    <row r="364" spans="1:44" ht="12.75" x14ac:dyDescent="0.2">
      <c r="A364" s="161"/>
      <c r="B364" s="161"/>
      <c r="C364" s="161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  <c r="AK364" s="162"/>
      <c r="AL364" s="162"/>
      <c r="AM364" s="162"/>
      <c r="AN364" s="162"/>
      <c r="AO364" s="162"/>
      <c r="AP364" s="162"/>
      <c r="AQ364" s="162"/>
      <c r="AR364" s="162"/>
    </row>
    <row r="365" spans="1:44" ht="12.75" x14ac:dyDescent="0.2">
      <c r="A365" s="161"/>
      <c r="B365" s="161"/>
      <c r="C365" s="161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  <c r="AK365" s="162"/>
      <c r="AL365" s="162"/>
      <c r="AM365" s="162"/>
      <c r="AN365" s="162"/>
      <c r="AO365" s="162"/>
      <c r="AP365" s="162"/>
      <c r="AQ365" s="162"/>
      <c r="AR365" s="162"/>
    </row>
    <row r="366" spans="1:44" ht="12.75" x14ac:dyDescent="0.2">
      <c r="A366" s="161"/>
      <c r="B366" s="161"/>
      <c r="C366" s="161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  <c r="AK366" s="162"/>
      <c r="AL366" s="162"/>
      <c r="AM366" s="162"/>
      <c r="AN366" s="162"/>
      <c r="AO366" s="162"/>
      <c r="AP366" s="162"/>
      <c r="AQ366" s="162"/>
      <c r="AR366" s="162"/>
    </row>
    <row r="367" spans="1:44" ht="12.75" x14ac:dyDescent="0.2">
      <c r="A367" s="161"/>
      <c r="B367" s="161"/>
      <c r="C367" s="161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  <c r="AK367" s="162"/>
      <c r="AL367" s="162"/>
      <c r="AM367" s="162"/>
      <c r="AN367" s="162"/>
      <c r="AO367" s="162"/>
      <c r="AP367" s="162"/>
      <c r="AQ367" s="162"/>
      <c r="AR367" s="162"/>
    </row>
    <row r="368" spans="1:44" ht="12.75" x14ac:dyDescent="0.2">
      <c r="A368" s="161"/>
      <c r="B368" s="161"/>
      <c r="C368" s="161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  <c r="AK368" s="162"/>
      <c r="AL368" s="162"/>
      <c r="AM368" s="162"/>
      <c r="AN368" s="162"/>
      <c r="AO368" s="162"/>
      <c r="AP368" s="162"/>
      <c r="AQ368" s="162"/>
      <c r="AR368" s="162"/>
    </row>
    <row r="369" spans="1:44" ht="12.75" x14ac:dyDescent="0.2">
      <c r="A369" s="161"/>
      <c r="B369" s="161"/>
      <c r="C369" s="161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  <c r="AK369" s="162"/>
      <c r="AL369" s="162"/>
      <c r="AM369" s="162"/>
      <c r="AN369" s="162"/>
      <c r="AO369" s="162"/>
      <c r="AP369" s="162"/>
      <c r="AQ369" s="162"/>
      <c r="AR369" s="162"/>
    </row>
    <row r="370" spans="1:44" ht="12.75" x14ac:dyDescent="0.2">
      <c r="A370" s="161"/>
      <c r="B370" s="161"/>
      <c r="C370" s="161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  <c r="AK370" s="162"/>
      <c r="AL370" s="162"/>
      <c r="AM370" s="162"/>
      <c r="AN370" s="162"/>
      <c r="AO370" s="162"/>
      <c r="AP370" s="162"/>
      <c r="AQ370" s="162"/>
      <c r="AR370" s="162"/>
    </row>
    <row r="371" spans="1:44" ht="12.75" x14ac:dyDescent="0.2">
      <c r="A371" s="161"/>
      <c r="B371" s="161"/>
      <c r="C371" s="161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  <c r="AK371" s="162"/>
      <c r="AL371" s="162"/>
      <c r="AM371" s="162"/>
      <c r="AN371" s="162"/>
      <c r="AO371" s="162"/>
      <c r="AP371" s="162"/>
      <c r="AQ371" s="162"/>
      <c r="AR371" s="162"/>
    </row>
    <row r="372" spans="1:44" ht="12.75" x14ac:dyDescent="0.2">
      <c r="A372" s="161"/>
      <c r="B372" s="161"/>
      <c r="C372" s="161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  <c r="AK372" s="162"/>
      <c r="AL372" s="162"/>
      <c r="AM372" s="162"/>
      <c r="AN372" s="162"/>
      <c r="AO372" s="162"/>
      <c r="AP372" s="162"/>
      <c r="AQ372" s="162"/>
      <c r="AR372" s="162"/>
    </row>
    <row r="373" spans="1:44" ht="12.75" x14ac:dyDescent="0.2">
      <c r="A373" s="161"/>
      <c r="B373" s="161"/>
      <c r="C373" s="161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  <c r="AK373" s="162"/>
      <c r="AL373" s="162"/>
      <c r="AM373" s="162"/>
      <c r="AN373" s="162"/>
      <c r="AO373" s="162"/>
      <c r="AP373" s="162"/>
      <c r="AQ373" s="162"/>
      <c r="AR373" s="162"/>
    </row>
    <row r="374" spans="1:44" ht="12.75" x14ac:dyDescent="0.2">
      <c r="A374" s="161"/>
      <c r="B374" s="161"/>
      <c r="C374" s="161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  <c r="AK374" s="162"/>
      <c r="AL374" s="162"/>
      <c r="AM374" s="162"/>
      <c r="AN374" s="162"/>
      <c r="AO374" s="162"/>
      <c r="AP374" s="162"/>
      <c r="AQ374" s="162"/>
      <c r="AR374" s="162"/>
    </row>
    <row r="375" spans="1:44" ht="12.75" x14ac:dyDescent="0.2">
      <c r="A375" s="161"/>
      <c r="B375" s="161"/>
      <c r="C375" s="161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  <c r="AK375" s="162"/>
      <c r="AL375" s="162"/>
      <c r="AM375" s="162"/>
      <c r="AN375" s="162"/>
      <c r="AO375" s="162"/>
      <c r="AP375" s="162"/>
      <c r="AQ375" s="162"/>
      <c r="AR375" s="162"/>
    </row>
    <row r="376" spans="1:44" ht="12.75" x14ac:dyDescent="0.2">
      <c r="A376" s="161"/>
      <c r="B376" s="161"/>
      <c r="C376" s="161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  <c r="AK376" s="162"/>
      <c r="AL376" s="162"/>
      <c r="AM376" s="162"/>
      <c r="AN376" s="162"/>
      <c r="AO376" s="162"/>
      <c r="AP376" s="162"/>
      <c r="AQ376" s="162"/>
      <c r="AR376" s="162"/>
    </row>
    <row r="377" spans="1:44" ht="12.75" x14ac:dyDescent="0.2">
      <c r="A377" s="161"/>
      <c r="B377" s="161"/>
      <c r="C377" s="161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  <c r="AK377" s="162"/>
      <c r="AL377" s="162"/>
      <c r="AM377" s="162"/>
      <c r="AN377" s="162"/>
      <c r="AO377" s="162"/>
      <c r="AP377" s="162"/>
      <c r="AQ377" s="162"/>
      <c r="AR377" s="162"/>
    </row>
    <row r="378" spans="1:44" ht="12.75" x14ac:dyDescent="0.2">
      <c r="A378" s="161"/>
      <c r="B378" s="161"/>
      <c r="C378" s="161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  <c r="AK378" s="162"/>
      <c r="AL378" s="162"/>
      <c r="AM378" s="162"/>
      <c r="AN378" s="162"/>
      <c r="AO378" s="162"/>
      <c r="AP378" s="162"/>
      <c r="AQ378" s="162"/>
      <c r="AR378" s="162"/>
    </row>
    <row r="379" spans="1:44" ht="12.75" x14ac:dyDescent="0.2">
      <c r="A379" s="161"/>
      <c r="B379" s="161"/>
      <c r="C379" s="161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  <c r="AK379" s="162"/>
      <c r="AL379" s="162"/>
      <c r="AM379" s="162"/>
      <c r="AN379" s="162"/>
      <c r="AO379" s="162"/>
      <c r="AP379" s="162"/>
      <c r="AQ379" s="162"/>
      <c r="AR379" s="162"/>
    </row>
    <row r="380" spans="1:44" ht="12.75" x14ac:dyDescent="0.2">
      <c r="A380" s="161"/>
      <c r="B380" s="161"/>
      <c r="C380" s="161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  <c r="AK380" s="162"/>
      <c r="AL380" s="162"/>
      <c r="AM380" s="162"/>
      <c r="AN380" s="162"/>
      <c r="AO380" s="162"/>
      <c r="AP380" s="162"/>
      <c r="AQ380" s="162"/>
      <c r="AR380" s="162"/>
    </row>
    <row r="381" spans="1:44" ht="12.75" x14ac:dyDescent="0.2">
      <c r="A381" s="161"/>
      <c r="B381" s="161"/>
      <c r="C381" s="161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  <c r="AK381" s="162"/>
      <c r="AL381" s="162"/>
      <c r="AM381" s="162"/>
      <c r="AN381" s="162"/>
      <c r="AO381" s="162"/>
      <c r="AP381" s="162"/>
      <c r="AQ381" s="162"/>
      <c r="AR381" s="162"/>
    </row>
    <row r="382" spans="1:44" ht="12.75" x14ac:dyDescent="0.2">
      <c r="A382" s="161"/>
      <c r="B382" s="161"/>
      <c r="C382" s="161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  <c r="AK382" s="162"/>
      <c r="AL382" s="162"/>
      <c r="AM382" s="162"/>
      <c r="AN382" s="162"/>
      <c r="AO382" s="162"/>
      <c r="AP382" s="162"/>
      <c r="AQ382" s="162"/>
      <c r="AR382" s="162"/>
    </row>
    <row r="383" spans="1:44" ht="12.75" x14ac:dyDescent="0.2">
      <c r="A383" s="161"/>
      <c r="B383" s="161"/>
      <c r="C383" s="161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  <c r="AK383" s="162"/>
      <c r="AL383" s="162"/>
      <c r="AM383" s="162"/>
      <c r="AN383" s="162"/>
      <c r="AO383" s="162"/>
      <c r="AP383" s="162"/>
      <c r="AQ383" s="162"/>
      <c r="AR383" s="162"/>
    </row>
    <row r="384" spans="1:44" ht="12.75" x14ac:dyDescent="0.2">
      <c r="A384" s="161"/>
      <c r="B384" s="161"/>
      <c r="C384" s="161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  <c r="AK384" s="162"/>
      <c r="AL384" s="162"/>
      <c r="AM384" s="162"/>
      <c r="AN384" s="162"/>
      <c r="AO384" s="162"/>
      <c r="AP384" s="162"/>
      <c r="AQ384" s="162"/>
      <c r="AR384" s="162"/>
    </row>
    <row r="385" spans="1:44" ht="12.75" x14ac:dyDescent="0.2">
      <c r="A385" s="161"/>
      <c r="B385" s="161"/>
      <c r="C385" s="161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  <c r="AK385" s="162"/>
      <c r="AL385" s="162"/>
      <c r="AM385" s="162"/>
      <c r="AN385" s="162"/>
      <c r="AO385" s="162"/>
      <c r="AP385" s="162"/>
      <c r="AQ385" s="162"/>
      <c r="AR385" s="162"/>
    </row>
    <row r="386" spans="1:44" ht="12.75" x14ac:dyDescent="0.2">
      <c r="A386" s="161"/>
      <c r="B386" s="161"/>
      <c r="C386" s="161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  <c r="AK386" s="162"/>
      <c r="AL386" s="162"/>
      <c r="AM386" s="162"/>
      <c r="AN386" s="162"/>
      <c r="AO386" s="162"/>
      <c r="AP386" s="162"/>
      <c r="AQ386" s="162"/>
      <c r="AR386" s="162"/>
    </row>
    <row r="387" spans="1:44" ht="12.75" x14ac:dyDescent="0.2">
      <c r="A387" s="161"/>
      <c r="B387" s="161"/>
      <c r="C387" s="161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  <c r="AK387" s="162"/>
      <c r="AL387" s="162"/>
      <c r="AM387" s="162"/>
      <c r="AN387" s="162"/>
      <c r="AO387" s="162"/>
      <c r="AP387" s="162"/>
      <c r="AQ387" s="162"/>
      <c r="AR387" s="162"/>
    </row>
    <row r="388" spans="1:44" ht="12.75" x14ac:dyDescent="0.2">
      <c r="A388" s="161"/>
      <c r="B388" s="161"/>
      <c r="C388" s="161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  <c r="AK388" s="162"/>
      <c r="AL388" s="162"/>
      <c r="AM388" s="162"/>
      <c r="AN388" s="162"/>
      <c r="AO388" s="162"/>
      <c r="AP388" s="162"/>
      <c r="AQ388" s="162"/>
      <c r="AR388" s="162"/>
    </row>
    <row r="389" spans="1:44" ht="12.75" x14ac:dyDescent="0.2">
      <c r="A389" s="161"/>
      <c r="B389" s="161"/>
      <c r="C389" s="161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  <c r="AK389" s="162"/>
      <c r="AL389" s="162"/>
      <c r="AM389" s="162"/>
      <c r="AN389" s="162"/>
      <c r="AO389" s="162"/>
      <c r="AP389" s="162"/>
      <c r="AQ389" s="162"/>
      <c r="AR389" s="162"/>
    </row>
    <row r="390" spans="1:44" ht="12.75" x14ac:dyDescent="0.2">
      <c r="A390" s="161"/>
      <c r="B390" s="161"/>
      <c r="C390" s="161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  <c r="AK390" s="162"/>
      <c r="AL390" s="162"/>
      <c r="AM390" s="162"/>
      <c r="AN390" s="162"/>
      <c r="AO390" s="162"/>
      <c r="AP390" s="162"/>
      <c r="AQ390" s="162"/>
      <c r="AR390" s="162"/>
    </row>
    <row r="391" spans="1:44" ht="12.75" x14ac:dyDescent="0.2">
      <c r="A391" s="161"/>
      <c r="B391" s="161"/>
      <c r="C391" s="161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  <c r="AK391" s="162"/>
      <c r="AL391" s="162"/>
      <c r="AM391" s="162"/>
      <c r="AN391" s="162"/>
      <c r="AO391" s="162"/>
      <c r="AP391" s="162"/>
      <c r="AQ391" s="162"/>
      <c r="AR391" s="162"/>
    </row>
    <row r="392" spans="1:44" ht="12.75" x14ac:dyDescent="0.2">
      <c r="A392" s="161"/>
      <c r="B392" s="161"/>
      <c r="C392" s="161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  <c r="AK392" s="162"/>
      <c r="AL392" s="162"/>
      <c r="AM392" s="162"/>
      <c r="AN392" s="162"/>
      <c r="AO392" s="162"/>
      <c r="AP392" s="162"/>
      <c r="AQ392" s="162"/>
      <c r="AR392" s="162"/>
    </row>
    <row r="393" spans="1:44" ht="12.75" x14ac:dyDescent="0.2">
      <c r="A393" s="161"/>
      <c r="B393" s="161"/>
      <c r="C393" s="161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  <c r="AK393" s="162"/>
      <c r="AL393" s="162"/>
      <c r="AM393" s="162"/>
      <c r="AN393" s="162"/>
      <c r="AO393" s="162"/>
      <c r="AP393" s="162"/>
      <c r="AQ393" s="162"/>
      <c r="AR393" s="162"/>
    </row>
    <row r="394" spans="1:44" ht="12.75" x14ac:dyDescent="0.2">
      <c r="A394" s="161"/>
      <c r="B394" s="161"/>
      <c r="C394" s="161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  <c r="AK394" s="162"/>
      <c r="AL394" s="162"/>
      <c r="AM394" s="162"/>
      <c r="AN394" s="162"/>
      <c r="AO394" s="162"/>
      <c r="AP394" s="162"/>
      <c r="AQ394" s="162"/>
      <c r="AR394" s="162"/>
    </row>
    <row r="395" spans="1:44" ht="12.75" x14ac:dyDescent="0.2">
      <c r="A395" s="161"/>
      <c r="B395" s="161"/>
      <c r="C395" s="161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  <c r="AK395" s="162"/>
      <c r="AL395" s="162"/>
      <c r="AM395" s="162"/>
      <c r="AN395" s="162"/>
      <c r="AO395" s="162"/>
      <c r="AP395" s="162"/>
      <c r="AQ395" s="162"/>
      <c r="AR395" s="162"/>
    </row>
    <row r="396" spans="1:44" ht="12.75" x14ac:dyDescent="0.2">
      <c r="A396" s="161"/>
      <c r="B396" s="161"/>
      <c r="C396" s="161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  <c r="AK396" s="162"/>
      <c r="AL396" s="162"/>
      <c r="AM396" s="162"/>
      <c r="AN396" s="162"/>
      <c r="AO396" s="162"/>
      <c r="AP396" s="162"/>
      <c r="AQ396" s="162"/>
      <c r="AR396" s="162"/>
    </row>
    <row r="397" spans="1:44" ht="12.75" x14ac:dyDescent="0.2">
      <c r="A397" s="161"/>
      <c r="B397" s="161"/>
      <c r="C397" s="161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  <c r="AK397" s="162"/>
      <c r="AL397" s="162"/>
      <c r="AM397" s="162"/>
      <c r="AN397" s="162"/>
      <c r="AO397" s="162"/>
      <c r="AP397" s="162"/>
      <c r="AQ397" s="162"/>
      <c r="AR397" s="162"/>
    </row>
    <row r="398" spans="1:44" ht="12.75" x14ac:dyDescent="0.2">
      <c r="A398" s="161"/>
      <c r="B398" s="161"/>
      <c r="C398" s="161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  <c r="AK398" s="162"/>
      <c r="AL398" s="162"/>
      <c r="AM398" s="162"/>
      <c r="AN398" s="162"/>
      <c r="AO398" s="162"/>
      <c r="AP398" s="162"/>
      <c r="AQ398" s="162"/>
      <c r="AR398" s="162"/>
    </row>
    <row r="399" spans="1:44" ht="12.75" x14ac:dyDescent="0.2">
      <c r="A399" s="161"/>
      <c r="B399" s="161"/>
      <c r="C399" s="161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  <c r="AK399" s="162"/>
      <c r="AL399" s="162"/>
      <c r="AM399" s="162"/>
      <c r="AN399" s="162"/>
      <c r="AO399" s="162"/>
      <c r="AP399" s="162"/>
      <c r="AQ399" s="162"/>
      <c r="AR399" s="162"/>
    </row>
    <row r="400" spans="1:44" ht="12.75" x14ac:dyDescent="0.2">
      <c r="A400" s="161"/>
      <c r="B400" s="161"/>
      <c r="C400" s="161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  <c r="AK400" s="162"/>
      <c r="AL400" s="162"/>
      <c r="AM400" s="162"/>
      <c r="AN400" s="162"/>
      <c r="AO400" s="162"/>
      <c r="AP400" s="162"/>
      <c r="AQ400" s="162"/>
      <c r="AR400" s="162"/>
    </row>
    <row r="401" spans="1:44" ht="12.75" x14ac:dyDescent="0.2">
      <c r="A401" s="161"/>
      <c r="B401" s="161"/>
      <c r="C401" s="161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  <c r="AK401" s="162"/>
      <c r="AL401" s="162"/>
      <c r="AM401" s="162"/>
      <c r="AN401" s="162"/>
      <c r="AO401" s="162"/>
      <c r="AP401" s="162"/>
      <c r="AQ401" s="162"/>
      <c r="AR401" s="162"/>
    </row>
    <row r="402" spans="1:44" ht="12.75" x14ac:dyDescent="0.2">
      <c r="A402" s="161"/>
      <c r="B402" s="161"/>
      <c r="C402" s="161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  <c r="AK402" s="162"/>
      <c r="AL402" s="162"/>
      <c r="AM402" s="162"/>
      <c r="AN402" s="162"/>
      <c r="AO402" s="162"/>
      <c r="AP402" s="162"/>
      <c r="AQ402" s="162"/>
      <c r="AR402" s="162"/>
    </row>
    <row r="403" spans="1:44" ht="12.75" x14ac:dyDescent="0.2">
      <c r="A403" s="161"/>
      <c r="B403" s="161"/>
      <c r="C403" s="161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  <c r="AK403" s="162"/>
      <c r="AL403" s="162"/>
      <c r="AM403" s="162"/>
      <c r="AN403" s="162"/>
      <c r="AO403" s="162"/>
      <c r="AP403" s="162"/>
      <c r="AQ403" s="162"/>
      <c r="AR403" s="162"/>
    </row>
    <row r="404" spans="1:44" ht="12.75" x14ac:dyDescent="0.2">
      <c r="A404" s="161"/>
      <c r="B404" s="161"/>
      <c r="C404" s="161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  <c r="AK404" s="162"/>
      <c r="AL404" s="162"/>
      <c r="AM404" s="162"/>
      <c r="AN404" s="162"/>
      <c r="AO404" s="162"/>
      <c r="AP404" s="162"/>
      <c r="AQ404" s="162"/>
      <c r="AR404" s="162"/>
    </row>
    <row r="405" spans="1:44" ht="12.75" x14ac:dyDescent="0.2">
      <c r="A405" s="161"/>
      <c r="B405" s="161"/>
      <c r="C405" s="161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  <c r="AK405" s="162"/>
      <c r="AL405" s="162"/>
      <c r="AM405" s="162"/>
      <c r="AN405" s="162"/>
      <c r="AO405" s="162"/>
      <c r="AP405" s="162"/>
      <c r="AQ405" s="162"/>
      <c r="AR405" s="162"/>
    </row>
    <row r="406" spans="1:44" ht="12.75" x14ac:dyDescent="0.2">
      <c r="A406" s="161"/>
      <c r="B406" s="161"/>
      <c r="C406" s="161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  <c r="AK406" s="162"/>
      <c r="AL406" s="162"/>
      <c r="AM406" s="162"/>
      <c r="AN406" s="162"/>
      <c r="AO406" s="162"/>
      <c r="AP406" s="162"/>
      <c r="AQ406" s="162"/>
      <c r="AR406" s="162"/>
    </row>
    <row r="407" spans="1:44" ht="12.75" x14ac:dyDescent="0.2">
      <c r="A407" s="161"/>
      <c r="B407" s="161"/>
      <c r="C407" s="161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  <c r="AK407" s="162"/>
      <c r="AL407" s="162"/>
      <c r="AM407" s="162"/>
      <c r="AN407" s="162"/>
      <c r="AO407" s="162"/>
      <c r="AP407" s="162"/>
      <c r="AQ407" s="162"/>
      <c r="AR407" s="162"/>
    </row>
    <row r="408" spans="1:44" ht="12.75" x14ac:dyDescent="0.2">
      <c r="A408" s="161"/>
      <c r="B408" s="161"/>
      <c r="C408" s="161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  <c r="AK408" s="162"/>
      <c r="AL408" s="162"/>
      <c r="AM408" s="162"/>
      <c r="AN408" s="162"/>
      <c r="AO408" s="162"/>
      <c r="AP408" s="162"/>
      <c r="AQ408" s="162"/>
      <c r="AR408" s="162"/>
    </row>
    <row r="409" spans="1:44" ht="12.75" x14ac:dyDescent="0.2">
      <c r="A409" s="161"/>
      <c r="B409" s="161"/>
      <c r="C409" s="161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  <c r="AK409" s="162"/>
      <c r="AL409" s="162"/>
      <c r="AM409" s="162"/>
      <c r="AN409" s="162"/>
      <c r="AO409" s="162"/>
      <c r="AP409" s="162"/>
      <c r="AQ409" s="162"/>
      <c r="AR409" s="162"/>
    </row>
    <row r="410" spans="1:44" ht="12.75" x14ac:dyDescent="0.2">
      <c r="A410" s="161"/>
      <c r="B410" s="161"/>
      <c r="C410" s="161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  <c r="AK410" s="162"/>
      <c r="AL410" s="162"/>
      <c r="AM410" s="162"/>
      <c r="AN410" s="162"/>
      <c r="AO410" s="162"/>
      <c r="AP410" s="162"/>
      <c r="AQ410" s="162"/>
      <c r="AR410" s="162"/>
    </row>
    <row r="411" spans="1:44" ht="12.75" x14ac:dyDescent="0.2">
      <c r="A411" s="161"/>
      <c r="B411" s="161"/>
      <c r="C411" s="161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  <c r="AK411" s="162"/>
      <c r="AL411" s="162"/>
      <c r="AM411" s="162"/>
      <c r="AN411" s="162"/>
      <c r="AO411" s="162"/>
      <c r="AP411" s="162"/>
      <c r="AQ411" s="162"/>
      <c r="AR411" s="162"/>
    </row>
    <row r="412" spans="1:44" ht="12.75" x14ac:dyDescent="0.2">
      <c r="A412" s="161"/>
      <c r="B412" s="161"/>
      <c r="C412" s="161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  <c r="AK412" s="162"/>
      <c r="AL412" s="162"/>
      <c r="AM412" s="162"/>
      <c r="AN412" s="162"/>
      <c r="AO412" s="162"/>
      <c r="AP412" s="162"/>
      <c r="AQ412" s="162"/>
      <c r="AR412" s="162"/>
    </row>
    <row r="413" spans="1:44" ht="12.75" x14ac:dyDescent="0.2">
      <c r="A413" s="161"/>
      <c r="B413" s="161"/>
      <c r="C413" s="161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  <c r="AK413" s="162"/>
      <c r="AL413" s="162"/>
      <c r="AM413" s="162"/>
      <c r="AN413" s="162"/>
      <c r="AO413" s="162"/>
      <c r="AP413" s="162"/>
      <c r="AQ413" s="162"/>
      <c r="AR413" s="162"/>
    </row>
    <row r="414" spans="1:44" ht="12.75" x14ac:dyDescent="0.2">
      <c r="A414" s="161"/>
      <c r="B414" s="161"/>
      <c r="C414" s="161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  <c r="AK414" s="162"/>
      <c r="AL414" s="162"/>
      <c r="AM414" s="162"/>
      <c r="AN414" s="162"/>
      <c r="AO414" s="162"/>
      <c r="AP414" s="162"/>
      <c r="AQ414" s="162"/>
      <c r="AR414" s="162"/>
    </row>
    <row r="415" spans="1:44" ht="12.75" x14ac:dyDescent="0.2">
      <c r="A415" s="161"/>
      <c r="B415" s="161"/>
      <c r="C415" s="161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  <c r="AK415" s="162"/>
      <c r="AL415" s="162"/>
      <c r="AM415" s="162"/>
      <c r="AN415" s="162"/>
      <c r="AO415" s="162"/>
      <c r="AP415" s="162"/>
      <c r="AQ415" s="162"/>
      <c r="AR415" s="162"/>
    </row>
    <row r="416" spans="1:44" ht="12.75" x14ac:dyDescent="0.2">
      <c r="A416" s="161"/>
      <c r="B416" s="161"/>
      <c r="C416" s="161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  <c r="AK416" s="162"/>
      <c r="AL416" s="162"/>
      <c r="AM416" s="162"/>
      <c r="AN416" s="162"/>
      <c r="AO416" s="162"/>
      <c r="AP416" s="162"/>
      <c r="AQ416" s="162"/>
      <c r="AR416" s="162"/>
    </row>
    <row r="417" spans="1:44" ht="12.75" x14ac:dyDescent="0.2">
      <c r="A417" s="161"/>
      <c r="B417" s="161"/>
      <c r="C417" s="161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  <c r="AK417" s="162"/>
      <c r="AL417" s="162"/>
      <c r="AM417" s="162"/>
      <c r="AN417" s="162"/>
      <c r="AO417" s="162"/>
      <c r="AP417" s="162"/>
      <c r="AQ417" s="162"/>
      <c r="AR417" s="162"/>
    </row>
    <row r="418" spans="1:44" ht="12.75" x14ac:dyDescent="0.2">
      <c r="A418" s="161"/>
      <c r="B418" s="161"/>
      <c r="C418" s="161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  <c r="AK418" s="162"/>
      <c r="AL418" s="162"/>
      <c r="AM418" s="162"/>
      <c r="AN418" s="162"/>
      <c r="AO418" s="162"/>
      <c r="AP418" s="162"/>
      <c r="AQ418" s="162"/>
      <c r="AR418" s="162"/>
    </row>
    <row r="419" spans="1:44" ht="12.75" x14ac:dyDescent="0.2">
      <c r="A419" s="161"/>
      <c r="B419" s="161"/>
      <c r="C419" s="161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  <c r="AK419" s="162"/>
      <c r="AL419" s="162"/>
      <c r="AM419" s="162"/>
      <c r="AN419" s="162"/>
      <c r="AO419" s="162"/>
      <c r="AP419" s="162"/>
      <c r="AQ419" s="162"/>
      <c r="AR419" s="162"/>
    </row>
    <row r="420" spans="1:44" ht="12.75" x14ac:dyDescent="0.2">
      <c r="A420" s="161"/>
      <c r="B420" s="161"/>
      <c r="C420" s="161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  <c r="AK420" s="162"/>
      <c r="AL420" s="162"/>
      <c r="AM420" s="162"/>
      <c r="AN420" s="162"/>
      <c r="AO420" s="162"/>
      <c r="AP420" s="162"/>
      <c r="AQ420" s="162"/>
      <c r="AR420" s="162"/>
    </row>
    <row r="421" spans="1:44" ht="12.75" x14ac:dyDescent="0.2">
      <c r="A421" s="161"/>
      <c r="B421" s="161"/>
      <c r="C421" s="161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  <c r="AK421" s="162"/>
      <c r="AL421" s="162"/>
      <c r="AM421" s="162"/>
      <c r="AN421" s="162"/>
      <c r="AO421" s="162"/>
      <c r="AP421" s="162"/>
      <c r="AQ421" s="162"/>
      <c r="AR421" s="162"/>
    </row>
    <row r="422" spans="1:44" ht="12.75" x14ac:dyDescent="0.2">
      <c r="A422" s="161"/>
      <c r="B422" s="161"/>
      <c r="C422" s="161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  <c r="AK422" s="162"/>
      <c r="AL422" s="162"/>
      <c r="AM422" s="162"/>
      <c r="AN422" s="162"/>
      <c r="AO422" s="162"/>
      <c r="AP422" s="162"/>
      <c r="AQ422" s="162"/>
      <c r="AR422" s="162"/>
    </row>
    <row r="423" spans="1:44" ht="12.75" x14ac:dyDescent="0.2">
      <c r="A423" s="161"/>
      <c r="B423" s="161"/>
      <c r="C423" s="161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  <c r="AK423" s="162"/>
      <c r="AL423" s="162"/>
      <c r="AM423" s="162"/>
      <c r="AN423" s="162"/>
      <c r="AO423" s="162"/>
      <c r="AP423" s="162"/>
      <c r="AQ423" s="162"/>
      <c r="AR423" s="162"/>
    </row>
    <row r="424" spans="1:44" ht="12.75" x14ac:dyDescent="0.2">
      <c r="A424" s="161"/>
      <c r="B424" s="161"/>
      <c r="C424" s="161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  <c r="AK424" s="162"/>
      <c r="AL424" s="162"/>
      <c r="AM424" s="162"/>
      <c r="AN424" s="162"/>
      <c r="AO424" s="162"/>
      <c r="AP424" s="162"/>
      <c r="AQ424" s="162"/>
      <c r="AR424" s="162"/>
    </row>
    <row r="425" spans="1:44" ht="12.75" x14ac:dyDescent="0.2">
      <c r="A425" s="161"/>
      <c r="B425" s="161"/>
      <c r="C425" s="161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  <c r="AK425" s="162"/>
      <c r="AL425" s="162"/>
      <c r="AM425" s="162"/>
      <c r="AN425" s="162"/>
      <c r="AO425" s="162"/>
      <c r="AP425" s="162"/>
      <c r="AQ425" s="162"/>
      <c r="AR425" s="162"/>
    </row>
    <row r="426" spans="1:44" ht="12.75" x14ac:dyDescent="0.2">
      <c r="A426" s="161"/>
      <c r="B426" s="161"/>
      <c r="C426" s="161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  <c r="AK426" s="162"/>
      <c r="AL426" s="162"/>
      <c r="AM426" s="162"/>
      <c r="AN426" s="162"/>
      <c r="AO426" s="162"/>
      <c r="AP426" s="162"/>
      <c r="AQ426" s="162"/>
      <c r="AR426" s="162"/>
    </row>
    <row r="427" spans="1:44" ht="12.75" x14ac:dyDescent="0.2">
      <c r="A427" s="161"/>
      <c r="B427" s="161"/>
      <c r="C427" s="161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  <c r="AK427" s="162"/>
      <c r="AL427" s="162"/>
      <c r="AM427" s="162"/>
      <c r="AN427" s="162"/>
      <c r="AO427" s="162"/>
      <c r="AP427" s="162"/>
      <c r="AQ427" s="162"/>
      <c r="AR427" s="162"/>
    </row>
    <row r="428" spans="1:44" ht="12.75" x14ac:dyDescent="0.2">
      <c r="A428" s="161"/>
      <c r="B428" s="161"/>
      <c r="C428" s="161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  <c r="AK428" s="162"/>
      <c r="AL428" s="162"/>
      <c r="AM428" s="162"/>
      <c r="AN428" s="162"/>
      <c r="AO428" s="162"/>
      <c r="AP428" s="162"/>
      <c r="AQ428" s="162"/>
      <c r="AR428" s="162"/>
    </row>
    <row r="429" spans="1:44" ht="12.75" x14ac:dyDescent="0.2">
      <c r="A429" s="161"/>
      <c r="B429" s="161"/>
      <c r="C429" s="161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  <c r="AK429" s="162"/>
      <c r="AL429" s="162"/>
      <c r="AM429" s="162"/>
      <c r="AN429" s="162"/>
      <c r="AO429" s="162"/>
      <c r="AP429" s="162"/>
      <c r="AQ429" s="162"/>
      <c r="AR429" s="162"/>
    </row>
    <row r="430" spans="1:44" ht="12.75" x14ac:dyDescent="0.2">
      <c r="A430" s="161"/>
      <c r="B430" s="161"/>
      <c r="C430" s="161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  <c r="AK430" s="162"/>
      <c r="AL430" s="162"/>
      <c r="AM430" s="162"/>
      <c r="AN430" s="162"/>
      <c r="AO430" s="162"/>
      <c r="AP430" s="162"/>
      <c r="AQ430" s="162"/>
      <c r="AR430" s="162"/>
    </row>
    <row r="431" spans="1:44" ht="12.75" x14ac:dyDescent="0.2">
      <c r="A431" s="161"/>
      <c r="B431" s="161"/>
      <c r="C431" s="161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  <c r="AK431" s="162"/>
      <c r="AL431" s="162"/>
      <c r="AM431" s="162"/>
      <c r="AN431" s="162"/>
      <c r="AO431" s="162"/>
      <c r="AP431" s="162"/>
      <c r="AQ431" s="162"/>
      <c r="AR431" s="162"/>
    </row>
    <row r="432" spans="1:44" ht="12.75" x14ac:dyDescent="0.2">
      <c r="A432" s="161"/>
      <c r="B432" s="161"/>
      <c r="C432" s="161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  <c r="AK432" s="162"/>
      <c r="AL432" s="162"/>
      <c r="AM432" s="162"/>
      <c r="AN432" s="162"/>
      <c r="AO432" s="162"/>
      <c r="AP432" s="162"/>
      <c r="AQ432" s="162"/>
      <c r="AR432" s="162"/>
    </row>
    <row r="433" spans="1:44" ht="12.75" x14ac:dyDescent="0.2">
      <c r="A433" s="161"/>
      <c r="B433" s="161"/>
      <c r="C433" s="161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  <c r="AK433" s="162"/>
      <c r="AL433" s="162"/>
      <c r="AM433" s="162"/>
      <c r="AN433" s="162"/>
      <c r="AO433" s="162"/>
      <c r="AP433" s="162"/>
      <c r="AQ433" s="162"/>
      <c r="AR433" s="162"/>
    </row>
    <row r="434" spans="1:44" ht="12.75" x14ac:dyDescent="0.2">
      <c r="A434" s="161"/>
      <c r="B434" s="161"/>
      <c r="C434" s="161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  <c r="AK434" s="162"/>
      <c r="AL434" s="162"/>
      <c r="AM434" s="162"/>
      <c r="AN434" s="162"/>
      <c r="AO434" s="162"/>
      <c r="AP434" s="162"/>
      <c r="AQ434" s="162"/>
      <c r="AR434" s="162"/>
    </row>
    <row r="435" spans="1:44" ht="12.75" x14ac:dyDescent="0.2">
      <c r="A435" s="161"/>
      <c r="B435" s="161"/>
      <c r="C435" s="161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  <c r="AK435" s="162"/>
      <c r="AL435" s="162"/>
      <c r="AM435" s="162"/>
      <c r="AN435" s="162"/>
      <c r="AO435" s="162"/>
      <c r="AP435" s="162"/>
      <c r="AQ435" s="162"/>
      <c r="AR435" s="162"/>
    </row>
    <row r="436" spans="1:44" ht="12.75" x14ac:dyDescent="0.2">
      <c r="A436" s="161"/>
      <c r="B436" s="161"/>
      <c r="C436" s="161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  <c r="AK436" s="162"/>
      <c r="AL436" s="162"/>
      <c r="AM436" s="162"/>
      <c r="AN436" s="162"/>
      <c r="AO436" s="162"/>
      <c r="AP436" s="162"/>
      <c r="AQ436" s="162"/>
      <c r="AR436" s="162"/>
    </row>
    <row r="437" spans="1:44" ht="12.75" x14ac:dyDescent="0.2">
      <c r="A437" s="161"/>
      <c r="B437" s="161"/>
      <c r="C437" s="161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  <c r="AK437" s="162"/>
      <c r="AL437" s="162"/>
      <c r="AM437" s="162"/>
      <c r="AN437" s="162"/>
      <c r="AO437" s="162"/>
      <c r="AP437" s="162"/>
      <c r="AQ437" s="162"/>
      <c r="AR437" s="162"/>
    </row>
    <row r="438" spans="1:44" ht="12.75" x14ac:dyDescent="0.2">
      <c r="A438" s="161"/>
      <c r="B438" s="161"/>
      <c r="C438" s="161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  <c r="AK438" s="162"/>
      <c r="AL438" s="162"/>
      <c r="AM438" s="162"/>
      <c r="AN438" s="162"/>
      <c r="AO438" s="162"/>
      <c r="AP438" s="162"/>
      <c r="AQ438" s="162"/>
      <c r="AR438" s="162"/>
    </row>
    <row r="439" spans="1:44" ht="12.75" x14ac:dyDescent="0.2">
      <c r="A439" s="161"/>
      <c r="B439" s="161"/>
      <c r="C439" s="161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  <c r="AK439" s="162"/>
      <c r="AL439" s="162"/>
      <c r="AM439" s="162"/>
      <c r="AN439" s="162"/>
      <c r="AO439" s="162"/>
      <c r="AP439" s="162"/>
      <c r="AQ439" s="162"/>
      <c r="AR439" s="162"/>
    </row>
    <row r="440" spans="1:44" ht="12.75" x14ac:dyDescent="0.2">
      <c r="A440" s="161"/>
      <c r="B440" s="161"/>
      <c r="C440" s="161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  <c r="AK440" s="162"/>
      <c r="AL440" s="162"/>
      <c r="AM440" s="162"/>
      <c r="AN440" s="162"/>
      <c r="AO440" s="162"/>
      <c r="AP440" s="162"/>
      <c r="AQ440" s="162"/>
      <c r="AR440" s="162"/>
    </row>
    <row r="441" spans="1:44" ht="12.75" x14ac:dyDescent="0.2">
      <c r="A441" s="161"/>
      <c r="B441" s="161"/>
      <c r="C441" s="161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  <c r="AK441" s="162"/>
      <c r="AL441" s="162"/>
      <c r="AM441" s="162"/>
      <c r="AN441" s="162"/>
      <c r="AO441" s="162"/>
      <c r="AP441" s="162"/>
      <c r="AQ441" s="162"/>
      <c r="AR441" s="162"/>
    </row>
    <row r="442" spans="1:44" ht="12.75" x14ac:dyDescent="0.2">
      <c r="A442" s="161"/>
      <c r="B442" s="161"/>
      <c r="C442" s="161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  <c r="AK442" s="162"/>
      <c r="AL442" s="162"/>
      <c r="AM442" s="162"/>
      <c r="AN442" s="162"/>
      <c r="AO442" s="162"/>
      <c r="AP442" s="162"/>
      <c r="AQ442" s="162"/>
      <c r="AR442" s="162"/>
    </row>
    <row r="443" spans="1:44" ht="12.75" x14ac:dyDescent="0.2">
      <c r="A443" s="161"/>
      <c r="B443" s="161"/>
      <c r="C443" s="161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  <c r="AK443" s="162"/>
      <c r="AL443" s="162"/>
      <c r="AM443" s="162"/>
      <c r="AN443" s="162"/>
      <c r="AO443" s="162"/>
      <c r="AP443" s="162"/>
      <c r="AQ443" s="162"/>
      <c r="AR443" s="162"/>
    </row>
    <row r="444" spans="1:44" ht="12.75" x14ac:dyDescent="0.2">
      <c r="A444" s="161"/>
      <c r="B444" s="161"/>
      <c r="C444" s="161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  <c r="AK444" s="162"/>
      <c r="AL444" s="162"/>
      <c r="AM444" s="162"/>
      <c r="AN444" s="162"/>
      <c r="AO444" s="162"/>
      <c r="AP444" s="162"/>
      <c r="AQ444" s="162"/>
      <c r="AR444" s="162"/>
    </row>
    <row r="445" spans="1:44" ht="12.75" x14ac:dyDescent="0.2">
      <c r="A445" s="161"/>
      <c r="B445" s="161"/>
      <c r="C445" s="161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  <c r="AK445" s="162"/>
      <c r="AL445" s="162"/>
      <c r="AM445" s="162"/>
      <c r="AN445" s="162"/>
      <c r="AO445" s="162"/>
      <c r="AP445" s="162"/>
      <c r="AQ445" s="162"/>
      <c r="AR445" s="162"/>
    </row>
    <row r="446" spans="1:44" ht="12.75" x14ac:dyDescent="0.2">
      <c r="A446" s="161"/>
      <c r="B446" s="161"/>
      <c r="C446" s="161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  <c r="AK446" s="162"/>
      <c r="AL446" s="162"/>
      <c r="AM446" s="162"/>
      <c r="AN446" s="162"/>
      <c r="AO446" s="162"/>
      <c r="AP446" s="162"/>
      <c r="AQ446" s="162"/>
      <c r="AR446" s="162"/>
    </row>
    <row r="447" spans="1:44" ht="12.75" x14ac:dyDescent="0.2">
      <c r="A447" s="161"/>
      <c r="B447" s="161"/>
      <c r="C447" s="161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  <c r="AK447" s="162"/>
      <c r="AL447" s="162"/>
      <c r="AM447" s="162"/>
      <c r="AN447" s="162"/>
      <c r="AO447" s="162"/>
      <c r="AP447" s="162"/>
      <c r="AQ447" s="162"/>
      <c r="AR447" s="162"/>
    </row>
    <row r="448" spans="1:44" ht="12.75" x14ac:dyDescent="0.2">
      <c r="A448" s="161"/>
      <c r="B448" s="161"/>
      <c r="C448" s="161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  <c r="AK448" s="162"/>
      <c r="AL448" s="162"/>
      <c r="AM448" s="162"/>
      <c r="AN448" s="162"/>
      <c r="AO448" s="162"/>
      <c r="AP448" s="162"/>
      <c r="AQ448" s="162"/>
      <c r="AR448" s="162"/>
    </row>
    <row r="449" spans="1:44" ht="12.75" x14ac:dyDescent="0.2">
      <c r="A449" s="161"/>
      <c r="B449" s="161"/>
      <c r="C449" s="161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  <c r="AK449" s="162"/>
      <c r="AL449" s="162"/>
      <c r="AM449" s="162"/>
      <c r="AN449" s="162"/>
      <c r="AO449" s="162"/>
      <c r="AP449" s="162"/>
      <c r="AQ449" s="162"/>
      <c r="AR449" s="162"/>
    </row>
    <row r="450" spans="1:44" ht="12.75" x14ac:dyDescent="0.2">
      <c r="A450" s="161"/>
      <c r="B450" s="161"/>
      <c r="C450" s="161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  <c r="AK450" s="162"/>
      <c r="AL450" s="162"/>
      <c r="AM450" s="162"/>
      <c r="AN450" s="162"/>
      <c r="AO450" s="162"/>
      <c r="AP450" s="162"/>
      <c r="AQ450" s="162"/>
      <c r="AR450" s="162"/>
    </row>
    <row r="451" spans="1:44" ht="12.75" x14ac:dyDescent="0.2">
      <c r="A451" s="161"/>
      <c r="B451" s="161"/>
      <c r="C451" s="161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  <c r="AK451" s="162"/>
      <c r="AL451" s="162"/>
      <c r="AM451" s="162"/>
      <c r="AN451" s="162"/>
      <c r="AO451" s="162"/>
      <c r="AP451" s="162"/>
      <c r="AQ451" s="162"/>
      <c r="AR451" s="162"/>
    </row>
    <row r="452" spans="1:44" ht="12.75" x14ac:dyDescent="0.2">
      <c r="A452" s="161"/>
      <c r="B452" s="161"/>
      <c r="C452" s="161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  <c r="AK452" s="162"/>
      <c r="AL452" s="162"/>
      <c r="AM452" s="162"/>
      <c r="AN452" s="162"/>
      <c r="AO452" s="162"/>
      <c r="AP452" s="162"/>
      <c r="AQ452" s="162"/>
      <c r="AR452" s="162"/>
    </row>
    <row r="453" spans="1:44" ht="12.75" x14ac:dyDescent="0.2">
      <c r="A453" s="161"/>
      <c r="B453" s="161"/>
      <c r="C453" s="161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  <c r="AK453" s="162"/>
      <c r="AL453" s="162"/>
      <c r="AM453" s="162"/>
      <c r="AN453" s="162"/>
      <c r="AO453" s="162"/>
      <c r="AP453" s="162"/>
      <c r="AQ453" s="162"/>
      <c r="AR453" s="162"/>
    </row>
    <row r="454" spans="1:44" ht="12.75" x14ac:dyDescent="0.2">
      <c r="A454" s="161"/>
      <c r="B454" s="161"/>
      <c r="C454" s="161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  <c r="AK454" s="162"/>
      <c r="AL454" s="162"/>
      <c r="AM454" s="162"/>
      <c r="AN454" s="162"/>
      <c r="AO454" s="162"/>
      <c r="AP454" s="162"/>
      <c r="AQ454" s="162"/>
      <c r="AR454" s="162"/>
    </row>
    <row r="455" spans="1:44" ht="12.75" x14ac:dyDescent="0.2">
      <c r="A455" s="161"/>
      <c r="B455" s="161"/>
      <c r="C455" s="161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  <c r="AK455" s="162"/>
      <c r="AL455" s="162"/>
      <c r="AM455" s="162"/>
      <c r="AN455" s="162"/>
      <c r="AO455" s="162"/>
      <c r="AP455" s="162"/>
      <c r="AQ455" s="162"/>
      <c r="AR455" s="162"/>
    </row>
    <row r="456" spans="1:44" ht="12.75" x14ac:dyDescent="0.2">
      <c r="A456" s="161"/>
      <c r="B456" s="161"/>
      <c r="C456" s="161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  <c r="AK456" s="162"/>
      <c r="AL456" s="162"/>
      <c r="AM456" s="162"/>
      <c r="AN456" s="162"/>
      <c r="AO456" s="162"/>
      <c r="AP456" s="162"/>
      <c r="AQ456" s="162"/>
      <c r="AR456" s="162"/>
    </row>
    <row r="457" spans="1:44" ht="12.75" x14ac:dyDescent="0.2">
      <c r="A457" s="161"/>
      <c r="B457" s="161"/>
      <c r="C457" s="161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  <c r="AK457" s="162"/>
      <c r="AL457" s="162"/>
      <c r="AM457" s="162"/>
      <c r="AN457" s="162"/>
      <c r="AO457" s="162"/>
      <c r="AP457" s="162"/>
      <c r="AQ457" s="162"/>
      <c r="AR457" s="162"/>
    </row>
    <row r="458" spans="1:44" ht="12.75" x14ac:dyDescent="0.2">
      <c r="A458" s="161"/>
      <c r="B458" s="161"/>
      <c r="C458" s="161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  <c r="AK458" s="162"/>
      <c r="AL458" s="162"/>
      <c r="AM458" s="162"/>
      <c r="AN458" s="162"/>
      <c r="AO458" s="162"/>
      <c r="AP458" s="162"/>
      <c r="AQ458" s="162"/>
      <c r="AR458" s="162"/>
    </row>
    <row r="459" spans="1:44" ht="12.75" x14ac:dyDescent="0.2">
      <c r="A459" s="161"/>
      <c r="B459" s="161"/>
      <c r="C459" s="161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  <c r="AK459" s="162"/>
      <c r="AL459" s="162"/>
      <c r="AM459" s="162"/>
      <c r="AN459" s="162"/>
      <c r="AO459" s="162"/>
      <c r="AP459" s="162"/>
      <c r="AQ459" s="162"/>
      <c r="AR459" s="162"/>
    </row>
    <row r="460" spans="1:44" ht="12.75" x14ac:dyDescent="0.2">
      <c r="A460" s="161"/>
      <c r="B460" s="161"/>
      <c r="C460" s="161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  <c r="AK460" s="162"/>
      <c r="AL460" s="162"/>
      <c r="AM460" s="162"/>
      <c r="AN460" s="162"/>
      <c r="AO460" s="162"/>
      <c r="AP460" s="162"/>
      <c r="AQ460" s="162"/>
      <c r="AR460" s="162"/>
    </row>
    <row r="461" spans="1:44" ht="12.75" x14ac:dyDescent="0.2">
      <c r="A461" s="161"/>
      <c r="B461" s="161"/>
      <c r="C461" s="161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  <c r="AK461" s="162"/>
      <c r="AL461" s="162"/>
      <c r="AM461" s="162"/>
      <c r="AN461" s="162"/>
      <c r="AO461" s="162"/>
      <c r="AP461" s="162"/>
      <c r="AQ461" s="162"/>
      <c r="AR461" s="162"/>
    </row>
    <row r="462" spans="1:44" ht="12.75" x14ac:dyDescent="0.2">
      <c r="A462" s="161"/>
      <c r="B462" s="161"/>
      <c r="C462" s="161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  <c r="AK462" s="162"/>
      <c r="AL462" s="162"/>
      <c r="AM462" s="162"/>
      <c r="AN462" s="162"/>
      <c r="AO462" s="162"/>
      <c r="AP462" s="162"/>
      <c r="AQ462" s="162"/>
      <c r="AR462" s="162"/>
    </row>
    <row r="463" spans="1:44" ht="12.75" x14ac:dyDescent="0.2">
      <c r="A463" s="161"/>
      <c r="B463" s="161"/>
      <c r="C463" s="161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  <c r="AK463" s="162"/>
      <c r="AL463" s="162"/>
      <c r="AM463" s="162"/>
      <c r="AN463" s="162"/>
      <c r="AO463" s="162"/>
      <c r="AP463" s="162"/>
      <c r="AQ463" s="162"/>
      <c r="AR463" s="162"/>
    </row>
    <row r="464" spans="1:44" ht="12.75" x14ac:dyDescent="0.2">
      <c r="A464" s="161"/>
      <c r="B464" s="161"/>
      <c r="C464" s="161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  <c r="AK464" s="162"/>
      <c r="AL464" s="162"/>
      <c r="AM464" s="162"/>
      <c r="AN464" s="162"/>
      <c r="AO464" s="162"/>
      <c r="AP464" s="162"/>
      <c r="AQ464" s="162"/>
      <c r="AR464" s="162"/>
    </row>
    <row r="465" spans="1:44" ht="12.75" x14ac:dyDescent="0.2">
      <c r="A465" s="161"/>
      <c r="B465" s="161"/>
      <c r="C465" s="161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  <c r="AK465" s="162"/>
      <c r="AL465" s="162"/>
      <c r="AM465" s="162"/>
      <c r="AN465" s="162"/>
      <c r="AO465" s="162"/>
      <c r="AP465" s="162"/>
      <c r="AQ465" s="162"/>
      <c r="AR465" s="162"/>
    </row>
    <row r="466" spans="1:44" ht="12.75" x14ac:dyDescent="0.2">
      <c r="A466" s="161"/>
      <c r="B466" s="161"/>
      <c r="C466" s="161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  <c r="AK466" s="162"/>
      <c r="AL466" s="162"/>
      <c r="AM466" s="162"/>
      <c r="AN466" s="162"/>
      <c r="AO466" s="162"/>
      <c r="AP466" s="162"/>
      <c r="AQ466" s="162"/>
      <c r="AR466" s="162"/>
    </row>
    <row r="467" spans="1:44" ht="12.75" x14ac:dyDescent="0.2">
      <c r="A467" s="161"/>
      <c r="B467" s="161"/>
      <c r="C467" s="161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  <c r="AK467" s="162"/>
      <c r="AL467" s="162"/>
      <c r="AM467" s="162"/>
      <c r="AN467" s="162"/>
      <c r="AO467" s="162"/>
      <c r="AP467" s="162"/>
      <c r="AQ467" s="162"/>
      <c r="AR467" s="162"/>
    </row>
    <row r="468" spans="1:44" ht="12.75" x14ac:dyDescent="0.2">
      <c r="A468" s="161"/>
      <c r="B468" s="161"/>
      <c r="C468" s="161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  <c r="AK468" s="162"/>
      <c r="AL468" s="162"/>
      <c r="AM468" s="162"/>
      <c r="AN468" s="162"/>
      <c r="AO468" s="162"/>
      <c r="AP468" s="162"/>
      <c r="AQ468" s="162"/>
      <c r="AR468" s="162"/>
    </row>
    <row r="469" spans="1:44" ht="12.75" x14ac:dyDescent="0.2">
      <c r="A469" s="161"/>
      <c r="B469" s="161"/>
      <c r="C469" s="161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  <c r="AK469" s="162"/>
      <c r="AL469" s="162"/>
      <c r="AM469" s="162"/>
      <c r="AN469" s="162"/>
      <c r="AO469" s="162"/>
      <c r="AP469" s="162"/>
      <c r="AQ469" s="162"/>
      <c r="AR469" s="162"/>
    </row>
    <row r="470" spans="1:44" ht="12.75" x14ac:dyDescent="0.2">
      <c r="A470" s="161"/>
      <c r="B470" s="161"/>
      <c r="C470" s="161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  <c r="AK470" s="162"/>
      <c r="AL470" s="162"/>
      <c r="AM470" s="162"/>
      <c r="AN470" s="162"/>
      <c r="AO470" s="162"/>
      <c r="AP470" s="162"/>
      <c r="AQ470" s="162"/>
      <c r="AR470" s="162"/>
    </row>
    <row r="471" spans="1:44" ht="12.75" x14ac:dyDescent="0.2">
      <c r="A471" s="161"/>
      <c r="B471" s="161"/>
      <c r="C471" s="161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  <c r="AK471" s="162"/>
      <c r="AL471" s="162"/>
      <c r="AM471" s="162"/>
      <c r="AN471" s="162"/>
      <c r="AO471" s="162"/>
      <c r="AP471" s="162"/>
      <c r="AQ471" s="162"/>
      <c r="AR471" s="162"/>
    </row>
    <row r="472" spans="1:44" ht="12.75" x14ac:dyDescent="0.2">
      <c r="A472" s="161"/>
      <c r="B472" s="161"/>
      <c r="C472" s="161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  <c r="AK472" s="162"/>
      <c r="AL472" s="162"/>
      <c r="AM472" s="162"/>
      <c r="AN472" s="162"/>
      <c r="AO472" s="162"/>
      <c r="AP472" s="162"/>
      <c r="AQ472" s="162"/>
      <c r="AR472" s="162"/>
    </row>
    <row r="473" spans="1:44" ht="12.75" x14ac:dyDescent="0.2">
      <c r="A473" s="161"/>
      <c r="B473" s="161"/>
      <c r="C473" s="161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  <c r="AK473" s="162"/>
      <c r="AL473" s="162"/>
      <c r="AM473" s="162"/>
      <c r="AN473" s="162"/>
      <c r="AO473" s="162"/>
      <c r="AP473" s="162"/>
      <c r="AQ473" s="162"/>
      <c r="AR473" s="162"/>
    </row>
    <row r="474" spans="1:44" ht="12.75" x14ac:dyDescent="0.2">
      <c r="A474" s="161"/>
      <c r="B474" s="161"/>
      <c r="C474" s="161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  <c r="AK474" s="162"/>
      <c r="AL474" s="162"/>
      <c r="AM474" s="162"/>
      <c r="AN474" s="162"/>
      <c r="AO474" s="162"/>
      <c r="AP474" s="162"/>
      <c r="AQ474" s="162"/>
      <c r="AR474" s="162"/>
    </row>
    <row r="475" spans="1:44" ht="12.75" x14ac:dyDescent="0.2">
      <c r="A475" s="161"/>
      <c r="B475" s="161"/>
      <c r="C475" s="161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  <c r="AK475" s="162"/>
      <c r="AL475" s="162"/>
      <c r="AM475" s="162"/>
      <c r="AN475" s="162"/>
      <c r="AO475" s="162"/>
      <c r="AP475" s="162"/>
      <c r="AQ475" s="162"/>
      <c r="AR475" s="162"/>
    </row>
    <row r="476" spans="1:44" ht="12.75" x14ac:dyDescent="0.2">
      <c r="A476" s="161"/>
      <c r="B476" s="161"/>
      <c r="C476" s="161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62"/>
      <c r="AL476" s="162"/>
      <c r="AM476" s="162"/>
      <c r="AN476" s="162"/>
      <c r="AO476" s="162"/>
      <c r="AP476" s="162"/>
      <c r="AQ476" s="162"/>
      <c r="AR476" s="162"/>
    </row>
    <row r="477" spans="1:44" ht="12.75" x14ac:dyDescent="0.2">
      <c r="A477" s="161"/>
      <c r="B477" s="161"/>
      <c r="C477" s="161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  <c r="AK477" s="162"/>
      <c r="AL477" s="162"/>
      <c r="AM477" s="162"/>
      <c r="AN477" s="162"/>
      <c r="AO477" s="162"/>
      <c r="AP477" s="162"/>
      <c r="AQ477" s="162"/>
      <c r="AR477" s="162"/>
    </row>
    <row r="478" spans="1:44" ht="12.75" x14ac:dyDescent="0.2">
      <c r="A478" s="161"/>
      <c r="B478" s="161"/>
      <c r="C478" s="161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  <c r="AK478" s="162"/>
      <c r="AL478" s="162"/>
      <c r="AM478" s="162"/>
      <c r="AN478" s="162"/>
      <c r="AO478" s="162"/>
      <c r="AP478" s="162"/>
      <c r="AQ478" s="162"/>
      <c r="AR478" s="162"/>
    </row>
    <row r="479" spans="1:44" ht="12.75" x14ac:dyDescent="0.2">
      <c r="A479" s="161"/>
      <c r="B479" s="161"/>
      <c r="C479" s="161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  <c r="AK479" s="162"/>
      <c r="AL479" s="162"/>
      <c r="AM479" s="162"/>
      <c r="AN479" s="162"/>
      <c r="AO479" s="162"/>
      <c r="AP479" s="162"/>
      <c r="AQ479" s="162"/>
      <c r="AR479" s="162"/>
    </row>
    <row r="480" spans="1:44" ht="12.75" x14ac:dyDescent="0.2">
      <c r="A480" s="161"/>
      <c r="B480" s="161"/>
      <c r="C480" s="161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  <c r="AK480" s="162"/>
      <c r="AL480" s="162"/>
      <c r="AM480" s="162"/>
      <c r="AN480" s="162"/>
      <c r="AO480" s="162"/>
      <c r="AP480" s="162"/>
      <c r="AQ480" s="162"/>
      <c r="AR480" s="162"/>
    </row>
    <row r="481" spans="1:44" ht="12.75" x14ac:dyDescent="0.2">
      <c r="A481" s="161"/>
      <c r="B481" s="161"/>
      <c r="C481" s="161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  <c r="AK481" s="162"/>
      <c r="AL481" s="162"/>
      <c r="AM481" s="162"/>
      <c r="AN481" s="162"/>
      <c r="AO481" s="162"/>
      <c r="AP481" s="162"/>
      <c r="AQ481" s="162"/>
      <c r="AR481" s="162"/>
    </row>
    <row r="482" spans="1:44" ht="12.75" x14ac:dyDescent="0.2">
      <c r="A482" s="161"/>
      <c r="B482" s="161"/>
      <c r="C482" s="161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  <c r="AK482" s="162"/>
      <c r="AL482" s="162"/>
      <c r="AM482" s="162"/>
      <c r="AN482" s="162"/>
      <c r="AO482" s="162"/>
      <c r="AP482" s="162"/>
      <c r="AQ482" s="162"/>
      <c r="AR482" s="162"/>
    </row>
    <row r="483" spans="1:44" ht="12.75" x14ac:dyDescent="0.2">
      <c r="A483" s="161"/>
      <c r="B483" s="161"/>
      <c r="C483" s="161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  <c r="AK483" s="162"/>
      <c r="AL483" s="162"/>
      <c r="AM483" s="162"/>
      <c r="AN483" s="162"/>
      <c r="AO483" s="162"/>
      <c r="AP483" s="162"/>
      <c r="AQ483" s="162"/>
      <c r="AR483" s="162"/>
    </row>
    <row r="484" spans="1:44" ht="12.75" x14ac:dyDescent="0.2">
      <c r="A484" s="161"/>
      <c r="B484" s="161"/>
      <c r="C484" s="161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  <c r="AK484" s="162"/>
      <c r="AL484" s="162"/>
      <c r="AM484" s="162"/>
      <c r="AN484" s="162"/>
      <c r="AO484" s="162"/>
      <c r="AP484" s="162"/>
      <c r="AQ484" s="162"/>
      <c r="AR484" s="162"/>
    </row>
    <row r="485" spans="1:44" ht="12.75" x14ac:dyDescent="0.2">
      <c r="A485" s="161"/>
      <c r="B485" s="161"/>
      <c r="C485" s="161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  <c r="AK485" s="162"/>
      <c r="AL485" s="162"/>
      <c r="AM485" s="162"/>
      <c r="AN485" s="162"/>
      <c r="AO485" s="162"/>
      <c r="AP485" s="162"/>
      <c r="AQ485" s="162"/>
      <c r="AR485" s="162"/>
    </row>
    <row r="486" spans="1:44" ht="12.75" x14ac:dyDescent="0.2">
      <c r="A486" s="161"/>
      <c r="B486" s="161"/>
      <c r="C486" s="161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  <c r="AK486" s="162"/>
      <c r="AL486" s="162"/>
      <c r="AM486" s="162"/>
      <c r="AN486" s="162"/>
      <c r="AO486" s="162"/>
      <c r="AP486" s="162"/>
      <c r="AQ486" s="162"/>
      <c r="AR486" s="162"/>
    </row>
    <row r="487" spans="1:44" ht="12.75" x14ac:dyDescent="0.2">
      <c r="A487" s="161"/>
      <c r="B487" s="161"/>
      <c r="C487" s="161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  <c r="AK487" s="162"/>
      <c r="AL487" s="162"/>
      <c r="AM487" s="162"/>
      <c r="AN487" s="162"/>
      <c r="AO487" s="162"/>
      <c r="AP487" s="162"/>
      <c r="AQ487" s="162"/>
      <c r="AR487" s="162"/>
    </row>
    <row r="488" spans="1:44" ht="12.75" x14ac:dyDescent="0.2">
      <c r="A488" s="161"/>
      <c r="B488" s="161"/>
      <c r="C488" s="161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  <c r="AK488" s="162"/>
      <c r="AL488" s="162"/>
      <c r="AM488" s="162"/>
      <c r="AN488" s="162"/>
      <c r="AO488" s="162"/>
      <c r="AP488" s="162"/>
      <c r="AQ488" s="162"/>
      <c r="AR488" s="162"/>
    </row>
    <row r="489" spans="1:44" ht="12.75" x14ac:dyDescent="0.2">
      <c r="A489" s="161"/>
      <c r="B489" s="161"/>
      <c r="C489" s="161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  <c r="AK489" s="162"/>
      <c r="AL489" s="162"/>
      <c r="AM489" s="162"/>
      <c r="AN489" s="162"/>
      <c r="AO489" s="162"/>
      <c r="AP489" s="162"/>
      <c r="AQ489" s="162"/>
      <c r="AR489" s="162"/>
    </row>
    <row r="490" spans="1:44" ht="12.75" x14ac:dyDescent="0.2">
      <c r="A490" s="161"/>
      <c r="B490" s="161"/>
      <c r="C490" s="161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  <c r="AK490" s="162"/>
      <c r="AL490" s="162"/>
      <c r="AM490" s="162"/>
      <c r="AN490" s="162"/>
      <c r="AO490" s="162"/>
      <c r="AP490" s="162"/>
      <c r="AQ490" s="162"/>
      <c r="AR490" s="162"/>
    </row>
    <row r="491" spans="1:44" ht="12.75" x14ac:dyDescent="0.2">
      <c r="A491" s="161"/>
      <c r="B491" s="161"/>
      <c r="C491" s="161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  <c r="AK491" s="162"/>
      <c r="AL491" s="162"/>
      <c r="AM491" s="162"/>
      <c r="AN491" s="162"/>
      <c r="AO491" s="162"/>
      <c r="AP491" s="162"/>
      <c r="AQ491" s="162"/>
      <c r="AR491" s="162"/>
    </row>
    <row r="492" spans="1:44" ht="12.75" x14ac:dyDescent="0.2">
      <c r="A492" s="161"/>
      <c r="B492" s="161"/>
      <c r="C492" s="161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  <c r="AK492" s="162"/>
      <c r="AL492" s="162"/>
      <c r="AM492" s="162"/>
      <c r="AN492" s="162"/>
      <c r="AO492" s="162"/>
      <c r="AP492" s="162"/>
      <c r="AQ492" s="162"/>
      <c r="AR492" s="162"/>
    </row>
    <row r="493" spans="1:44" ht="12.75" x14ac:dyDescent="0.2">
      <c r="A493" s="161"/>
      <c r="B493" s="161"/>
      <c r="C493" s="161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  <c r="AK493" s="162"/>
      <c r="AL493" s="162"/>
      <c r="AM493" s="162"/>
      <c r="AN493" s="162"/>
      <c r="AO493" s="162"/>
      <c r="AP493" s="162"/>
      <c r="AQ493" s="162"/>
      <c r="AR493" s="162"/>
    </row>
    <row r="494" spans="1:44" ht="12.75" x14ac:dyDescent="0.2">
      <c r="A494" s="161"/>
      <c r="B494" s="161"/>
      <c r="C494" s="161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  <c r="AK494" s="162"/>
      <c r="AL494" s="162"/>
      <c r="AM494" s="162"/>
      <c r="AN494" s="162"/>
      <c r="AO494" s="162"/>
      <c r="AP494" s="162"/>
      <c r="AQ494" s="162"/>
      <c r="AR494" s="162"/>
    </row>
    <row r="495" spans="1:44" ht="12.75" x14ac:dyDescent="0.2">
      <c r="A495" s="161"/>
      <c r="B495" s="161"/>
      <c r="C495" s="161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  <c r="AK495" s="162"/>
      <c r="AL495" s="162"/>
      <c r="AM495" s="162"/>
      <c r="AN495" s="162"/>
      <c r="AO495" s="162"/>
      <c r="AP495" s="162"/>
      <c r="AQ495" s="162"/>
      <c r="AR495" s="162"/>
    </row>
    <row r="496" spans="1:44" ht="12.75" x14ac:dyDescent="0.2">
      <c r="A496" s="161"/>
      <c r="B496" s="161"/>
      <c r="C496" s="161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  <c r="AK496" s="162"/>
      <c r="AL496" s="162"/>
      <c r="AM496" s="162"/>
      <c r="AN496" s="162"/>
      <c r="AO496" s="162"/>
      <c r="AP496" s="162"/>
      <c r="AQ496" s="162"/>
      <c r="AR496" s="162"/>
    </row>
    <row r="497" spans="1:44" ht="12.75" x14ac:dyDescent="0.2">
      <c r="A497" s="161"/>
      <c r="B497" s="161"/>
      <c r="C497" s="161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  <c r="AK497" s="162"/>
      <c r="AL497" s="162"/>
      <c r="AM497" s="162"/>
      <c r="AN497" s="162"/>
      <c r="AO497" s="162"/>
      <c r="AP497" s="162"/>
      <c r="AQ497" s="162"/>
      <c r="AR497" s="162"/>
    </row>
    <row r="498" spans="1:44" ht="12.75" x14ac:dyDescent="0.2">
      <c r="A498" s="161"/>
      <c r="B498" s="161"/>
      <c r="C498" s="161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  <c r="AK498" s="162"/>
      <c r="AL498" s="162"/>
      <c r="AM498" s="162"/>
      <c r="AN498" s="162"/>
      <c r="AO498" s="162"/>
      <c r="AP498" s="162"/>
      <c r="AQ498" s="162"/>
      <c r="AR498" s="162"/>
    </row>
    <row r="499" spans="1:44" ht="12.75" x14ac:dyDescent="0.2">
      <c r="A499" s="161"/>
      <c r="B499" s="161"/>
      <c r="C499" s="161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  <c r="AK499" s="162"/>
      <c r="AL499" s="162"/>
      <c r="AM499" s="162"/>
      <c r="AN499" s="162"/>
      <c r="AO499" s="162"/>
      <c r="AP499" s="162"/>
      <c r="AQ499" s="162"/>
      <c r="AR499" s="162"/>
    </row>
    <row r="500" spans="1:44" ht="12.75" x14ac:dyDescent="0.2">
      <c r="A500" s="161"/>
      <c r="B500" s="161"/>
      <c r="C500" s="161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  <c r="AK500" s="162"/>
      <c r="AL500" s="162"/>
      <c r="AM500" s="162"/>
      <c r="AN500" s="162"/>
      <c r="AO500" s="162"/>
      <c r="AP500" s="162"/>
      <c r="AQ500" s="162"/>
      <c r="AR500" s="162"/>
    </row>
    <row r="501" spans="1:44" ht="12.75" x14ac:dyDescent="0.2">
      <c r="A501" s="161"/>
      <c r="B501" s="161"/>
      <c r="C501" s="161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  <c r="AK501" s="162"/>
      <c r="AL501" s="162"/>
      <c r="AM501" s="162"/>
      <c r="AN501" s="162"/>
      <c r="AO501" s="162"/>
      <c r="AP501" s="162"/>
      <c r="AQ501" s="162"/>
      <c r="AR501" s="162"/>
    </row>
    <row r="502" spans="1:44" ht="12.75" x14ac:dyDescent="0.2">
      <c r="A502" s="161"/>
      <c r="B502" s="161"/>
      <c r="C502" s="161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  <c r="AK502" s="162"/>
      <c r="AL502" s="162"/>
      <c r="AM502" s="162"/>
      <c r="AN502" s="162"/>
      <c r="AO502" s="162"/>
      <c r="AP502" s="162"/>
      <c r="AQ502" s="162"/>
      <c r="AR502" s="162"/>
    </row>
    <row r="503" spans="1:44" ht="12.75" x14ac:dyDescent="0.2">
      <c r="A503" s="161"/>
      <c r="B503" s="161"/>
      <c r="C503" s="161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  <c r="AK503" s="162"/>
      <c r="AL503" s="162"/>
      <c r="AM503" s="162"/>
      <c r="AN503" s="162"/>
      <c r="AO503" s="162"/>
      <c r="AP503" s="162"/>
      <c r="AQ503" s="162"/>
      <c r="AR503" s="162"/>
    </row>
    <row r="504" spans="1:44" ht="12.75" x14ac:dyDescent="0.2">
      <c r="A504" s="161"/>
      <c r="B504" s="161"/>
      <c r="C504" s="161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  <c r="AK504" s="162"/>
      <c r="AL504" s="162"/>
      <c r="AM504" s="162"/>
      <c r="AN504" s="162"/>
      <c r="AO504" s="162"/>
      <c r="AP504" s="162"/>
      <c r="AQ504" s="162"/>
      <c r="AR504" s="162"/>
    </row>
    <row r="505" spans="1:44" ht="12.75" x14ac:dyDescent="0.2">
      <c r="A505" s="161"/>
      <c r="B505" s="161"/>
      <c r="C505" s="161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  <c r="AK505" s="162"/>
      <c r="AL505" s="162"/>
      <c r="AM505" s="162"/>
      <c r="AN505" s="162"/>
      <c r="AO505" s="162"/>
      <c r="AP505" s="162"/>
      <c r="AQ505" s="162"/>
      <c r="AR505" s="162"/>
    </row>
    <row r="506" spans="1:44" ht="12.75" x14ac:dyDescent="0.2">
      <c r="A506" s="161"/>
      <c r="B506" s="161"/>
      <c r="C506" s="161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  <c r="AK506" s="162"/>
      <c r="AL506" s="162"/>
      <c r="AM506" s="162"/>
      <c r="AN506" s="162"/>
      <c r="AO506" s="162"/>
      <c r="AP506" s="162"/>
      <c r="AQ506" s="162"/>
      <c r="AR506" s="162"/>
    </row>
    <row r="507" spans="1:44" ht="12.75" x14ac:dyDescent="0.2">
      <c r="A507" s="161"/>
      <c r="B507" s="161"/>
      <c r="C507" s="161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  <c r="AK507" s="162"/>
      <c r="AL507" s="162"/>
      <c r="AM507" s="162"/>
      <c r="AN507" s="162"/>
      <c r="AO507" s="162"/>
      <c r="AP507" s="162"/>
      <c r="AQ507" s="162"/>
      <c r="AR507" s="162"/>
    </row>
    <row r="508" spans="1:44" ht="12.75" x14ac:dyDescent="0.2">
      <c r="A508" s="161"/>
      <c r="B508" s="161"/>
      <c r="C508" s="161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  <c r="AK508" s="162"/>
      <c r="AL508" s="162"/>
      <c r="AM508" s="162"/>
      <c r="AN508" s="162"/>
      <c r="AO508" s="162"/>
      <c r="AP508" s="162"/>
      <c r="AQ508" s="162"/>
      <c r="AR508" s="162"/>
    </row>
    <row r="509" spans="1:44" ht="12.75" x14ac:dyDescent="0.2">
      <c r="A509" s="161"/>
      <c r="B509" s="161"/>
      <c r="C509" s="161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  <c r="AK509" s="162"/>
      <c r="AL509" s="162"/>
      <c r="AM509" s="162"/>
      <c r="AN509" s="162"/>
      <c r="AO509" s="162"/>
      <c r="AP509" s="162"/>
      <c r="AQ509" s="162"/>
      <c r="AR509" s="162"/>
    </row>
    <row r="510" spans="1:44" ht="12.75" x14ac:dyDescent="0.2">
      <c r="A510" s="161"/>
      <c r="B510" s="161"/>
      <c r="C510" s="161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  <c r="AK510" s="162"/>
      <c r="AL510" s="162"/>
      <c r="AM510" s="162"/>
      <c r="AN510" s="162"/>
      <c r="AO510" s="162"/>
      <c r="AP510" s="162"/>
      <c r="AQ510" s="162"/>
      <c r="AR510" s="162"/>
    </row>
    <row r="511" spans="1:44" ht="12.75" x14ac:dyDescent="0.2">
      <c r="A511" s="161"/>
      <c r="B511" s="161"/>
      <c r="C511" s="161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  <c r="AK511" s="162"/>
      <c r="AL511" s="162"/>
      <c r="AM511" s="162"/>
      <c r="AN511" s="162"/>
      <c r="AO511" s="162"/>
      <c r="AP511" s="162"/>
      <c r="AQ511" s="162"/>
      <c r="AR511" s="162"/>
    </row>
    <row r="512" spans="1:44" ht="12.75" x14ac:dyDescent="0.2">
      <c r="A512" s="161"/>
      <c r="B512" s="161"/>
      <c r="C512" s="161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  <c r="AK512" s="162"/>
      <c r="AL512" s="162"/>
      <c r="AM512" s="162"/>
      <c r="AN512" s="162"/>
      <c r="AO512" s="162"/>
      <c r="AP512" s="162"/>
      <c r="AQ512" s="162"/>
      <c r="AR512" s="162"/>
    </row>
    <row r="513" spans="1:44" ht="12.75" x14ac:dyDescent="0.2">
      <c r="A513" s="161"/>
      <c r="B513" s="161"/>
      <c r="C513" s="161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  <c r="AK513" s="162"/>
      <c r="AL513" s="162"/>
      <c r="AM513" s="162"/>
      <c r="AN513" s="162"/>
      <c r="AO513" s="162"/>
      <c r="AP513" s="162"/>
      <c r="AQ513" s="162"/>
      <c r="AR513" s="162"/>
    </row>
    <row r="514" spans="1:44" ht="12.75" x14ac:dyDescent="0.2">
      <c r="A514" s="161"/>
      <c r="B514" s="161"/>
      <c r="C514" s="161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  <c r="AK514" s="162"/>
      <c r="AL514" s="162"/>
      <c r="AM514" s="162"/>
      <c r="AN514" s="162"/>
      <c r="AO514" s="162"/>
      <c r="AP514" s="162"/>
      <c r="AQ514" s="162"/>
      <c r="AR514" s="162"/>
    </row>
    <row r="515" spans="1:44" ht="12.75" x14ac:dyDescent="0.2">
      <c r="A515" s="161"/>
      <c r="B515" s="161"/>
      <c r="C515" s="161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  <c r="AK515" s="162"/>
      <c r="AL515" s="162"/>
      <c r="AM515" s="162"/>
      <c r="AN515" s="162"/>
      <c r="AO515" s="162"/>
      <c r="AP515" s="162"/>
      <c r="AQ515" s="162"/>
      <c r="AR515" s="162"/>
    </row>
    <row r="516" spans="1:44" ht="12.75" x14ac:dyDescent="0.2">
      <c r="A516" s="161"/>
      <c r="B516" s="161"/>
      <c r="C516" s="161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  <c r="AK516" s="162"/>
      <c r="AL516" s="162"/>
      <c r="AM516" s="162"/>
      <c r="AN516" s="162"/>
      <c r="AO516" s="162"/>
      <c r="AP516" s="162"/>
      <c r="AQ516" s="162"/>
      <c r="AR516" s="162"/>
    </row>
    <row r="517" spans="1:44" ht="12.75" x14ac:dyDescent="0.2">
      <c r="A517" s="161"/>
      <c r="B517" s="161"/>
      <c r="C517" s="161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  <c r="AK517" s="162"/>
      <c r="AL517" s="162"/>
      <c r="AM517" s="162"/>
      <c r="AN517" s="162"/>
      <c r="AO517" s="162"/>
      <c r="AP517" s="162"/>
      <c r="AQ517" s="162"/>
      <c r="AR517" s="162"/>
    </row>
    <row r="518" spans="1:44" ht="12.75" x14ac:dyDescent="0.2">
      <c r="A518" s="161"/>
      <c r="B518" s="161"/>
      <c r="C518" s="161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  <c r="AK518" s="162"/>
      <c r="AL518" s="162"/>
      <c r="AM518" s="162"/>
      <c r="AN518" s="162"/>
      <c r="AO518" s="162"/>
      <c r="AP518" s="162"/>
      <c r="AQ518" s="162"/>
      <c r="AR518" s="162"/>
    </row>
    <row r="519" spans="1:44" ht="12.75" x14ac:dyDescent="0.2">
      <c r="A519" s="161"/>
      <c r="B519" s="161"/>
      <c r="C519" s="161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  <c r="AK519" s="162"/>
      <c r="AL519" s="162"/>
      <c r="AM519" s="162"/>
      <c r="AN519" s="162"/>
      <c r="AO519" s="162"/>
      <c r="AP519" s="162"/>
      <c r="AQ519" s="162"/>
      <c r="AR519" s="162"/>
    </row>
    <row r="520" spans="1:44" ht="12.75" x14ac:dyDescent="0.2">
      <c r="A520" s="161"/>
      <c r="B520" s="161"/>
      <c r="C520" s="161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  <c r="AK520" s="162"/>
      <c r="AL520" s="162"/>
      <c r="AM520" s="162"/>
      <c r="AN520" s="162"/>
      <c r="AO520" s="162"/>
      <c r="AP520" s="162"/>
      <c r="AQ520" s="162"/>
      <c r="AR520" s="162"/>
    </row>
    <row r="521" spans="1:44" ht="12.75" x14ac:dyDescent="0.2">
      <c r="A521" s="161"/>
      <c r="B521" s="161"/>
      <c r="C521" s="161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  <c r="AK521" s="162"/>
      <c r="AL521" s="162"/>
      <c r="AM521" s="162"/>
      <c r="AN521" s="162"/>
      <c r="AO521" s="162"/>
      <c r="AP521" s="162"/>
      <c r="AQ521" s="162"/>
      <c r="AR521" s="162"/>
    </row>
    <row r="522" spans="1:44" ht="12.75" x14ac:dyDescent="0.2">
      <c r="A522" s="161"/>
      <c r="B522" s="161"/>
      <c r="C522" s="161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  <c r="AK522" s="162"/>
      <c r="AL522" s="162"/>
      <c r="AM522" s="162"/>
      <c r="AN522" s="162"/>
      <c r="AO522" s="162"/>
      <c r="AP522" s="162"/>
      <c r="AQ522" s="162"/>
      <c r="AR522" s="162"/>
    </row>
    <row r="523" spans="1:44" ht="12.75" x14ac:dyDescent="0.2">
      <c r="A523" s="161"/>
      <c r="B523" s="161"/>
      <c r="C523" s="161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  <c r="AK523" s="162"/>
      <c r="AL523" s="162"/>
      <c r="AM523" s="162"/>
      <c r="AN523" s="162"/>
      <c r="AO523" s="162"/>
      <c r="AP523" s="162"/>
      <c r="AQ523" s="162"/>
      <c r="AR523" s="162"/>
    </row>
    <row r="524" spans="1:44" ht="12.75" x14ac:dyDescent="0.2">
      <c r="A524" s="161"/>
      <c r="B524" s="161"/>
      <c r="C524" s="161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  <c r="AK524" s="162"/>
      <c r="AL524" s="162"/>
      <c r="AM524" s="162"/>
      <c r="AN524" s="162"/>
      <c r="AO524" s="162"/>
      <c r="AP524" s="162"/>
      <c r="AQ524" s="162"/>
      <c r="AR524" s="162"/>
    </row>
    <row r="525" spans="1:44" ht="12.75" x14ac:dyDescent="0.2">
      <c r="A525" s="161"/>
      <c r="B525" s="161"/>
      <c r="C525" s="161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  <c r="AK525" s="162"/>
      <c r="AL525" s="162"/>
      <c r="AM525" s="162"/>
      <c r="AN525" s="162"/>
      <c r="AO525" s="162"/>
      <c r="AP525" s="162"/>
      <c r="AQ525" s="162"/>
      <c r="AR525" s="162"/>
    </row>
    <row r="526" spans="1:44" ht="12.75" x14ac:dyDescent="0.2">
      <c r="A526" s="161"/>
      <c r="B526" s="161"/>
      <c r="C526" s="161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  <c r="AK526" s="162"/>
      <c r="AL526" s="162"/>
      <c r="AM526" s="162"/>
      <c r="AN526" s="162"/>
      <c r="AO526" s="162"/>
      <c r="AP526" s="162"/>
      <c r="AQ526" s="162"/>
      <c r="AR526" s="162"/>
    </row>
    <row r="527" spans="1:44" ht="12.75" x14ac:dyDescent="0.2">
      <c r="A527" s="161"/>
      <c r="B527" s="161"/>
      <c r="C527" s="161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  <c r="AK527" s="162"/>
      <c r="AL527" s="162"/>
      <c r="AM527" s="162"/>
      <c r="AN527" s="162"/>
      <c r="AO527" s="162"/>
      <c r="AP527" s="162"/>
      <c r="AQ527" s="162"/>
      <c r="AR527" s="162"/>
    </row>
    <row r="528" spans="1:44" ht="12.75" x14ac:dyDescent="0.2">
      <c r="A528" s="161"/>
      <c r="B528" s="161"/>
      <c r="C528" s="161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  <c r="AK528" s="162"/>
      <c r="AL528" s="162"/>
      <c r="AM528" s="162"/>
      <c r="AN528" s="162"/>
      <c r="AO528" s="162"/>
      <c r="AP528" s="162"/>
      <c r="AQ528" s="162"/>
      <c r="AR528" s="162"/>
    </row>
    <row r="529" spans="1:44" ht="12.75" x14ac:dyDescent="0.2">
      <c r="A529" s="161"/>
      <c r="B529" s="161"/>
      <c r="C529" s="161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  <c r="AK529" s="162"/>
      <c r="AL529" s="162"/>
      <c r="AM529" s="162"/>
      <c r="AN529" s="162"/>
      <c r="AO529" s="162"/>
      <c r="AP529" s="162"/>
      <c r="AQ529" s="162"/>
      <c r="AR529" s="162"/>
    </row>
    <row r="530" spans="1:44" ht="12.75" x14ac:dyDescent="0.2">
      <c r="A530" s="161"/>
      <c r="B530" s="161"/>
      <c r="C530" s="161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  <c r="AK530" s="162"/>
      <c r="AL530" s="162"/>
      <c r="AM530" s="162"/>
      <c r="AN530" s="162"/>
      <c r="AO530" s="162"/>
      <c r="AP530" s="162"/>
      <c r="AQ530" s="162"/>
      <c r="AR530" s="162"/>
    </row>
    <row r="531" spans="1:44" ht="12.75" x14ac:dyDescent="0.2">
      <c r="A531" s="161"/>
      <c r="B531" s="161"/>
      <c r="C531" s="161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  <c r="AK531" s="162"/>
      <c r="AL531" s="162"/>
      <c r="AM531" s="162"/>
      <c r="AN531" s="162"/>
      <c r="AO531" s="162"/>
      <c r="AP531" s="162"/>
      <c r="AQ531" s="162"/>
      <c r="AR531" s="162"/>
    </row>
    <row r="532" spans="1:44" ht="12.75" x14ac:dyDescent="0.2">
      <c r="A532" s="161"/>
      <c r="B532" s="161"/>
      <c r="C532" s="161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  <c r="AK532" s="162"/>
      <c r="AL532" s="162"/>
      <c r="AM532" s="162"/>
      <c r="AN532" s="162"/>
      <c r="AO532" s="162"/>
      <c r="AP532" s="162"/>
      <c r="AQ532" s="162"/>
      <c r="AR532" s="162"/>
    </row>
    <row r="533" spans="1:44" ht="12.75" x14ac:dyDescent="0.2">
      <c r="A533" s="161"/>
      <c r="B533" s="161"/>
      <c r="C533" s="161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  <c r="AK533" s="162"/>
      <c r="AL533" s="162"/>
      <c r="AM533" s="162"/>
      <c r="AN533" s="162"/>
      <c r="AO533" s="162"/>
      <c r="AP533" s="162"/>
      <c r="AQ533" s="162"/>
      <c r="AR533" s="162"/>
    </row>
    <row r="534" spans="1:44" ht="12.75" x14ac:dyDescent="0.2">
      <c r="A534" s="161"/>
      <c r="B534" s="161"/>
      <c r="C534" s="161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  <c r="AK534" s="162"/>
      <c r="AL534" s="162"/>
      <c r="AM534" s="162"/>
      <c r="AN534" s="162"/>
      <c r="AO534" s="162"/>
      <c r="AP534" s="162"/>
      <c r="AQ534" s="162"/>
      <c r="AR534" s="162"/>
    </row>
    <row r="535" spans="1:44" ht="12.75" x14ac:dyDescent="0.2">
      <c r="A535" s="161"/>
      <c r="B535" s="161"/>
      <c r="C535" s="161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  <c r="AK535" s="162"/>
      <c r="AL535" s="162"/>
      <c r="AM535" s="162"/>
      <c r="AN535" s="162"/>
      <c r="AO535" s="162"/>
      <c r="AP535" s="162"/>
      <c r="AQ535" s="162"/>
      <c r="AR535" s="162"/>
    </row>
    <row r="536" spans="1:44" ht="12.75" x14ac:dyDescent="0.2">
      <c r="A536" s="161"/>
      <c r="B536" s="161"/>
      <c r="C536" s="161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  <c r="AK536" s="162"/>
      <c r="AL536" s="162"/>
      <c r="AM536" s="162"/>
      <c r="AN536" s="162"/>
      <c r="AO536" s="162"/>
      <c r="AP536" s="162"/>
      <c r="AQ536" s="162"/>
      <c r="AR536" s="162"/>
    </row>
    <row r="537" spans="1:44" ht="12.75" x14ac:dyDescent="0.2">
      <c r="A537" s="161"/>
      <c r="B537" s="161"/>
      <c r="C537" s="161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  <c r="AK537" s="162"/>
      <c r="AL537" s="162"/>
      <c r="AM537" s="162"/>
      <c r="AN537" s="162"/>
      <c r="AO537" s="162"/>
      <c r="AP537" s="162"/>
      <c r="AQ537" s="162"/>
      <c r="AR537" s="162"/>
    </row>
    <row r="538" spans="1:44" ht="12.75" x14ac:dyDescent="0.2">
      <c r="A538" s="161"/>
      <c r="B538" s="161"/>
      <c r="C538" s="161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  <c r="AK538" s="162"/>
      <c r="AL538" s="162"/>
      <c r="AM538" s="162"/>
      <c r="AN538" s="162"/>
      <c r="AO538" s="162"/>
      <c r="AP538" s="162"/>
      <c r="AQ538" s="162"/>
      <c r="AR538" s="162"/>
    </row>
    <row r="539" spans="1:44" ht="12.75" x14ac:dyDescent="0.2">
      <c r="A539" s="161"/>
      <c r="B539" s="161"/>
      <c r="C539" s="161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  <c r="AK539" s="162"/>
      <c r="AL539" s="162"/>
      <c r="AM539" s="162"/>
      <c r="AN539" s="162"/>
      <c r="AO539" s="162"/>
      <c r="AP539" s="162"/>
      <c r="AQ539" s="162"/>
      <c r="AR539" s="162"/>
    </row>
    <row r="540" spans="1:44" ht="12.75" x14ac:dyDescent="0.2">
      <c r="A540" s="161"/>
      <c r="B540" s="161"/>
      <c r="C540" s="161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  <c r="AK540" s="162"/>
      <c r="AL540" s="162"/>
      <c r="AM540" s="162"/>
      <c r="AN540" s="162"/>
      <c r="AO540" s="162"/>
      <c r="AP540" s="162"/>
      <c r="AQ540" s="162"/>
      <c r="AR540" s="162"/>
    </row>
    <row r="541" spans="1:44" ht="12.75" x14ac:dyDescent="0.2">
      <c r="A541" s="161"/>
      <c r="B541" s="161"/>
      <c r="C541" s="161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  <c r="AK541" s="162"/>
      <c r="AL541" s="162"/>
      <c r="AM541" s="162"/>
      <c r="AN541" s="162"/>
      <c r="AO541" s="162"/>
      <c r="AP541" s="162"/>
      <c r="AQ541" s="162"/>
      <c r="AR541" s="162"/>
    </row>
    <row r="542" spans="1:44" ht="12.75" x14ac:dyDescent="0.2">
      <c r="A542" s="161"/>
      <c r="B542" s="161"/>
      <c r="C542" s="161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  <c r="AK542" s="162"/>
      <c r="AL542" s="162"/>
      <c r="AM542" s="162"/>
      <c r="AN542" s="162"/>
      <c r="AO542" s="162"/>
      <c r="AP542" s="162"/>
      <c r="AQ542" s="162"/>
      <c r="AR542" s="162"/>
    </row>
    <row r="543" spans="1:44" ht="12.75" x14ac:dyDescent="0.2">
      <c r="A543" s="161"/>
      <c r="B543" s="161"/>
      <c r="C543" s="161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  <c r="AK543" s="162"/>
      <c r="AL543" s="162"/>
      <c r="AM543" s="162"/>
      <c r="AN543" s="162"/>
      <c r="AO543" s="162"/>
      <c r="AP543" s="162"/>
      <c r="AQ543" s="162"/>
      <c r="AR543" s="162"/>
    </row>
    <row r="544" spans="1:44" ht="12.75" x14ac:dyDescent="0.2">
      <c r="A544" s="161"/>
      <c r="B544" s="161"/>
      <c r="C544" s="161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  <c r="AK544" s="162"/>
      <c r="AL544" s="162"/>
      <c r="AM544" s="162"/>
      <c r="AN544" s="162"/>
      <c r="AO544" s="162"/>
      <c r="AP544" s="162"/>
      <c r="AQ544" s="162"/>
      <c r="AR544" s="162"/>
    </row>
    <row r="545" spans="1:44" ht="12.75" x14ac:dyDescent="0.2">
      <c r="A545" s="161"/>
      <c r="B545" s="161"/>
      <c r="C545" s="161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  <c r="AK545" s="162"/>
      <c r="AL545" s="162"/>
      <c r="AM545" s="162"/>
      <c r="AN545" s="162"/>
      <c r="AO545" s="162"/>
      <c r="AP545" s="162"/>
      <c r="AQ545" s="162"/>
      <c r="AR545" s="162"/>
    </row>
    <row r="546" spans="1:44" ht="12.75" x14ac:dyDescent="0.2">
      <c r="A546" s="161"/>
      <c r="B546" s="161"/>
      <c r="C546" s="161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  <c r="AK546" s="162"/>
      <c r="AL546" s="162"/>
      <c r="AM546" s="162"/>
      <c r="AN546" s="162"/>
      <c r="AO546" s="162"/>
      <c r="AP546" s="162"/>
      <c r="AQ546" s="162"/>
      <c r="AR546" s="162"/>
    </row>
    <row r="547" spans="1:44" ht="12.75" x14ac:dyDescent="0.2">
      <c r="A547" s="161"/>
      <c r="B547" s="161"/>
      <c r="C547" s="161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  <c r="AK547" s="162"/>
      <c r="AL547" s="162"/>
      <c r="AM547" s="162"/>
      <c r="AN547" s="162"/>
      <c r="AO547" s="162"/>
      <c r="AP547" s="162"/>
      <c r="AQ547" s="162"/>
      <c r="AR547" s="162"/>
    </row>
    <row r="548" spans="1:44" ht="12.75" x14ac:dyDescent="0.2">
      <c r="A548" s="161"/>
      <c r="B548" s="161"/>
      <c r="C548" s="161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  <c r="AK548" s="162"/>
      <c r="AL548" s="162"/>
      <c r="AM548" s="162"/>
      <c r="AN548" s="162"/>
      <c r="AO548" s="162"/>
      <c r="AP548" s="162"/>
      <c r="AQ548" s="162"/>
      <c r="AR548" s="162"/>
    </row>
    <row r="549" spans="1:44" ht="12.75" x14ac:dyDescent="0.2">
      <c r="A549" s="161"/>
      <c r="B549" s="161"/>
      <c r="C549" s="161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  <c r="AK549" s="162"/>
      <c r="AL549" s="162"/>
      <c r="AM549" s="162"/>
      <c r="AN549" s="162"/>
      <c r="AO549" s="162"/>
      <c r="AP549" s="162"/>
      <c r="AQ549" s="162"/>
      <c r="AR549" s="162"/>
    </row>
    <row r="550" spans="1:44" ht="12.75" x14ac:dyDescent="0.2">
      <c r="A550" s="161"/>
      <c r="B550" s="161"/>
      <c r="C550" s="161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  <c r="AK550" s="162"/>
      <c r="AL550" s="162"/>
      <c r="AM550" s="162"/>
      <c r="AN550" s="162"/>
      <c r="AO550" s="162"/>
      <c r="AP550" s="162"/>
      <c r="AQ550" s="162"/>
      <c r="AR550" s="162"/>
    </row>
    <row r="551" spans="1:44" ht="12.75" x14ac:dyDescent="0.2">
      <c r="A551" s="161"/>
      <c r="B551" s="161"/>
      <c r="C551" s="161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  <c r="AK551" s="162"/>
      <c r="AL551" s="162"/>
      <c r="AM551" s="162"/>
      <c r="AN551" s="162"/>
      <c r="AO551" s="162"/>
      <c r="AP551" s="162"/>
      <c r="AQ551" s="162"/>
      <c r="AR551" s="162"/>
    </row>
    <row r="552" spans="1:44" ht="12.75" x14ac:dyDescent="0.2">
      <c r="A552" s="161"/>
      <c r="B552" s="161"/>
      <c r="C552" s="161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  <c r="AK552" s="162"/>
      <c r="AL552" s="162"/>
      <c r="AM552" s="162"/>
      <c r="AN552" s="162"/>
      <c r="AO552" s="162"/>
      <c r="AP552" s="162"/>
      <c r="AQ552" s="162"/>
      <c r="AR552" s="162"/>
    </row>
    <row r="553" spans="1:44" ht="12.75" x14ac:dyDescent="0.2">
      <c r="A553" s="161"/>
      <c r="B553" s="161"/>
      <c r="C553" s="161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  <c r="AK553" s="162"/>
      <c r="AL553" s="162"/>
      <c r="AM553" s="162"/>
      <c r="AN553" s="162"/>
      <c r="AO553" s="162"/>
      <c r="AP553" s="162"/>
      <c r="AQ553" s="162"/>
      <c r="AR553" s="162"/>
    </row>
    <row r="554" spans="1:44" ht="12.75" x14ac:dyDescent="0.2">
      <c r="A554" s="161"/>
      <c r="B554" s="161"/>
      <c r="C554" s="161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  <c r="AK554" s="162"/>
      <c r="AL554" s="162"/>
      <c r="AM554" s="162"/>
      <c r="AN554" s="162"/>
      <c r="AO554" s="162"/>
      <c r="AP554" s="162"/>
      <c r="AQ554" s="162"/>
      <c r="AR554" s="162"/>
    </row>
    <row r="555" spans="1:44" ht="12.75" x14ac:dyDescent="0.2">
      <c r="A555" s="161"/>
      <c r="B555" s="161"/>
      <c r="C555" s="161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  <c r="AK555" s="162"/>
      <c r="AL555" s="162"/>
      <c r="AM555" s="162"/>
      <c r="AN555" s="162"/>
      <c r="AO555" s="162"/>
      <c r="AP555" s="162"/>
      <c r="AQ555" s="162"/>
      <c r="AR555" s="162"/>
    </row>
    <row r="556" spans="1:44" ht="12.75" x14ac:dyDescent="0.2">
      <c r="A556" s="161"/>
      <c r="B556" s="161"/>
      <c r="C556" s="161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  <c r="AK556" s="162"/>
      <c r="AL556" s="162"/>
      <c r="AM556" s="162"/>
      <c r="AN556" s="162"/>
      <c r="AO556" s="162"/>
      <c r="AP556" s="162"/>
      <c r="AQ556" s="162"/>
      <c r="AR556" s="162"/>
    </row>
    <row r="557" spans="1:44" ht="12.75" x14ac:dyDescent="0.2">
      <c r="A557" s="161"/>
      <c r="B557" s="161"/>
      <c r="C557" s="161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  <c r="AK557" s="162"/>
      <c r="AL557" s="162"/>
      <c r="AM557" s="162"/>
      <c r="AN557" s="162"/>
      <c r="AO557" s="162"/>
      <c r="AP557" s="162"/>
      <c r="AQ557" s="162"/>
      <c r="AR557" s="162"/>
    </row>
    <row r="558" spans="1:44" ht="12.75" x14ac:dyDescent="0.2">
      <c r="A558" s="161"/>
      <c r="B558" s="161"/>
      <c r="C558" s="161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  <c r="AK558" s="162"/>
      <c r="AL558" s="162"/>
      <c r="AM558" s="162"/>
      <c r="AN558" s="162"/>
      <c r="AO558" s="162"/>
      <c r="AP558" s="162"/>
      <c r="AQ558" s="162"/>
      <c r="AR558" s="162"/>
    </row>
    <row r="559" spans="1:44" ht="12.75" x14ac:dyDescent="0.2">
      <c r="A559" s="161"/>
      <c r="B559" s="161"/>
      <c r="C559" s="161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  <c r="AK559" s="162"/>
      <c r="AL559" s="162"/>
      <c r="AM559" s="162"/>
      <c r="AN559" s="162"/>
      <c r="AO559" s="162"/>
      <c r="AP559" s="162"/>
      <c r="AQ559" s="162"/>
      <c r="AR559" s="162"/>
    </row>
    <row r="560" spans="1:44" ht="12.75" x14ac:dyDescent="0.2">
      <c r="A560" s="161"/>
      <c r="B560" s="161"/>
      <c r="C560" s="161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  <c r="AK560" s="162"/>
      <c r="AL560" s="162"/>
      <c r="AM560" s="162"/>
      <c r="AN560" s="162"/>
      <c r="AO560" s="162"/>
      <c r="AP560" s="162"/>
      <c r="AQ560" s="162"/>
      <c r="AR560" s="162"/>
    </row>
    <row r="561" spans="1:44" ht="12.75" x14ac:dyDescent="0.2">
      <c r="A561" s="161"/>
      <c r="B561" s="161"/>
      <c r="C561" s="161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  <c r="AK561" s="162"/>
      <c r="AL561" s="162"/>
      <c r="AM561" s="162"/>
      <c r="AN561" s="162"/>
      <c r="AO561" s="162"/>
      <c r="AP561" s="162"/>
      <c r="AQ561" s="162"/>
      <c r="AR561" s="162"/>
    </row>
    <row r="562" spans="1:44" ht="12.75" x14ac:dyDescent="0.2">
      <c r="A562" s="161"/>
      <c r="B562" s="161"/>
      <c r="C562" s="161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  <c r="AK562" s="162"/>
      <c r="AL562" s="162"/>
      <c r="AM562" s="162"/>
      <c r="AN562" s="162"/>
      <c r="AO562" s="162"/>
      <c r="AP562" s="162"/>
      <c r="AQ562" s="162"/>
      <c r="AR562" s="162"/>
    </row>
    <row r="563" spans="1:44" ht="12.75" x14ac:dyDescent="0.2">
      <c r="A563" s="161"/>
      <c r="B563" s="161"/>
      <c r="C563" s="161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  <c r="AK563" s="162"/>
      <c r="AL563" s="162"/>
      <c r="AM563" s="162"/>
      <c r="AN563" s="162"/>
      <c r="AO563" s="162"/>
      <c r="AP563" s="162"/>
      <c r="AQ563" s="162"/>
      <c r="AR563" s="162"/>
    </row>
    <row r="564" spans="1:44" ht="12.75" x14ac:dyDescent="0.2">
      <c r="A564" s="161"/>
      <c r="B564" s="161"/>
      <c r="C564" s="161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  <c r="AK564" s="162"/>
      <c r="AL564" s="162"/>
      <c r="AM564" s="162"/>
      <c r="AN564" s="162"/>
      <c r="AO564" s="162"/>
      <c r="AP564" s="162"/>
      <c r="AQ564" s="162"/>
      <c r="AR564" s="162"/>
    </row>
    <row r="565" spans="1:44" ht="12.75" x14ac:dyDescent="0.2">
      <c r="A565" s="161"/>
      <c r="B565" s="161"/>
      <c r="C565" s="161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  <c r="AK565" s="162"/>
      <c r="AL565" s="162"/>
      <c r="AM565" s="162"/>
      <c r="AN565" s="162"/>
      <c r="AO565" s="162"/>
      <c r="AP565" s="162"/>
      <c r="AQ565" s="162"/>
      <c r="AR565" s="162"/>
    </row>
    <row r="566" spans="1:44" ht="12.75" x14ac:dyDescent="0.2">
      <c r="A566" s="161"/>
      <c r="B566" s="161"/>
      <c r="C566" s="161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  <c r="AK566" s="162"/>
      <c r="AL566" s="162"/>
      <c r="AM566" s="162"/>
      <c r="AN566" s="162"/>
      <c r="AO566" s="162"/>
      <c r="AP566" s="162"/>
      <c r="AQ566" s="162"/>
      <c r="AR566" s="162"/>
    </row>
    <row r="567" spans="1:44" ht="12.75" x14ac:dyDescent="0.2">
      <c r="A567" s="161"/>
      <c r="B567" s="161"/>
      <c r="C567" s="161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  <c r="AK567" s="162"/>
      <c r="AL567" s="162"/>
      <c r="AM567" s="162"/>
      <c r="AN567" s="162"/>
      <c r="AO567" s="162"/>
      <c r="AP567" s="162"/>
      <c r="AQ567" s="162"/>
      <c r="AR567" s="162"/>
    </row>
    <row r="568" spans="1:44" ht="12.75" x14ac:dyDescent="0.2">
      <c r="A568" s="161"/>
      <c r="B568" s="161"/>
      <c r="C568" s="161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  <c r="AK568" s="162"/>
      <c r="AL568" s="162"/>
      <c r="AM568" s="162"/>
      <c r="AN568" s="162"/>
      <c r="AO568" s="162"/>
      <c r="AP568" s="162"/>
      <c r="AQ568" s="162"/>
      <c r="AR568" s="162"/>
    </row>
    <row r="569" spans="1:44" ht="12.75" x14ac:dyDescent="0.2">
      <c r="A569" s="161"/>
      <c r="B569" s="161"/>
      <c r="C569" s="161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  <c r="AK569" s="162"/>
      <c r="AL569" s="162"/>
      <c r="AM569" s="162"/>
      <c r="AN569" s="162"/>
      <c r="AO569" s="162"/>
      <c r="AP569" s="162"/>
      <c r="AQ569" s="162"/>
      <c r="AR569" s="162"/>
    </row>
    <row r="570" spans="1:44" ht="12.75" x14ac:dyDescent="0.2">
      <c r="A570" s="161"/>
      <c r="B570" s="161"/>
      <c r="C570" s="161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  <c r="AK570" s="162"/>
      <c r="AL570" s="162"/>
      <c r="AM570" s="162"/>
      <c r="AN570" s="162"/>
      <c r="AO570" s="162"/>
      <c r="AP570" s="162"/>
      <c r="AQ570" s="162"/>
      <c r="AR570" s="162"/>
    </row>
    <row r="571" spans="1:44" ht="12.75" x14ac:dyDescent="0.2">
      <c r="A571" s="161"/>
      <c r="B571" s="161"/>
      <c r="C571" s="161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  <c r="AK571" s="162"/>
      <c r="AL571" s="162"/>
      <c r="AM571" s="162"/>
      <c r="AN571" s="162"/>
      <c r="AO571" s="162"/>
      <c r="AP571" s="162"/>
      <c r="AQ571" s="162"/>
      <c r="AR571" s="162"/>
    </row>
    <row r="572" spans="1:44" ht="12.75" x14ac:dyDescent="0.2">
      <c r="A572" s="161"/>
      <c r="B572" s="161"/>
      <c r="C572" s="161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  <c r="AK572" s="162"/>
      <c r="AL572" s="162"/>
      <c r="AM572" s="162"/>
      <c r="AN572" s="162"/>
      <c r="AO572" s="162"/>
      <c r="AP572" s="162"/>
      <c r="AQ572" s="162"/>
      <c r="AR572" s="162"/>
    </row>
    <row r="573" spans="1:44" ht="12.75" x14ac:dyDescent="0.2">
      <c r="A573" s="161"/>
      <c r="B573" s="161"/>
      <c r="C573" s="161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  <c r="AK573" s="162"/>
      <c r="AL573" s="162"/>
      <c r="AM573" s="162"/>
      <c r="AN573" s="162"/>
      <c r="AO573" s="162"/>
      <c r="AP573" s="162"/>
      <c r="AQ573" s="162"/>
      <c r="AR573" s="162"/>
    </row>
    <row r="574" spans="1:44" ht="12.75" x14ac:dyDescent="0.2">
      <c r="A574" s="161"/>
      <c r="B574" s="161"/>
      <c r="C574" s="161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  <c r="AK574" s="162"/>
      <c r="AL574" s="162"/>
      <c r="AM574" s="162"/>
      <c r="AN574" s="162"/>
      <c r="AO574" s="162"/>
      <c r="AP574" s="162"/>
      <c r="AQ574" s="162"/>
      <c r="AR574" s="162"/>
    </row>
    <row r="575" spans="1:44" ht="12.75" x14ac:dyDescent="0.2">
      <c r="A575" s="161"/>
      <c r="B575" s="161"/>
      <c r="C575" s="161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  <c r="AK575" s="162"/>
      <c r="AL575" s="162"/>
      <c r="AM575" s="162"/>
      <c r="AN575" s="162"/>
      <c r="AO575" s="162"/>
      <c r="AP575" s="162"/>
      <c r="AQ575" s="162"/>
      <c r="AR575" s="162"/>
    </row>
    <row r="576" spans="1:44" ht="12.75" x14ac:dyDescent="0.2">
      <c r="A576" s="161"/>
      <c r="B576" s="161"/>
      <c r="C576" s="161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  <c r="AK576" s="162"/>
      <c r="AL576" s="162"/>
      <c r="AM576" s="162"/>
      <c r="AN576" s="162"/>
      <c r="AO576" s="162"/>
      <c r="AP576" s="162"/>
      <c r="AQ576" s="162"/>
      <c r="AR576" s="162"/>
    </row>
    <row r="577" spans="1:44" ht="12.75" x14ac:dyDescent="0.2">
      <c r="A577" s="161"/>
      <c r="B577" s="161"/>
      <c r="C577" s="161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  <c r="AK577" s="162"/>
      <c r="AL577" s="162"/>
      <c r="AM577" s="162"/>
      <c r="AN577" s="162"/>
      <c r="AO577" s="162"/>
      <c r="AP577" s="162"/>
      <c r="AQ577" s="162"/>
      <c r="AR577" s="162"/>
    </row>
    <row r="578" spans="1:44" ht="12.75" x14ac:dyDescent="0.2">
      <c r="A578" s="161"/>
      <c r="B578" s="161"/>
      <c r="C578" s="161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  <c r="AK578" s="162"/>
      <c r="AL578" s="162"/>
      <c r="AM578" s="162"/>
      <c r="AN578" s="162"/>
      <c r="AO578" s="162"/>
      <c r="AP578" s="162"/>
      <c r="AQ578" s="162"/>
      <c r="AR578" s="162"/>
    </row>
    <row r="579" spans="1:44" ht="12.75" x14ac:dyDescent="0.2">
      <c r="A579" s="161"/>
      <c r="B579" s="161"/>
      <c r="C579" s="161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  <c r="AK579" s="162"/>
      <c r="AL579" s="162"/>
      <c r="AM579" s="162"/>
      <c r="AN579" s="162"/>
      <c r="AO579" s="162"/>
      <c r="AP579" s="162"/>
      <c r="AQ579" s="162"/>
      <c r="AR579" s="162"/>
    </row>
    <row r="580" spans="1:44" ht="12.75" x14ac:dyDescent="0.2">
      <c r="A580" s="161"/>
      <c r="B580" s="161"/>
      <c r="C580" s="161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  <c r="AK580" s="162"/>
      <c r="AL580" s="162"/>
      <c r="AM580" s="162"/>
      <c r="AN580" s="162"/>
      <c r="AO580" s="162"/>
      <c r="AP580" s="162"/>
      <c r="AQ580" s="162"/>
      <c r="AR580" s="162"/>
    </row>
    <row r="581" spans="1:44" ht="12.75" x14ac:dyDescent="0.2">
      <c r="A581" s="161"/>
      <c r="B581" s="161"/>
      <c r="C581" s="161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  <c r="AK581" s="162"/>
      <c r="AL581" s="162"/>
      <c r="AM581" s="162"/>
      <c r="AN581" s="162"/>
      <c r="AO581" s="162"/>
      <c r="AP581" s="162"/>
      <c r="AQ581" s="162"/>
      <c r="AR581" s="162"/>
    </row>
    <row r="582" spans="1:44" ht="12.75" x14ac:dyDescent="0.2">
      <c r="A582" s="161"/>
      <c r="B582" s="161"/>
      <c r="C582" s="161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  <c r="AK582" s="162"/>
      <c r="AL582" s="162"/>
      <c r="AM582" s="162"/>
      <c r="AN582" s="162"/>
      <c r="AO582" s="162"/>
      <c r="AP582" s="162"/>
      <c r="AQ582" s="162"/>
      <c r="AR582" s="162"/>
    </row>
    <row r="583" spans="1:44" ht="12.75" x14ac:dyDescent="0.2">
      <c r="A583" s="161"/>
      <c r="B583" s="161"/>
      <c r="C583" s="161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  <c r="AK583" s="162"/>
      <c r="AL583" s="162"/>
      <c r="AM583" s="162"/>
      <c r="AN583" s="162"/>
      <c r="AO583" s="162"/>
      <c r="AP583" s="162"/>
      <c r="AQ583" s="162"/>
      <c r="AR583" s="162"/>
    </row>
    <row r="584" spans="1:44" ht="12.75" x14ac:dyDescent="0.2">
      <c r="A584" s="161"/>
      <c r="B584" s="161"/>
      <c r="C584" s="161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  <c r="AK584" s="162"/>
      <c r="AL584" s="162"/>
      <c r="AM584" s="162"/>
      <c r="AN584" s="162"/>
      <c r="AO584" s="162"/>
      <c r="AP584" s="162"/>
      <c r="AQ584" s="162"/>
      <c r="AR584" s="162"/>
    </row>
    <row r="585" spans="1:44" ht="12.75" x14ac:dyDescent="0.2">
      <c r="A585" s="161"/>
      <c r="B585" s="161"/>
      <c r="C585" s="161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  <c r="AK585" s="162"/>
      <c r="AL585" s="162"/>
      <c r="AM585" s="162"/>
      <c r="AN585" s="162"/>
      <c r="AO585" s="162"/>
      <c r="AP585" s="162"/>
      <c r="AQ585" s="162"/>
      <c r="AR585" s="162"/>
    </row>
    <row r="586" spans="1:44" ht="12.75" x14ac:dyDescent="0.2">
      <c r="A586" s="161"/>
      <c r="B586" s="161"/>
      <c r="C586" s="161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  <c r="AK586" s="162"/>
      <c r="AL586" s="162"/>
      <c r="AM586" s="162"/>
      <c r="AN586" s="162"/>
      <c r="AO586" s="162"/>
      <c r="AP586" s="162"/>
      <c r="AQ586" s="162"/>
      <c r="AR586" s="162"/>
    </row>
    <row r="587" spans="1:44" ht="12.75" x14ac:dyDescent="0.2">
      <c r="A587" s="161"/>
      <c r="B587" s="161"/>
      <c r="C587" s="161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  <c r="AK587" s="162"/>
      <c r="AL587" s="162"/>
      <c r="AM587" s="162"/>
      <c r="AN587" s="162"/>
      <c r="AO587" s="162"/>
      <c r="AP587" s="162"/>
      <c r="AQ587" s="162"/>
      <c r="AR587" s="162"/>
    </row>
    <row r="588" spans="1:44" ht="12.75" x14ac:dyDescent="0.2">
      <c r="A588" s="161"/>
      <c r="B588" s="161"/>
      <c r="C588" s="161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  <c r="AK588" s="162"/>
      <c r="AL588" s="162"/>
      <c r="AM588" s="162"/>
      <c r="AN588" s="162"/>
      <c r="AO588" s="162"/>
      <c r="AP588" s="162"/>
      <c r="AQ588" s="162"/>
      <c r="AR588" s="162"/>
    </row>
    <row r="589" spans="1:44" ht="12.75" x14ac:dyDescent="0.2">
      <c r="A589" s="161"/>
      <c r="B589" s="161"/>
      <c r="C589" s="161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  <c r="AK589" s="162"/>
      <c r="AL589" s="162"/>
      <c r="AM589" s="162"/>
      <c r="AN589" s="162"/>
      <c r="AO589" s="162"/>
      <c r="AP589" s="162"/>
      <c r="AQ589" s="162"/>
      <c r="AR589" s="162"/>
    </row>
    <row r="590" spans="1:44" ht="12.75" x14ac:dyDescent="0.2">
      <c r="A590" s="161"/>
      <c r="B590" s="161"/>
      <c r="C590" s="161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  <c r="AK590" s="162"/>
      <c r="AL590" s="162"/>
      <c r="AM590" s="162"/>
      <c r="AN590" s="162"/>
      <c r="AO590" s="162"/>
      <c r="AP590" s="162"/>
      <c r="AQ590" s="162"/>
      <c r="AR590" s="162"/>
    </row>
    <row r="591" spans="1:44" ht="12.75" x14ac:dyDescent="0.2">
      <c r="A591" s="161"/>
      <c r="B591" s="161"/>
      <c r="C591" s="161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  <c r="AK591" s="162"/>
      <c r="AL591" s="162"/>
      <c r="AM591" s="162"/>
      <c r="AN591" s="162"/>
      <c r="AO591" s="162"/>
      <c r="AP591" s="162"/>
      <c r="AQ591" s="162"/>
      <c r="AR591" s="162"/>
    </row>
    <row r="592" spans="1:44" ht="12.75" x14ac:dyDescent="0.2">
      <c r="A592" s="161"/>
      <c r="B592" s="161"/>
      <c r="C592" s="161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  <c r="AK592" s="162"/>
      <c r="AL592" s="162"/>
      <c r="AM592" s="162"/>
      <c r="AN592" s="162"/>
      <c r="AO592" s="162"/>
      <c r="AP592" s="162"/>
      <c r="AQ592" s="162"/>
      <c r="AR592" s="162"/>
    </row>
    <row r="593" spans="1:44" ht="12.75" x14ac:dyDescent="0.2">
      <c r="A593" s="161"/>
      <c r="B593" s="161"/>
      <c r="C593" s="161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  <c r="AK593" s="162"/>
      <c r="AL593" s="162"/>
      <c r="AM593" s="162"/>
      <c r="AN593" s="162"/>
      <c r="AO593" s="162"/>
      <c r="AP593" s="162"/>
      <c r="AQ593" s="162"/>
      <c r="AR593" s="162"/>
    </row>
    <row r="594" spans="1:44" ht="12.75" x14ac:dyDescent="0.2">
      <c r="A594" s="161"/>
      <c r="B594" s="161"/>
      <c r="C594" s="161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  <c r="AK594" s="162"/>
      <c r="AL594" s="162"/>
      <c r="AM594" s="162"/>
      <c r="AN594" s="162"/>
      <c r="AO594" s="162"/>
      <c r="AP594" s="162"/>
      <c r="AQ594" s="162"/>
      <c r="AR594" s="162"/>
    </row>
    <row r="595" spans="1:44" ht="12.75" x14ac:dyDescent="0.2">
      <c r="A595" s="161"/>
      <c r="B595" s="161"/>
      <c r="C595" s="161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  <c r="AK595" s="162"/>
      <c r="AL595" s="162"/>
      <c r="AM595" s="162"/>
      <c r="AN595" s="162"/>
      <c r="AO595" s="162"/>
      <c r="AP595" s="162"/>
      <c r="AQ595" s="162"/>
      <c r="AR595" s="162"/>
    </row>
    <row r="596" spans="1:44" ht="12.75" x14ac:dyDescent="0.2">
      <c r="A596" s="161"/>
      <c r="B596" s="161"/>
      <c r="C596" s="161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  <c r="AK596" s="162"/>
      <c r="AL596" s="162"/>
      <c r="AM596" s="162"/>
      <c r="AN596" s="162"/>
      <c r="AO596" s="162"/>
      <c r="AP596" s="162"/>
      <c r="AQ596" s="162"/>
      <c r="AR596" s="162"/>
    </row>
    <row r="597" spans="1:44" ht="12.75" x14ac:dyDescent="0.2">
      <c r="A597" s="161"/>
      <c r="B597" s="161"/>
      <c r="C597" s="161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  <c r="AK597" s="162"/>
      <c r="AL597" s="162"/>
      <c r="AM597" s="162"/>
      <c r="AN597" s="162"/>
      <c r="AO597" s="162"/>
      <c r="AP597" s="162"/>
      <c r="AQ597" s="162"/>
      <c r="AR597" s="162"/>
    </row>
    <row r="598" spans="1:44" ht="12.75" x14ac:dyDescent="0.2">
      <c r="A598" s="161"/>
      <c r="B598" s="161"/>
      <c r="C598" s="161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  <c r="AK598" s="162"/>
      <c r="AL598" s="162"/>
      <c r="AM598" s="162"/>
      <c r="AN598" s="162"/>
      <c r="AO598" s="162"/>
      <c r="AP598" s="162"/>
      <c r="AQ598" s="162"/>
      <c r="AR598" s="162"/>
    </row>
    <row r="599" spans="1:44" ht="12.75" x14ac:dyDescent="0.2">
      <c r="A599" s="161"/>
      <c r="B599" s="161"/>
      <c r="C599" s="161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  <c r="AK599" s="162"/>
      <c r="AL599" s="162"/>
      <c r="AM599" s="162"/>
      <c r="AN599" s="162"/>
      <c r="AO599" s="162"/>
      <c r="AP599" s="162"/>
      <c r="AQ599" s="162"/>
      <c r="AR599" s="162"/>
    </row>
    <row r="600" spans="1:44" ht="12.75" x14ac:dyDescent="0.2">
      <c r="A600" s="161"/>
      <c r="B600" s="161"/>
      <c r="C600" s="161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  <c r="AK600" s="162"/>
      <c r="AL600" s="162"/>
      <c r="AM600" s="162"/>
      <c r="AN600" s="162"/>
      <c r="AO600" s="162"/>
      <c r="AP600" s="162"/>
      <c r="AQ600" s="162"/>
      <c r="AR600" s="162"/>
    </row>
    <row r="601" spans="1:44" ht="12.75" x14ac:dyDescent="0.2">
      <c r="A601" s="161"/>
      <c r="B601" s="161"/>
      <c r="C601" s="161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  <c r="AK601" s="162"/>
      <c r="AL601" s="162"/>
      <c r="AM601" s="162"/>
      <c r="AN601" s="162"/>
      <c r="AO601" s="162"/>
      <c r="AP601" s="162"/>
      <c r="AQ601" s="162"/>
      <c r="AR601" s="162"/>
    </row>
    <row r="602" spans="1:44" ht="12.75" x14ac:dyDescent="0.2">
      <c r="A602" s="161"/>
      <c r="B602" s="161"/>
      <c r="C602" s="161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  <c r="AK602" s="162"/>
      <c r="AL602" s="162"/>
      <c r="AM602" s="162"/>
      <c r="AN602" s="162"/>
      <c r="AO602" s="162"/>
      <c r="AP602" s="162"/>
      <c r="AQ602" s="162"/>
      <c r="AR602" s="162"/>
    </row>
    <row r="603" spans="1:44" ht="12.75" x14ac:dyDescent="0.2">
      <c r="A603" s="161"/>
      <c r="B603" s="161"/>
      <c r="C603" s="161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  <c r="AK603" s="162"/>
      <c r="AL603" s="162"/>
      <c r="AM603" s="162"/>
      <c r="AN603" s="162"/>
      <c r="AO603" s="162"/>
      <c r="AP603" s="162"/>
      <c r="AQ603" s="162"/>
      <c r="AR603" s="162"/>
    </row>
    <row r="604" spans="1:44" ht="12.75" x14ac:dyDescent="0.2">
      <c r="A604" s="161"/>
      <c r="B604" s="161"/>
      <c r="C604" s="161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  <c r="AK604" s="162"/>
      <c r="AL604" s="162"/>
      <c r="AM604" s="162"/>
      <c r="AN604" s="162"/>
      <c r="AO604" s="162"/>
      <c r="AP604" s="162"/>
      <c r="AQ604" s="162"/>
      <c r="AR604" s="162"/>
    </row>
    <row r="605" spans="1:44" ht="12.75" x14ac:dyDescent="0.2">
      <c r="A605" s="161"/>
      <c r="B605" s="161"/>
      <c r="C605" s="161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  <c r="AK605" s="162"/>
      <c r="AL605" s="162"/>
      <c r="AM605" s="162"/>
      <c r="AN605" s="162"/>
      <c r="AO605" s="162"/>
      <c r="AP605" s="162"/>
      <c r="AQ605" s="162"/>
      <c r="AR605" s="162"/>
    </row>
    <row r="606" spans="1:44" ht="12.75" x14ac:dyDescent="0.2">
      <c r="A606" s="161"/>
      <c r="B606" s="161"/>
      <c r="C606" s="161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  <c r="AK606" s="162"/>
      <c r="AL606" s="162"/>
      <c r="AM606" s="162"/>
      <c r="AN606" s="162"/>
      <c r="AO606" s="162"/>
      <c r="AP606" s="162"/>
      <c r="AQ606" s="162"/>
      <c r="AR606" s="162"/>
    </row>
    <row r="607" spans="1:44" ht="12.75" x14ac:dyDescent="0.2">
      <c r="A607" s="161"/>
      <c r="B607" s="161"/>
      <c r="C607" s="161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  <c r="AK607" s="162"/>
      <c r="AL607" s="162"/>
      <c r="AM607" s="162"/>
      <c r="AN607" s="162"/>
      <c r="AO607" s="162"/>
      <c r="AP607" s="162"/>
      <c r="AQ607" s="162"/>
      <c r="AR607" s="162"/>
    </row>
    <row r="608" spans="1:44" ht="12.75" x14ac:dyDescent="0.2">
      <c r="A608" s="161"/>
      <c r="B608" s="161"/>
      <c r="C608" s="161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  <c r="AK608" s="162"/>
      <c r="AL608" s="162"/>
      <c r="AM608" s="162"/>
      <c r="AN608" s="162"/>
      <c r="AO608" s="162"/>
      <c r="AP608" s="162"/>
      <c r="AQ608" s="162"/>
      <c r="AR608" s="162"/>
    </row>
    <row r="609" spans="1:44" ht="12.75" x14ac:dyDescent="0.2">
      <c r="A609" s="161"/>
      <c r="B609" s="161"/>
      <c r="C609" s="161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  <c r="AK609" s="162"/>
      <c r="AL609" s="162"/>
      <c r="AM609" s="162"/>
      <c r="AN609" s="162"/>
      <c r="AO609" s="162"/>
      <c r="AP609" s="162"/>
      <c r="AQ609" s="162"/>
      <c r="AR609" s="162"/>
    </row>
    <row r="610" spans="1:44" ht="12.75" x14ac:dyDescent="0.2">
      <c r="A610" s="161"/>
      <c r="B610" s="161"/>
      <c r="C610" s="161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  <c r="AK610" s="162"/>
      <c r="AL610" s="162"/>
      <c r="AM610" s="162"/>
      <c r="AN610" s="162"/>
      <c r="AO610" s="162"/>
      <c r="AP610" s="162"/>
      <c r="AQ610" s="162"/>
      <c r="AR610" s="162"/>
    </row>
    <row r="611" spans="1:44" ht="12.75" x14ac:dyDescent="0.2">
      <c r="A611" s="161"/>
      <c r="B611" s="161"/>
      <c r="C611" s="161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  <c r="AK611" s="162"/>
      <c r="AL611" s="162"/>
      <c r="AM611" s="162"/>
      <c r="AN611" s="162"/>
      <c r="AO611" s="162"/>
      <c r="AP611" s="162"/>
      <c r="AQ611" s="162"/>
      <c r="AR611" s="162"/>
    </row>
    <row r="612" spans="1:44" ht="12.75" x14ac:dyDescent="0.2">
      <c r="A612" s="161"/>
      <c r="B612" s="161"/>
      <c r="C612" s="161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  <c r="AK612" s="162"/>
      <c r="AL612" s="162"/>
      <c r="AM612" s="162"/>
      <c r="AN612" s="162"/>
      <c r="AO612" s="162"/>
      <c r="AP612" s="162"/>
      <c r="AQ612" s="162"/>
      <c r="AR612" s="162"/>
    </row>
    <row r="613" spans="1:44" ht="12.75" x14ac:dyDescent="0.2">
      <c r="A613" s="161"/>
      <c r="B613" s="161"/>
      <c r="C613" s="161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  <c r="AK613" s="162"/>
      <c r="AL613" s="162"/>
      <c r="AM613" s="162"/>
      <c r="AN613" s="162"/>
      <c r="AO613" s="162"/>
      <c r="AP613" s="162"/>
      <c r="AQ613" s="162"/>
      <c r="AR613" s="162"/>
    </row>
    <row r="614" spans="1:44" ht="12.75" x14ac:dyDescent="0.2">
      <c r="A614" s="161"/>
      <c r="B614" s="161"/>
      <c r="C614" s="161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  <c r="AK614" s="162"/>
      <c r="AL614" s="162"/>
      <c r="AM614" s="162"/>
      <c r="AN614" s="162"/>
      <c r="AO614" s="162"/>
      <c r="AP614" s="162"/>
      <c r="AQ614" s="162"/>
      <c r="AR614" s="162"/>
    </row>
    <row r="615" spans="1:44" ht="12.75" x14ac:dyDescent="0.2">
      <c r="A615" s="161"/>
      <c r="B615" s="161"/>
      <c r="C615" s="161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  <c r="AK615" s="162"/>
      <c r="AL615" s="162"/>
      <c r="AM615" s="162"/>
      <c r="AN615" s="162"/>
      <c r="AO615" s="162"/>
      <c r="AP615" s="162"/>
      <c r="AQ615" s="162"/>
      <c r="AR615" s="162"/>
    </row>
    <row r="616" spans="1:44" ht="12.75" x14ac:dyDescent="0.2">
      <c r="A616" s="161"/>
      <c r="B616" s="161"/>
      <c r="C616" s="161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  <c r="AK616" s="162"/>
      <c r="AL616" s="162"/>
      <c r="AM616" s="162"/>
      <c r="AN616" s="162"/>
      <c r="AO616" s="162"/>
      <c r="AP616" s="162"/>
      <c r="AQ616" s="162"/>
      <c r="AR616" s="162"/>
    </row>
    <row r="617" spans="1:44" ht="12.75" x14ac:dyDescent="0.2">
      <c r="A617" s="161"/>
      <c r="B617" s="161"/>
      <c r="C617" s="161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  <c r="AK617" s="162"/>
      <c r="AL617" s="162"/>
      <c r="AM617" s="162"/>
      <c r="AN617" s="162"/>
      <c r="AO617" s="162"/>
      <c r="AP617" s="162"/>
      <c r="AQ617" s="162"/>
      <c r="AR617" s="162"/>
    </row>
    <row r="618" spans="1:44" ht="12.75" x14ac:dyDescent="0.2">
      <c r="A618" s="161"/>
      <c r="B618" s="161"/>
      <c r="C618" s="161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  <c r="AK618" s="162"/>
      <c r="AL618" s="162"/>
      <c r="AM618" s="162"/>
      <c r="AN618" s="162"/>
      <c r="AO618" s="162"/>
      <c r="AP618" s="162"/>
      <c r="AQ618" s="162"/>
      <c r="AR618" s="162"/>
    </row>
    <row r="619" spans="1:44" ht="12.75" x14ac:dyDescent="0.2">
      <c r="A619" s="161"/>
      <c r="B619" s="161"/>
      <c r="C619" s="161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  <c r="AK619" s="162"/>
      <c r="AL619" s="162"/>
      <c r="AM619" s="162"/>
      <c r="AN619" s="162"/>
      <c r="AO619" s="162"/>
      <c r="AP619" s="162"/>
      <c r="AQ619" s="162"/>
      <c r="AR619" s="162"/>
    </row>
    <row r="620" spans="1:44" ht="12.75" x14ac:dyDescent="0.2">
      <c r="A620" s="161"/>
      <c r="B620" s="161"/>
      <c r="C620" s="161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  <c r="AK620" s="162"/>
      <c r="AL620" s="162"/>
      <c r="AM620" s="162"/>
      <c r="AN620" s="162"/>
      <c r="AO620" s="162"/>
      <c r="AP620" s="162"/>
      <c r="AQ620" s="162"/>
      <c r="AR620" s="162"/>
    </row>
    <row r="621" spans="1:44" ht="12.75" x14ac:dyDescent="0.2">
      <c r="A621" s="161"/>
      <c r="B621" s="161"/>
      <c r="C621" s="161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  <c r="AK621" s="162"/>
      <c r="AL621" s="162"/>
      <c r="AM621" s="162"/>
      <c r="AN621" s="162"/>
      <c r="AO621" s="162"/>
      <c r="AP621" s="162"/>
      <c r="AQ621" s="162"/>
      <c r="AR621" s="162"/>
    </row>
    <row r="622" spans="1:44" ht="12.75" x14ac:dyDescent="0.2">
      <c r="A622" s="161"/>
      <c r="B622" s="161"/>
      <c r="C622" s="161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  <c r="AK622" s="162"/>
      <c r="AL622" s="162"/>
      <c r="AM622" s="162"/>
      <c r="AN622" s="162"/>
      <c r="AO622" s="162"/>
      <c r="AP622" s="162"/>
      <c r="AQ622" s="162"/>
      <c r="AR622" s="162"/>
    </row>
    <row r="623" spans="1:44" ht="12.75" x14ac:dyDescent="0.2">
      <c r="A623" s="161"/>
      <c r="B623" s="161"/>
      <c r="C623" s="161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  <c r="AK623" s="162"/>
      <c r="AL623" s="162"/>
      <c r="AM623" s="162"/>
      <c r="AN623" s="162"/>
      <c r="AO623" s="162"/>
      <c r="AP623" s="162"/>
      <c r="AQ623" s="162"/>
      <c r="AR623" s="162"/>
    </row>
    <row r="624" spans="1:44" ht="12.75" x14ac:dyDescent="0.2">
      <c r="A624" s="161"/>
      <c r="B624" s="161"/>
      <c r="C624" s="161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  <c r="AK624" s="162"/>
      <c r="AL624" s="162"/>
      <c r="AM624" s="162"/>
      <c r="AN624" s="162"/>
      <c r="AO624" s="162"/>
      <c r="AP624" s="162"/>
      <c r="AQ624" s="162"/>
      <c r="AR624" s="162"/>
    </row>
    <row r="625" spans="1:44" ht="12.75" x14ac:dyDescent="0.2">
      <c r="A625" s="161"/>
      <c r="B625" s="161"/>
      <c r="C625" s="161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  <c r="AK625" s="162"/>
      <c r="AL625" s="162"/>
      <c r="AM625" s="162"/>
      <c r="AN625" s="162"/>
      <c r="AO625" s="162"/>
      <c r="AP625" s="162"/>
      <c r="AQ625" s="162"/>
      <c r="AR625" s="162"/>
    </row>
    <row r="626" spans="1:44" ht="12.75" x14ac:dyDescent="0.2">
      <c r="A626" s="161"/>
      <c r="B626" s="161"/>
      <c r="C626" s="161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  <c r="AK626" s="162"/>
      <c r="AL626" s="162"/>
      <c r="AM626" s="162"/>
      <c r="AN626" s="162"/>
      <c r="AO626" s="162"/>
      <c r="AP626" s="162"/>
      <c r="AQ626" s="162"/>
      <c r="AR626" s="162"/>
    </row>
    <row r="627" spans="1:44" ht="12.75" x14ac:dyDescent="0.2">
      <c r="A627" s="161"/>
      <c r="B627" s="161"/>
      <c r="C627" s="161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  <c r="AK627" s="162"/>
      <c r="AL627" s="162"/>
      <c r="AM627" s="162"/>
      <c r="AN627" s="162"/>
      <c r="AO627" s="162"/>
      <c r="AP627" s="162"/>
      <c r="AQ627" s="162"/>
      <c r="AR627" s="162"/>
    </row>
    <row r="628" spans="1:44" ht="12.75" x14ac:dyDescent="0.2">
      <c r="A628" s="161"/>
      <c r="B628" s="161"/>
      <c r="C628" s="161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  <c r="AK628" s="162"/>
      <c r="AL628" s="162"/>
      <c r="AM628" s="162"/>
      <c r="AN628" s="162"/>
      <c r="AO628" s="162"/>
      <c r="AP628" s="162"/>
      <c r="AQ628" s="162"/>
      <c r="AR628" s="162"/>
    </row>
    <row r="629" spans="1:44" ht="12.75" x14ac:dyDescent="0.2">
      <c r="A629" s="161"/>
      <c r="B629" s="161"/>
      <c r="C629" s="161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  <c r="AK629" s="162"/>
      <c r="AL629" s="162"/>
      <c r="AM629" s="162"/>
      <c r="AN629" s="162"/>
      <c r="AO629" s="162"/>
      <c r="AP629" s="162"/>
      <c r="AQ629" s="162"/>
      <c r="AR629" s="162"/>
    </row>
    <row r="630" spans="1:44" ht="12.75" x14ac:dyDescent="0.2">
      <c r="A630" s="161"/>
      <c r="B630" s="161"/>
      <c r="C630" s="161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  <c r="AK630" s="162"/>
      <c r="AL630" s="162"/>
      <c r="AM630" s="162"/>
      <c r="AN630" s="162"/>
      <c r="AO630" s="162"/>
      <c r="AP630" s="162"/>
      <c r="AQ630" s="162"/>
      <c r="AR630" s="162"/>
    </row>
    <row r="631" spans="1:44" ht="12.75" x14ac:dyDescent="0.2">
      <c r="A631" s="161"/>
      <c r="B631" s="161"/>
      <c r="C631" s="161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  <c r="AK631" s="162"/>
      <c r="AL631" s="162"/>
      <c r="AM631" s="162"/>
      <c r="AN631" s="162"/>
      <c r="AO631" s="162"/>
      <c r="AP631" s="162"/>
      <c r="AQ631" s="162"/>
      <c r="AR631" s="162"/>
    </row>
    <row r="632" spans="1:44" ht="12.75" x14ac:dyDescent="0.2">
      <c r="A632" s="161"/>
      <c r="B632" s="161"/>
      <c r="C632" s="161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  <c r="AK632" s="162"/>
      <c r="AL632" s="162"/>
      <c r="AM632" s="162"/>
      <c r="AN632" s="162"/>
      <c r="AO632" s="162"/>
      <c r="AP632" s="162"/>
      <c r="AQ632" s="162"/>
      <c r="AR632" s="162"/>
    </row>
    <row r="633" spans="1:44" ht="12.75" x14ac:dyDescent="0.2">
      <c r="A633" s="161"/>
      <c r="B633" s="161"/>
      <c r="C633" s="161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  <c r="AK633" s="162"/>
      <c r="AL633" s="162"/>
      <c r="AM633" s="162"/>
      <c r="AN633" s="162"/>
      <c r="AO633" s="162"/>
      <c r="AP633" s="162"/>
      <c r="AQ633" s="162"/>
      <c r="AR633" s="162"/>
    </row>
    <row r="634" spans="1:44" ht="12.75" x14ac:dyDescent="0.2">
      <c r="A634" s="161"/>
      <c r="B634" s="161"/>
      <c r="C634" s="161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  <c r="AK634" s="162"/>
      <c r="AL634" s="162"/>
      <c r="AM634" s="162"/>
      <c r="AN634" s="162"/>
      <c r="AO634" s="162"/>
      <c r="AP634" s="162"/>
      <c r="AQ634" s="162"/>
      <c r="AR634" s="162"/>
    </row>
    <row r="635" spans="1:44" ht="12.75" x14ac:dyDescent="0.2">
      <c r="A635" s="161"/>
      <c r="B635" s="161"/>
      <c r="C635" s="161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  <c r="AK635" s="162"/>
      <c r="AL635" s="162"/>
      <c r="AM635" s="162"/>
      <c r="AN635" s="162"/>
      <c r="AO635" s="162"/>
      <c r="AP635" s="162"/>
      <c r="AQ635" s="162"/>
      <c r="AR635" s="162"/>
    </row>
    <row r="636" spans="1:44" ht="12.75" x14ac:dyDescent="0.2">
      <c r="A636" s="161"/>
      <c r="B636" s="161"/>
      <c r="C636" s="161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  <c r="AK636" s="162"/>
      <c r="AL636" s="162"/>
      <c r="AM636" s="162"/>
      <c r="AN636" s="162"/>
      <c r="AO636" s="162"/>
      <c r="AP636" s="162"/>
      <c r="AQ636" s="162"/>
      <c r="AR636" s="162"/>
    </row>
    <row r="637" spans="1:44" ht="12.75" x14ac:dyDescent="0.2">
      <c r="A637" s="161"/>
      <c r="B637" s="161"/>
      <c r="C637" s="161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  <c r="AK637" s="162"/>
      <c r="AL637" s="162"/>
      <c r="AM637" s="162"/>
      <c r="AN637" s="162"/>
      <c r="AO637" s="162"/>
      <c r="AP637" s="162"/>
      <c r="AQ637" s="162"/>
      <c r="AR637" s="162"/>
    </row>
    <row r="638" spans="1:44" ht="12.75" x14ac:dyDescent="0.2">
      <c r="A638" s="161"/>
      <c r="B638" s="161"/>
      <c r="C638" s="161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  <c r="AK638" s="162"/>
      <c r="AL638" s="162"/>
      <c r="AM638" s="162"/>
      <c r="AN638" s="162"/>
      <c r="AO638" s="162"/>
      <c r="AP638" s="162"/>
      <c r="AQ638" s="162"/>
      <c r="AR638" s="162"/>
    </row>
    <row r="639" spans="1:44" ht="12.75" x14ac:dyDescent="0.2">
      <c r="A639" s="161"/>
      <c r="B639" s="161"/>
      <c r="C639" s="161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  <c r="AK639" s="162"/>
      <c r="AL639" s="162"/>
      <c r="AM639" s="162"/>
      <c r="AN639" s="162"/>
      <c r="AO639" s="162"/>
      <c r="AP639" s="162"/>
      <c r="AQ639" s="162"/>
      <c r="AR639" s="162"/>
    </row>
    <row r="640" spans="1:44" ht="12.75" x14ac:dyDescent="0.2">
      <c r="A640" s="161"/>
      <c r="B640" s="161"/>
      <c r="C640" s="161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  <c r="AK640" s="162"/>
      <c r="AL640" s="162"/>
      <c r="AM640" s="162"/>
      <c r="AN640" s="162"/>
      <c r="AO640" s="162"/>
      <c r="AP640" s="162"/>
      <c r="AQ640" s="162"/>
      <c r="AR640" s="162"/>
    </row>
    <row r="641" spans="1:44" ht="12.75" x14ac:dyDescent="0.2">
      <c r="A641" s="161"/>
      <c r="B641" s="161"/>
      <c r="C641" s="161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  <c r="AK641" s="162"/>
      <c r="AL641" s="162"/>
      <c r="AM641" s="162"/>
      <c r="AN641" s="162"/>
      <c r="AO641" s="162"/>
      <c r="AP641" s="162"/>
      <c r="AQ641" s="162"/>
      <c r="AR641" s="162"/>
    </row>
    <row r="642" spans="1:44" ht="12.75" x14ac:dyDescent="0.2">
      <c r="A642" s="161"/>
      <c r="B642" s="161"/>
      <c r="C642" s="161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  <c r="AK642" s="162"/>
      <c r="AL642" s="162"/>
      <c r="AM642" s="162"/>
      <c r="AN642" s="162"/>
      <c r="AO642" s="162"/>
      <c r="AP642" s="162"/>
      <c r="AQ642" s="162"/>
      <c r="AR642" s="162"/>
    </row>
    <row r="643" spans="1:44" ht="12.75" x14ac:dyDescent="0.2">
      <c r="A643" s="161"/>
      <c r="B643" s="161"/>
      <c r="C643" s="161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  <c r="AK643" s="162"/>
      <c r="AL643" s="162"/>
      <c r="AM643" s="162"/>
      <c r="AN643" s="162"/>
      <c r="AO643" s="162"/>
      <c r="AP643" s="162"/>
      <c r="AQ643" s="162"/>
      <c r="AR643" s="162"/>
    </row>
    <row r="644" spans="1:44" ht="12.75" x14ac:dyDescent="0.2">
      <c r="A644" s="161"/>
      <c r="B644" s="161"/>
      <c r="C644" s="161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  <c r="AK644" s="162"/>
      <c r="AL644" s="162"/>
      <c r="AM644" s="162"/>
      <c r="AN644" s="162"/>
      <c r="AO644" s="162"/>
      <c r="AP644" s="162"/>
      <c r="AQ644" s="162"/>
      <c r="AR644" s="162"/>
    </row>
    <row r="645" spans="1:44" ht="12.75" x14ac:dyDescent="0.2">
      <c r="A645" s="161"/>
      <c r="B645" s="161"/>
      <c r="C645" s="161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  <c r="AK645" s="162"/>
      <c r="AL645" s="162"/>
      <c r="AM645" s="162"/>
      <c r="AN645" s="162"/>
      <c r="AO645" s="162"/>
      <c r="AP645" s="162"/>
      <c r="AQ645" s="162"/>
      <c r="AR645" s="162"/>
    </row>
    <row r="646" spans="1:44" ht="12.75" x14ac:dyDescent="0.2">
      <c r="A646" s="161"/>
      <c r="B646" s="161"/>
      <c r="C646" s="161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  <c r="AK646" s="162"/>
      <c r="AL646" s="162"/>
      <c r="AM646" s="162"/>
      <c r="AN646" s="162"/>
      <c r="AO646" s="162"/>
      <c r="AP646" s="162"/>
      <c r="AQ646" s="162"/>
      <c r="AR646" s="162"/>
    </row>
    <row r="647" spans="1:44" ht="12.75" x14ac:dyDescent="0.2">
      <c r="A647" s="161"/>
      <c r="B647" s="161"/>
      <c r="C647" s="161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  <c r="AK647" s="162"/>
      <c r="AL647" s="162"/>
      <c r="AM647" s="162"/>
      <c r="AN647" s="162"/>
      <c r="AO647" s="162"/>
      <c r="AP647" s="162"/>
      <c r="AQ647" s="162"/>
      <c r="AR647" s="162"/>
    </row>
    <row r="648" spans="1:44" ht="12.75" x14ac:dyDescent="0.2">
      <c r="A648" s="161"/>
      <c r="B648" s="161"/>
      <c r="C648" s="161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  <c r="AK648" s="162"/>
      <c r="AL648" s="162"/>
      <c r="AM648" s="162"/>
      <c r="AN648" s="162"/>
      <c r="AO648" s="162"/>
      <c r="AP648" s="162"/>
      <c r="AQ648" s="162"/>
      <c r="AR648" s="162"/>
    </row>
    <row r="649" spans="1:44" ht="12.75" x14ac:dyDescent="0.2">
      <c r="A649" s="161"/>
      <c r="B649" s="161"/>
      <c r="C649" s="161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  <c r="AK649" s="162"/>
      <c r="AL649" s="162"/>
      <c r="AM649" s="162"/>
      <c r="AN649" s="162"/>
      <c r="AO649" s="162"/>
      <c r="AP649" s="162"/>
      <c r="AQ649" s="162"/>
      <c r="AR649" s="162"/>
    </row>
    <row r="650" spans="1:44" ht="12.75" x14ac:dyDescent="0.2">
      <c r="A650" s="161"/>
      <c r="B650" s="161"/>
      <c r="C650" s="161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  <c r="AK650" s="162"/>
      <c r="AL650" s="162"/>
      <c r="AM650" s="162"/>
      <c r="AN650" s="162"/>
      <c r="AO650" s="162"/>
      <c r="AP650" s="162"/>
      <c r="AQ650" s="162"/>
      <c r="AR650" s="162"/>
    </row>
    <row r="651" spans="1:44" ht="12.75" x14ac:dyDescent="0.2">
      <c r="A651" s="161"/>
      <c r="B651" s="161"/>
      <c r="C651" s="161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  <c r="AK651" s="162"/>
      <c r="AL651" s="162"/>
      <c r="AM651" s="162"/>
      <c r="AN651" s="162"/>
      <c r="AO651" s="162"/>
      <c r="AP651" s="162"/>
      <c r="AQ651" s="162"/>
      <c r="AR651" s="162"/>
    </row>
    <row r="652" spans="1:44" ht="12.75" x14ac:dyDescent="0.2">
      <c r="A652" s="161"/>
      <c r="B652" s="161"/>
      <c r="C652" s="161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  <c r="AK652" s="162"/>
      <c r="AL652" s="162"/>
      <c r="AM652" s="162"/>
      <c r="AN652" s="162"/>
      <c r="AO652" s="162"/>
      <c r="AP652" s="162"/>
      <c r="AQ652" s="162"/>
      <c r="AR652" s="162"/>
    </row>
    <row r="653" spans="1:44" ht="12.75" x14ac:dyDescent="0.2">
      <c r="A653" s="161"/>
      <c r="B653" s="161"/>
      <c r="C653" s="161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  <c r="AK653" s="162"/>
      <c r="AL653" s="162"/>
      <c r="AM653" s="162"/>
      <c r="AN653" s="162"/>
      <c r="AO653" s="162"/>
      <c r="AP653" s="162"/>
      <c r="AQ653" s="162"/>
      <c r="AR653" s="162"/>
    </row>
    <row r="654" spans="1:44" ht="12.75" x14ac:dyDescent="0.2">
      <c r="A654" s="161"/>
      <c r="B654" s="161"/>
      <c r="C654" s="161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  <c r="AK654" s="162"/>
      <c r="AL654" s="162"/>
      <c r="AM654" s="162"/>
      <c r="AN654" s="162"/>
      <c r="AO654" s="162"/>
      <c r="AP654" s="162"/>
      <c r="AQ654" s="162"/>
      <c r="AR654" s="162"/>
    </row>
    <row r="655" spans="1:44" ht="12.75" x14ac:dyDescent="0.2">
      <c r="A655" s="161"/>
      <c r="B655" s="161"/>
      <c r="C655" s="161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  <c r="AK655" s="162"/>
      <c r="AL655" s="162"/>
      <c r="AM655" s="162"/>
      <c r="AN655" s="162"/>
      <c r="AO655" s="162"/>
      <c r="AP655" s="162"/>
      <c r="AQ655" s="162"/>
      <c r="AR655" s="162"/>
    </row>
    <row r="656" spans="1:44" ht="12.75" x14ac:dyDescent="0.2">
      <c r="A656" s="161"/>
      <c r="B656" s="161"/>
      <c r="C656" s="161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  <c r="AK656" s="162"/>
      <c r="AL656" s="162"/>
      <c r="AM656" s="162"/>
      <c r="AN656" s="162"/>
      <c r="AO656" s="162"/>
      <c r="AP656" s="162"/>
      <c r="AQ656" s="162"/>
      <c r="AR656" s="162"/>
    </row>
    <row r="657" spans="1:44" ht="12.75" x14ac:dyDescent="0.2">
      <c r="A657" s="161"/>
      <c r="B657" s="161"/>
      <c r="C657" s="161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  <c r="AK657" s="162"/>
      <c r="AL657" s="162"/>
      <c r="AM657" s="162"/>
      <c r="AN657" s="162"/>
      <c r="AO657" s="162"/>
      <c r="AP657" s="162"/>
      <c r="AQ657" s="162"/>
      <c r="AR657" s="162"/>
    </row>
    <row r="658" spans="1:44" ht="12.75" x14ac:dyDescent="0.2">
      <c r="A658" s="161"/>
      <c r="B658" s="161"/>
      <c r="C658" s="161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  <c r="AK658" s="162"/>
      <c r="AL658" s="162"/>
      <c r="AM658" s="162"/>
      <c r="AN658" s="162"/>
      <c r="AO658" s="162"/>
      <c r="AP658" s="162"/>
      <c r="AQ658" s="162"/>
      <c r="AR658" s="162"/>
    </row>
    <row r="659" spans="1:44" ht="12.75" x14ac:dyDescent="0.2">
      <c r="A659" s="161"/>
      <c r="B659" s="161"/>
      <c r="C659" s="161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  <c r="AK659" s="162"/>
      <c r="AL659" s="162"/>
      <c r="AM659" s="162"/>
      <c r="AN659" s="162"/>
      <c r="AO659" s="162"/>
      <c r="AP659" s="162"/>
      <c r="AQ659" s="162"/>
      <c r="AR659" s="162"/>
    </row>
    <row r="660" spans="1:44" ht="12.75" x14ac:dyDescent="0.2">
      <c r="A660" s="161"/>
      <c r="B660" s="161"/>
      <c r="C660" s="161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  <c r="AK660" s="162"/>
      <c r="AL660" s="162"/>
      <c r="AM660" s="162"/>
      <c r="AN660" s="162"/>
      <c r="AO660" s="162"/>
      <c r="AP660" s="162"/>
      <c r="AQ660" s="162"/>
      <c r="AR660" s="162"/>
    </row>
    <row r="661" spans="1:44" ht="12.75" x14ac:dyDescent="0.2">
      <c r="A661" s="161"/>
      <c r="B661" s="161"/>
      <c r="C661" s="161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  <c r="AK661" s="162"/>
      <c r="AL661" s="162"/>
      <c r="AM661" s="162"/>
      <c r="AN661" s="162"/>
      <c r="AO661" s="162"/>
      <c r="AP661" s="162"/>
      <c r="AQ661" s="162"/>
      <c r="AR661" s="162"/>
    </row>
    <row r="662" spans="1:44" ht="12.75" x14ac:dyDescent="0.2">
      <c r="A662" s="161"/>
      <c r="B662" s="161"/>
      <c r="C662" s="161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  <c r="AK662" s="162"/>
      <c r="AL662" s="162"/>
      <c r="AM662" s="162"/>
      <c r="AN662" s="162"/>
      <c r="AO662" s="162"/>
      <c r="AP662" s="162"/>
      <c r="AQ662" s="162"/>
      <c r="AR662" s="162"/>
    </row>
    <row r="663" spans="1:44" ht="12.75" x14ac:dyDescent="0.2">
      <c r="A663" s="161"/>
      <c r="B663" s="161"/>
      <c r="C663" s="161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  <c r="AK663" s="162"/>
      <c r="AL663" s="162"/>
      <c r="AM663" s="162"/>
      <c r="AN663" s="162"/>
      <c r="AO663" s="162"/>
      <c r="AP663" s="162"/>
      <c r="AQ663" s="162"/>
      <c r="AR663" s="162"/>
    </row>
    <row r="664" spans="1:44" ht="12.75" x14ac:dyDescent="0.2">
      <c r="A664" s="161"/>
      <c r="B664" s="161"/>
      <c r="C664" s="161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  <c r="AK664" s="162"/>
      <c r="AL664" s="162"/>
      <c r="AM664" s="162"/>
      <c r="AN664" s="162"/>
      <c r="AO664" s="162"/>
      <c r="AP664" s="162"/>
      <c r="AQ664" s="162"/>
      <c r="AR664" s="162"/>
    </row>
    <row r="665" spans="1:44" ht="12.75" x14ac:dyDescent="0.2">
      <c r="A665" s="161"/>
      <c r="B665" s="161"/>
      <c r="C665" s="161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  <c r="AK665" s="162"/>
      <c r="AL665" s="162"/>
      <c r="AM665" s="162"/>
      <c r="AN665" s="162"/>
      <c r="AO665" s="162"/>
      <c r="AP665" s="162"/>
      <c r="AQ665" s="162"/>
      <c r="AR665" s="162"/>
    </row>
    <row r="666" spans="1:44" ht="12.75" x14ac:dyDescent="0.2">
      <c r="A666" s="161"/>
      <c r="B666" s="161"/>
      <c r="C666" s="161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  <c r="AK666" s="162"/>
      <c r="AL666" s="162"/>
      <c r="AM666" s="162"/>
      <c r="AN666" s="162"/>
      <c r="AO666" s="162"/>
      <c r="AP666" s="162"/>
      <c r="AQ666" s="162"/>
      <c r="AR666" s="162"/>
    </row>
    <row r="667" spans="1:44" ht="12.75" x14ac:dyDescent="0.2">
      <c r="A667" s="161"/>
      <c r="B667" s="161"/>
      <c r="C667" s="161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  <c r="AK667" s="162"/>
      <c r="AL667" s="162"/>
      <c r="AM667" s="162"/>
      <c r="AN667" s="162"/>
      <c r="AO667" s="162"/>
      <c r="AP667" s="162"/>
      <c r="AQ667" s="162"/>
      <c r="AR667" s="162"/>
    </row>
    <row r="668" spans="1:44" ht="12.75" x14ac:dyDescent="0.2">
      <c r="A668" s="161"/>
      <c r="B668" s="161"/>
      <c r="C668" s="161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  <c r="AK668" s="162"/>
      <c r="AL668" s="162"/>
      <c r="AM668" s="162"/>
      <c r="AN668" s="162"/>
      <c r="AO668" s="162"/>
      <c r="AP668" s="162"/>
      <c r="AQ668" s="162"/>
      <c r="AR668" s="162"/>
    </row>
    <row r="669" spans="1:44" ht="12.75" x14ac:dyDescent="0.2">
      <c r="A669" s="161"/>
      <c r="B669" s="161"/>
      <c r="C669" s="161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  <c r="AK669" s="162"/>
      <c r="AL669" s="162"/>
      <c r="AM669" s="162"/>
      <c r="AN669" s="162"/>
      <c r="AO669" s="162"/>
      <c r="AP669" s="162"/>
      <c r="AQ669" s="162"/>
      <c r="AR669" s="162"/>
    </row>
    <row r="670" spans="1:44" ht="12.75" x14ac:dyDescent="0.2">
      <c r="A670" s="161"/>
      <c r="B670" s="161"/>
      <c r="C670" s="161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  <c r="AK670" s="162"/>
      <c r="AL670" s="162"/>
      <c r="AM670" s="162"/>
      <c r="AN670" s="162"/>
      <c r="AO670" s="162"/>
      <c r="AP670" s="162"/>
      <c r="AQ670" s="162"/>
      <c r="AR670" s="162"/>
    </row>
    <row r="671" spans="1:44" ht="12.75" x14ac:dyDescent="0.2">
      <c r="A671" s="161"/>
      <c r="B671" s="161"/>
      <c r="C671" s="161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  <c r="AK671" s="162"/>
      <c r="AL671" s="162"/>
      <c r="AM671" s="162"/>
      <c r="AN671" s="162"/>
      <c r="AO671" s="162"/>
      <c r="AP671" s="162"/>
      <c r="AQ671" s="162"/>
      <c r="AR671" s="162"/>
    </row>
    <row r="672" spans="1:44" ht="12.75" x14ac:dyDescent="0.2">
      <c r="A672" s="161"/>
      <c r="B672" s="161"/>
      <c r="C672" s="161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  <c r="AK672" s="162"/>
      <c r="AL672" s="162"/>
      <c r="AM672" s="162"/>
      <c r="AN672" s="162"/>
      <c r="AO672" s="162"/>
      <c r="AP672" s="162"/>
      <c r="AQ672" s="162"/>
      <c r="AR672" s="162"/>
    </row>
    <row r="673" spans="1:44" ht="12.75" x14ac:dyDescent="0.2">
      <c r="A673" s="161"/>
      <c r="B673" s="161"/>
      <c r="C673" s="161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  <c r="AK673" s="162"/>
      <c r="AL673" s="162"/>
      <c r="AM673" s="162"/>
      <c r="AN673" s="162"/>
      <c r="AO673" s="162"/>
      <c r="AP673" s="162"/>
      <c r="AQ673" s="162"/>
      <c r="AR673" s="162"/>
    </row>
    <row r="674" spans="1:44" ht="12.75" x14ac:dyDescent="0.2">
      <c r="A674" s="161"/>
      <c r="B674" s="161"/>
      <c r="C674" s="161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  <c r="AK674" s="162"/>
      <c r="AL674" s="162"/>
      <c r="AM674" s="162"/>
      <c r="AN674" s="162"/>
      <c r="AO674" s="162"/>
      <c r="AP674" s="162"/>
      <c r="AQ674" s="162"/>
      <c r="AR674" s="162"/>
    </row>
    <row r="675" spans="1:44" ht="12.75" x14ac:dyDescent="0.2">
      <c r="A675" s="161"/>
      <c r="B675" s="161"/>
      <c r="C675" s="161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  <c r="AK675" s="162"/>
      <c r="AL675" s="162"/>
      <c r="AM675" s="162"/>
      <c r="AN675" s="162"/>
      <c r="AO675" s="162"/>
      <c r="AP675" s="162"/>
      <c r="AQ675" s="162"/>
      <c r="AR675" s="162"/>
    </row>
    <row r="676" spans="1:44" ht="12.75" x14ac:dyDescent="0.2">
      <c r="A676" s="161"/>
      <c r="B676" s="161"/>
      <c r="C676" s="161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  <c r="AK676" s="162"/>
      <c r="AL676" s="162"/>
      <c r="AM676" s="162"/>
      <c r="AN676" s="162"/>
      <c r="AO676" s="162"/>
      <c r="AP676" s="162"/>
      <c r="AQ676" s="162"/>
      <c r="AR676" s="162"/>
    </row>
    <row r="677" spans="1:44" ht="12.75" x14ac:dyDescent="0.2">
      <c r="A677" s="161"/>
      <c r="B677" s="161"/>
      <c r="C677" s="161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  <c r="AK677" s="162"/>
      <c r="AL677" s="162"/>
      <c r="AM677" s="162"/>
      <c r="AN677" s="162"/>
      <c r="AO677" s="162"/>
      <c r="AP677" s="162"/>
      <c r="AQ677" s="162"/>
      <c r="AR677" s="162"/>
    </row>
    <row r="678" spans="1:44" ht="12.75" x14ac:dyDescent="0.2">
      <c r="A678" s="161"/>
      <c r="B678" s="161"/>
      <c r="C678" s="161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  <c r="AK678" s="162"/>
      <c r="AL678" s="162"/>
      <c r="AM678" s="162"/>
      <c r="AN678" s="162"/>
      <c r="AO678" s="162"/>
      <c r="AP678" s="162"/>
      <c r="AQ678" s="162"/>
      <c r="AR678" s="162"/>
    </row>
    <row r="679" spans="1:44" ht="12.75" x14ac:dyDescent="0.2">
      <c r="A679" s="161"/>
      <c r="B679" s="161"/>
      <c r="C679" s="161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  <c r="AK679" s="162"/>
      <c r="AL679" s="162"/>
      <c r="AM679" s="162"/>
      <c r="AN679" s="162"/>
      <c r="AO679" s="162"/>
      <c r="AP679" s="162"/>
      <c r="AQ679" s="162"/>
      <c r="AR679" s="162"/>
    </row>
    <row r="680" spans="1:44" ht="12.75" x14ac:dyDescent="0.2">
      <c r="A680" s="161"/>
      <c r="B680" s="161"/>
      <c r="C680" s="161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  <c r="AK680" s="162"/>
      <c r="AL680" s="162"/>
      <c r="AM680" s="162"/>
      <c r="AN680" s="162"/>
      <c r="AO680" s="162"/>
      <c r="AP680" s="162"/>
      <c r="AQ680" s="162"/>
      <c r="AR680" s="162"/>
    </row>
    <row r="681" spans="1:44" ht="12.75" x14ac:dyDescent="0.2">
      <c r="A681" s="161"/>
      <c r="B681" s="161"/>
      <c r="C681" s="161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  <c r="AK681" s="162"/>
      <c r="AL681" s="162"/>
      <c r="AM681" s="162"/>
      <c r="AN681" s="162"/>
      <c r="AO681" s="162"/>
      <c r="AP681" s="162"/>
      <c r="AQ681" s="162"/>
      <c r="AR681" s="162"/>
    </row>
    <row r="682" spans="1:44" ht="12.75" x14ac:dyDescent="0.2">
      <c r="A682" s="161"/>
      <c r="B682" s="161"/>
      <c r="C682" s="161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  <c r="AK682" s="162"/>
      <c r="AL682" s="162"/>
      <c r="AM682" s="162"/>
      <c r="AN682" s="162"/>
      <c r="AO682" s="162"/>
      <c r="AP682" s="162"/>
      <c r="AQ682" s="162"/>
      <c r="AR682" s="162"/>
    </row>
    <row r="683" spans="1:44" ht="12.75" x14ac:dyDescent="0.2">
      <c r="A683" s="161"/>
      <c r="B683" s="161"/>
      <c r="C683" s="161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  <c r="AK683" s="162"/>
      <c r="AL683" s="162"/>
      <c r="AM683" s="162"/>
      <c r="AN683" s="162"/>
      <c r="AO683" s="162"/>
      <c r="AP683" s="162"/>
      <c r="AQ683" s="162"/>
      <c r="AR683" s="162"/>
    </row>
    <row r="684" spans="1:44" ht="12.75" x14ac:dyDescent="0.2">
      <c r="A684" s="161"/>
      <c r="B684" s="161"/>
      <c r="C684" s="161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  <c r="AK684" s="162"/>
      <c r="AL684" s="162"/>
      <c r="AM684" s="162"/>
      <c r="AN684" s="162"/>
      <c r="AO684" s="162"/>
      <c r="AP684" s="162"/>
      <c r="AQ684" s="162"/>
      <c r="AR684" s="162"/>
    </row>
    <row r="685" spans="1:44" ht="12.75" x14ac:dyDescent="0.2">
      <c r="A685" s="161"/>
      <c r="B685" s="161"/>
      <c r="C685" s="161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  <c r="AK685" s="162"/>
      <c r="AL685" s="162"/>
      <c r="AM685" s="162"/>
      <c r="AN685" s="162"/>
      <c r="AO685" s="162"/>
      <c r="AP685" s="162"/>
      <c r="AQ685" s="162"/>
      <c r="AR685" s="162"/>
    </row>
    <row r="686" spans="1:44" ht="12.75" x14ac:dyDescent="0.2">
      <c r="A686" s="161"/>
      <c r="B686" s="161"/>
      <c r="C686" s="161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  <c r="AK686" s="162"/>
      <c r="AL686" s="162"/>
      <c r="AM686" s="162"/>
      <c r="AN686" s="162"/>
      <c r="AO686" s="162"/>
      <c r="AP686" s="162"/>
      <c r="AQ686" s="162"/>
      <c r="AR686" s="162"/>
    </row>
    <row r="687" spans="1:44" ht="12.75" x14ac:dyDescent="0.2">
      <c r="A687" s="161"/>
      <c r="B687" s="161"/>
      <c r="C687" s="161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  <c r="AK687" s="162"/>
      <c r="AL687" s="162"/>
      <c r="AM687" s="162"/>
      <c r="AN687" s="162"/>
      <c r="AO687" s="162"/>
      <c r="AP687" s="162"/>
      <c r="AQ687" s="162"/>
      <c r="AR687" s="162"/>
    </row>
    <row r="688" spans="1:44" ht="12.75" x14ac:dyDescent="0.2">
      <c r="A688" s="161"/>
      <c r="B688" s="161"/>
      <c r="C688" s="161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  <c r="AK688" s="162"/>
      <c r="AL688" s="162"/>
      <c r="AM688" s="162"/>
      <c r="AN688" s="162"/>
      <c r="AO688" s="162"/>
      <c r="AP688" s="162"/>
      <c r="AQ688" s="162"/>
      <c r="AR688" s="162"/>
    </row>
    <row r="689" spans="1:44" ht="12.75" x14ac:dyDescent="0.2">
      <c r="A689" s="161"/>
      <c r="B689" s="161"/>
      <c r="C689" s="161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  <c r="AK689" s="162"/>
      <c r="AL689" s="162"/>
      <c r="AM689" s="162"/>
      <c r="AN689" s="162"/>
      <c r="AO689" s="162"/>
      <c r="AP689" s="162"/>
      <c r="AQ689" s="162"/>
      <c r="AR689" s="162"/>
    </row>
    <row r="690" spans="1:44" ht="12.75" x14ac:dyDescent="0.2">
      <c r="A690" s="161"/>
      <c r="B690" s="161"/>
      <c r="C690" s="161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  <c r="AK690" s="162"/>
      <c r="AL690" s="162"/>
      <c r="AM690" s="162"/>
      <c r="AN690" s="162"/>
      <c r="AO690" s="162"/>
      <c r="AP690" s="162"/>
      <c r="AQ690" s="162"/>
      <c r="AR690" s="162"/>
    </row>
    <row r="691" spans="1:44" ht="12.75" x14ac:dyDescent="0.2">
      <c r="A691" s="161"/>
      <c r="B691" s="161"/>
      <c r="C691" s="161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  <c r="AK691" s="162"/>
      <c r="AL691" s="162"/>
      <c r="AM691" s="162"/>
      <c r="AN691" s="162"/>
      <c r="AO691" s="162"/>
      <c r="AP691" s="162"/>
      <c r="AQ691" s="162"/>
      <c r="AR691" s="162"/>
    </row>
    <row r="692" spans="1:44" ht="12.75" x14ac:dyDescent="0.2">
      <c r="A692" s="161"/>
      <c r="B692" s="161"/>
      <c r="C692" s="161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  <c r="AK692" s="162"/>
      <c r="AL692" s="162"/>
      <c r="AM692" s="162"/>
      <c r="AN692" s="162"/>
      <c r="AO692" s="162"/>
      <c r="AP692" s="162"/>
      <c r="AQ692" s="162"/>
      <c r="AR692" s="162"/>
    </row>
    <row r="693" spans="1:44" ht="12.75" x14ac:dyDescent="0.2">
      <c r="A693" s="161"/>
      <c r="B693" s="161"/>
      <c r="C693" s="161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  <c r="AK693" s="162"/>
      <c r="AL693" s="162"/>
      <c r="AM693" s="162"/>
      <c r="AN693" s="162"/>
      <c r="AO693" s="162"/>
      <c r="AP693" s="162"/>
      <c r="AQ693" s="162"/>
      <c r="AR693" s="162"/>
    </row>
    <row r="694" spans="1:44" ht="12.75" x14ac:dyDescent="0.2">
      <c r="A694" s="161"/>
      <c r="B694" s="161"/>
      <c r="C694" s="161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  <c r="AK694" s="162"/>
      <c r="AL694" s="162"/>
      <c r="AM694" s="162"/>
      <c r="AN694" s="162"/>
      <c r="AO694" s="162"/>
      <c r="AP694" s="162"/>
      <c r="AQ694" s="162"/>
      <c r="AR694" s="162"/>
    </row>
    <row r="695" spans="1:44" ht="12.75" x14ac:dyDescent="0.2">
      <c r="A695" s="161"/>
      <c r="B695" s="161"/>
      <c r="C695" s="161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  <c r="AK695" s="162"/>
      <c r="AL695" s="162"/>
      <c r="AM695" s="162"/>
      <c r="AN695" s="162"/>
      <c r="AO695" s="162"/>
      <c r="AP695" s="162"/>
      <c r="AQ695" s="162"/>
      <c r="AR695" s="162"/>
    </row>
    <row r="696" spans="1:44" ht="12.75" x14ac:dyDescent="0.2">
      <c r="A696" s="161"/>
      <c r="B696" s="161"/>
      <c r="C696" s="161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  <c r="AK696" s="162"/>
      <c r="AL696" s="162"/>
      <c r="AM696" s="162"/>
      <c r="AN696" s="162"/>
      <c r="AO696" s="162"/>
      <c r="AP696" s="162"/>
      <c r="AQ696" s="162"/>
      <c r="AR696" s="162"/>
    </row>
    <row r="697" spans="1:44" ht="12.75" x14ac:dyDescent="0.2">
      <c r="A697" s="161"/>
      <c r="B697" s="161"/>
      <c r="C697" s="161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  <c r="AK697" s="162"/>
      <c r="AL697" s="162"/>
      <c r="AM697" s="162"/>
      <c r="AN697" s="162"/>
      <c r="AO697" s="162"/>
      <c r="AP697" s="162"/>
      <c r="AQ697" s="162"/>
      <c r="AR697" s="162"/>
    </row>
    <row r="698" spans="1:44" ht="12.75" x14ac:dyDescent="0.2">
      <c r="A698" s="161"/>
      <c r="B698" s="161"/>
      <c r="C698" s="161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  <c r="AK698" s="162"/>
      <c r="AL698" s="162"/>
      <c r="AM698" s="162"/>
      <c r="AN698" s="162"/>
      <c r="AO698" s="162"/>
      <c r="AP698" s="162"/>
      <c r="AQ698" s="162"/>
      <c r="AR698" s="162"/>
    </row>
    <row r="699" spans="1:44" ht="12.75" x14ac:dyDescent="0.2">
      <c r="A699" s="161"/>
      <c r="B699" s="161"/>
      <c r="C699" s="161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  <c r="AK699" s="162"/>
      <c r="AL699" s="162"/>
      <c r="AM699" s="162"/>
      <c r="AN699" s="162"/>
      <c r="AO699" s="162"/>
      <c r="AP699" s="162"/>
      <c r="AQ699" s="162"/>
      <c r="AR699" s="162"/>
    </row>
    <row r="700" spans="1:44" ht="12.75" x14ac:dyDescent="0.2">
      <c r="A700" s="161"/>
      <c r="B700" s="161"/>
      <c r="C700" s="161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  <c r="AK700" s="162"/>
      <c r="AL700" s="162"/>
      <c r="AM700" s="162"/>
      <c r="AN700" s="162"/>
      <c r="AO700" s="162"/>
      <c r="AP700" s="162"/>
      <c r="AQ700" s="162"/>
      <c r="AR700" s="162"/>
    </row>
    <row r="701" spans="1:44" ht="12.75" x14ac:dyDescent="0.2">
      <c r="A701" s="161"/>
      <c r="B701" s="161"/>
      <c r="C701" s="161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  <c r="AK701" s="162"/>
      <c r="AL701" s="162"/>
      <c r="AM701" s="162"/>
      <c r="AN701" s="162"/>
      <c r="AO701" s="162"/>
      <c r="AP701" s="162"/>
      <c r="AQ701" s="162"/>
      <c r="AR701" s="162"/>
    </row>
    <row r="702" spans="1:44" ht="12.75" x14ac:dyDescent="0.2">
      <c r="A702" s="161"/>
      <c r="B702" s="161"/>
      <c r="C702" s="161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  <c r="AK702" s="162"/>
      <c r="AL702" s="162"/>
      <c r="AM702" s="162"/>
      <c r="AN702" s="162"/>
      <c r="AO702" s="162"/>
      <c r="AP702" s="162"/>
      <c r="AQ702" s="162"/>
      <c r="AR702" s="162"/>
    </row>
    <row r="703" spans="1:44" ht="12.75" x14ac:dyDescent="0.2">
      <c r="A703" s="161"/>
      <c r="B703" s="161"/>
      <c r="C703" s="161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  <c r="AK703" s="162"/>
      <c r="AL703" s="162"/>
      <c r="AM703" s="162"/>
      <c r="AN703" s="162"/>
      <c r="AO703" s="162"/>
      <c r="AP703" s="162"/>
      <c r="AQ703" s="162"/>
      <c r="AR703" s="162"/>
    </row>
    <row r="704" spans="1:44" ht="12.75" x14ac:dyDescent="0.2">
      <c r="A704" s="161"/>
      <c r="B704" s="161"/>
      <c r="C704" s="161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  <c r="AK704" s="162"/>
      <c r="AL704" s="162"/>
      <c r="AM704" s="162"/>
      <c r="AN704" s="162"/>
      <c r="AO704" s="162"/>
      <c r="AP704" s="162"/>
      <c r="AQ704" s="162"/>
      <c r="AR704" s="162"/>
    </row>
    <row r="705" spans="1:44" ht="12.75" x14ac:dyDescent="0.2">
      <c r="A705" s="161"/>
      <c r="B705" s="161"/>
      <c r="C705" s="161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  <c r="AK705" s="162"/>
      <c r="AL705" s="162"/>
      <c r="AM705" s="162"/>
      <c r="AN705" s="162"/>
      <c r="AO705" s="162"/>
      <c r="AP705" s="162"/>
      <c r="AQ705" s="162"/>
      <c r="AR705" s="162"/>
    </row>
    <row r="706" spans="1:44" ht="12.75" x14ac:dyDescent="0.2">
      <c r="A706" s="161"/>
      <c r="B706" s="161"/>
      <c r="C706" s="161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  <c r="AK706" s="162"/>
      <c r="AL706" s="162"/>
      <c r="AM706" s="162"/>
      <c r="AN706" s="162"/>
      <c r="AO706" s="162"/>
      <c r="AP706" s="162"/>
      <c r="AQ706" s="162"/>
      <c r="AR706" s="162"/>
    </row>
    <row r="707" spans="1:44" ht="12.75" x14ac:dyDescent="0.2">
      <c r="A707" s="161"/>
      <c r="B707" s="161"/>
      <c r="C707" s="161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  <c r="AK707" s="162"/>
      <c r="AL707" s="162"/>
      <c r="AM707" s="162"/>
      <c r="AN707" s="162"/>
      <c r="AO707" s="162"/>
      <c r="AP707" s="162"/>
      <c r="AQ707" s="162"/>
      <c r="AR707" s="162"/>
    </row>
    <row r="708" spans="1:44" ht="12.75" x14ac:dyDescent="0.2">
      <c r="A708" s="161"/>
      <c r="B708" s="161"/>
      <c r="C708" s="161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  <c r="AK708" s="162"/>
      <c r="AL708" s="162"/>
      <c r="AM708" s="162"/>
      <c r="AN708" s="162"/>
      <c r="AO708" s="162"/>
      <c r="AP708" s="162"/>
      <c r="AQ708" s="162"/>
      <c r="AR708" s="162"/>
    </row>
    <row r="709" spans="1:44" ht="12.75" x14ac:dyDescent="0.2">
      <c r="A709" s="161"/>
      <c r="B709" s="161"/>
      <c r="C709" s="161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  <c r="AK709" s="162"/>
      <c r="AL709" s="162"/>
      <c r="AM709" s="162"/>
      <c r="AN709" s="162"/>
      <c r="AO709" s="162"/>
      <c r="AP709" s="162"/>
      <c r="AQ709" s="162"/>
      <c r="AR709" s="162"/>
    </row>
    <row r="710" spans="1:44" ht="12.75" x14ac:dyDescent="0.2">
      <c r="A710" s="161"/>
      <c r="B710" s="161"/>
      <c r="C710" s="161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  <c r="AK710" s="162"/>
      <c r="AL710" s="162"/>
      <c r="AM710" s="162"/>
      <c r="AN710" s="162"/>
      <c r="AO710" s="162"/>
      <c r="AP710" s="162"/>
      <c r="AQ710" s="162"/>
      <c r="AR710" s="162"/>
    </row>
    <row r="711" spans="1:44" ht="12.75" x14ac:dyDescent="0.2">
      <c r="A711" s="161"/>
      <c r="B711" s="161"/>
      <c r="C711" s="161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  <c r="AK711" s="162"/>
      <c r="AL711" s="162"/>
      <c r="AM711" s="162"/>
      <c r="AN711" s="162"/>
      <c r="AO711" s="162"/>
      <c r="AP711" s="162"/>
      <c r="AQ711" s="162"/>
      <c r="AR711" s="162"/>
    </row>
    <row r="712" spans="1:44" ht="12.75" x14ac:dyDescent="0.2">
      <c r="A712" s="161"/>
      <c r="B712" s="161"/>
      <c r="C712" s="161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  <c r="AK712" s="162"/>
      <c r="AL712" s="162"/>
      <c r="AM712" s="162"/>
      <c r="AN712" s="162"/>
      <c r="AO712" s="162"/>
      <c r="AP712" s="162"/>
      <c r="AQ712" s="162"/>
      <c r="AR712" s="162"/>
    </row>
    <row r="713" spans="1:44" ht="12.75" x14ac:dyDescent="0.2">
      <c r="A713" s="161"/>
      <c r="B713" s="161"/>
      <c r="C713" s="161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  <c r="AK713" s="162"/>
      <c r="AL713" s="162"/>
      <c r="AM713" s="162"/>
      <c r="AN713" s="162"/>
      <c r="AO713" s="162"/>
      <c r="AP713" s="162"/>
      <c r="AQ713" s="162"/>
      <c r="AR713" s="162"/>
    </row>
    <row r="714" spans="1:44" ht="12.75" x14ac:dyDescent="0.2">
      <c r="A714" s="161"/>
      <c r="B714" s="161"/>
      <c r="C714" s="161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  <c r="AK714" s="162"/>
      <c r="AL714" s="162"/>
      <c r="AM714" s="162"/>
      <c r="AN714" s="162"/>
      <c r="AO714" s="162"/>
      <c r="AP714" s="162"/>
      <c r="AQ714" s="162"/>
      <c r="AR714" s="162"/>
    </row>
    <row r="715" spans="1:44" ht="12.75" x14ac:dyDescent="0.2">
      <c r="A715" s="161"/>
      <c r="B715" s="161"/>
      <c r="C715" s="161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  <c r="AK715" s="162"/>
      <c r="AL715" s="162"/>
      <c r="AM715" s="162"/>
      <c r="AN715" s="162"/>
      <c r="AO715" s="162"/>
      <c r="AP715" s="162"/>
      <c r="AQ715" s="162"/>
      <c r="AR715" s="162"/>
    </row>
    <row r="716" spans="1:44" ht="12.75" x14ac:dyDescent="0.2">
      <c r="A716" s="161"/>
      <c r="B716" s="161"/>
      <c r="C716" s="161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  <c r="AK716" s="162"/>
      <c r="AL716" s="162"/>
      <c r="AM716" s="162"/>
      <c r="AN716" s="162"/>
      <c r="AO716" s="162"/>
      <c r="AP716" s="162"/>
      <c r="AQ716" s="162"/>
      <c r="AR716" s="162"/>
    </row>
    <row r="717" spans="1:44" ht="12.75" x14ac:dyDescent="0.2">
      <c r="A717" s="161"/>
      <c r="B717" s="161"/>
      <c r="C717" s="161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  <c r="AK717" s="162"/>
      <c r="AL717" s="162"/>
      <c r="AM717" s="162"/>
      <c r="AN717" s="162"/>
      <c r="AO717" s="162"/>
      <c r="AP717" s="162"/>
      <c r="AQ717" s="162"/>
      <c r="AR717" s="162"/>
    </row>
    <row r="718" spans="1:44" ht="12.75" x14ac:dyDescent="0.2">
      <c r="A718" s="161"/>
      <c r="B718" s="161"/>
      <c r="C718" s="161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  <c r="AK718" s="162"/>
      <c r="AL718" s="162"/>
      <c r="AM718" s="162"/>
      <c r="AN718" s="162"/>
      <c r="AO718" s="162"/>
      <c r="AP718" s="162"/>
      <c r="AQ718" s="162"/>
      <c r="AR718" s="162"/>
    </row>
    <row r="719" spans="1:44" ht="12.75" x14ac:dyDescent="0.2">
      <c r="A719" s="161"/>
      <c r="B719" s="161"/>
      <c r="C719" s="161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  <c r="AK719" s="162"/>
      <c r="AL719" s="162"/>
      <c r="AM719" s="162"/>
      <c r="AN719" s="162"/>
      <c r="AO719" s="162"/>
      <c r="AP719" s="162"/>
      <c r="AQ719" s="162"/>
      <c r="AR719" s="162"/>
    </row>
    <row r="720" spans="1:44" ht="12.75" x14ac:dyDescent="0.2">
      <c r="A720" s="161"/>
      <c r="B720" s="161"/>
      <c r="C720" s="161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  <c r="AK720" s="162"/>
      <c r="AL720" s="162"/>
      <c r="AM720" s="162"/>
      <c r="AN720" s="162"/>
      <c r="AO720" s="162"/>
      <c r="AP720" s="162"/>
      <c r="AQ720" s="162"/>
      <c r="AR720" s="162"/>
    </row>
    <row r="721" spans="1:44" ht="12.75" x14ac:dyDescent="0.2">
      <c r="A721" s="161"/>
      <c r="B721" s="161"/>
      <c r="C721" s="161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  <c r="AK721" s="162"/>
      <c r="AL721" s="162"/>
      <c r="AM721" s="162"/>
      <c r="AN721" s="162"/>
      <c r="AO721" s="162"/>
      <c r="AP721" s="162"/>
      <c r="AQ721" s="162"/>
      <c r="AR721" s="162"/>
    </row>
    <row r="722" spans="1:44" ht="12.75" x14ac:dyDescent="0.2">
      <c r="A722" s="161"/>
      <c r="B722" s="161"/>
      <c r="C722" s="161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  <c r="AG722" s="162"/>
      <c r="AH722" s="162"/>
      <c r="AI722" s="162"/>
      <c r="AJ722" s="162"/>
      <c r="AK722" s="162"/>
      <c r="AL722" s="162"/>
      <c r="AM722" s="162"/>
      <c r="AN722" s="162"/>
      <c r="AO722" s="162"/>
      <c r="AP722" s="162"/>
      <c r="AQ722" s="162"/>
      <c r="AR722" s="162"/>
    </row>
    <row r="723" spans="1:44" ht="12.75" x14ac:dyDescent="0.2">
      <c r="A723" s="161"/>
      <c r="B723" s="161"/>
      <c r="C723" s="161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  <c r="AK723" s="162"/>
      <c r="AL723" s="162"/>
      <c r="AM723" s="162"/>
      <c r="AN723" s="162"/>
      <c r="AO723" s="162"/>
      <c r="AP723" s="162"/>
      <c r="AQ723" s="162"/>
      <c r="AR723" s="162"/>
    </row>
    <row r="724" spans="1:44" ht="12.75" x14ac:dyDescent="0.2">
      <c r="A724" s="161"/>
      <c r="B724" s="161"/>
      <c r="C724" s="161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  <c r="AG724" s="162"/>
      <c r="AH724" s="162"/>
      <c r="AI724" s="162"/>
      <c r="AJ724" s="162"/>
      <c r="AK724" s="162"/>
      <c r="AL724" s="162"/>
      <c r="AM724" s="162"/>
      <c r="AN724" s="162"/>
      <c r="AO724" s="162"/>
      <c r="AP724" s="162"/>
      <c r="AQ724" s="162"/>
      <c r="AR724" s="162"/>
    </row>
    <row r="725" spans="1:44" ht="12.75" x14ac:dyDescent="0.2">
      <c r="A725" s="161"/>
      <c r="B725" s="161"/>
      <c r="C725" s="161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  <c r="AG725" s="162"/>
      <c r="AH725" s="162"/>
      <c r="AI725" s="162"/>
      <c r="AJ725" s="162"/>
      <c r="AK725" s="162"/>
      <c r="AL725" s="162"/>
      <c r="AM725" s="162"/>
      <c r="AN725" s="162"/>
      <c r="AO725" s="162"/>
      <c r="AP725" s="162"/>
      <c r="AQ725" s="162"/>
      <c r="AR725" s="162"/>
    </row>
    <row r="726" spans="1:44" ht="12.75" x14ac:dyDescent="0.2">
      <c r="A726" s="161"/>
      <c r="B726" s="161"/>
      <c r="C726" s="161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  <c r="AG726" s="162"/>
      <c r="AH726" s="162"/>
      <c r="AI726" s="162"/>
      <c r="AJ726" s="162"/>
      <c r="AK726" s="162"/>
      <c r="AL726" s="162"/>
      <c r="AM726" s="162"/>
      <c r="AN726" s="162"/>
      <c r="AO726" s="162"/>
      <c r="AP726" s="162"/>
      <c r="AQ726" s="162"/>
      <c r="AR726" s="162"/>
    </row>
    <row r="727" spans="1:44" ht="12.75" x14ac:dyDescent="0.2">
      <c r="A727" s="161"/>
      <c r="B727" s="161"/>
      <c r="C727" s="161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2"/>
      <c r="AG727" s="162"/>
      <c r="AH727" s="162"/>
      <c r="AI727" s="162"/>
      <c r="AJ727" s="162"/>
      <c r="AK727" s="162"/>
      <c r="AL727" s="162"/>
      <c r="AM727" s="162"/>
      <c r="AN727" s="162"/>
      <c r="AO727" s="162"/>
      <c r="AP727" s="162"/>
      <c r="AQ727" s="162"/>
      <c r="AR727" s="162"/>
    </row>
    <row r="728" spans="1:44" ht="12.75" x14ac:dyDescent="0.2">
      <c r="A728" s="161"/>
      <c r="B728" s="161"/>
      <c r="C728" s="161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  <c r="AE728" s="162"/>
      <c r="AF728" s="162"/>
      <c r="AG728" s="162"/>
      <c r="AH728" s="162"/>
      <c r="AI728" s="162"/>
      <c r="AJ728" s="162"/>
      <c r="AK728" s="162"/>
      <c r="AL728" s="162"/>
      <c r="AM728" s="162"/>
      <c r="AN728" s="162"/>
      <c r="AO728" s="162"/>
      <c r="AP728" s="162"/>
      <c r="AQ728" s="162"/>
      <c r="AR728" s="162"/>
    </row>
    <row r="729" spans="1:44" ht="12.75" x14ac:dyDescent="0.2">
      <c r="A729" s="161"/>
      <c r="B729" s="161"/>
      <c r="C729" s="161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  <c r="AE729" s="162"/>
      <c r="AF729" s="162"/>
      <c r="AG729" s="162"/>
      <c r="AH729" s="162"/>
      <c r="AI729" s="162"/>
      <c r="AJ729" s="162"/>
      <c r="AK729" s="162"/>
      <c r="AL729" s="162"/>
      <c r="AM729" s="162"/>
      <c r="AN729" s="162"/>
      <c r="AO729" s="162"/>
      <c r="AP729" s="162"/>
      <c r="AQ729" s="162"/>
      <c r="AR729" s="162"/>
    </row>
    <row r="730" spans="1:44" ht="12.75" x14ac:dyDescent="0.2">
      <c r="A730" s="161"/>
      <c r="B730" s="161"/>
      <c r="C730" s="161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  <c r="AE730" s="162"/>
      <c r="AF730" s="162"/>
      <c r="AG730" s="162"/>
      <c r="AH730" s="162"/>
      <c r="AI730" s="162"/>
      <c r="AJ730" s="162"/>
      <c r="AK730" s="162"/>
      <c r="AL730" s="162"/>
      <c r="AM730" s="162"/>
      <c r="AN730" s="162"/>
      <c r="AO730" s="162"/>
      <c r="AP730" s="162"/>
      <c r="AQ730" s="162"/>
      <c r="AR730" s="162"/>
    </row>
    <row r="731" spans="1:44" ht="12.75" x14ac:dyDescent="0.2">
      <c r="A731" s="161"/>
      <c r="B731" s="161"/>
      <c r="C731" s="161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  <c r="AE731" s="162"/>
      <c r="AF731" s="162"/>
      <c r="AG731" s="162"/>
      <c r="AH731" s="162"/>
      <c r="AI731" s="162"/>
      <c r="AJ731" s="162"/>
      <c r="AK731" s="162"/>
      <c r="AL731" s="162"/>
      <c r="AM731" s="162"/>
      <c r="AN731" s="162"/>
      <c r="AO731" s="162"/>
      <c r="AP731" s="162"/>
      <c r="AQ731" s="162"/>
      <c r="AR731" s="162"/>
    </row>
    <row r="732" spans="1:44" ht="12.75" x14ac:dyDescent="0.2">
      <c r="A732" s="161"/>
      <c r="B732" s="161"/>
      <c r="C732" s="161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  <c r="AE732" s="162"/>
      <c r="AF732" s="162"/>
      <c r="AG732" s="162"/>
      <c r="AH732" s="162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</row>
    <row r="733" spans="1:44" ht="12.75" x14ac:dyDescent="0.2">
      <c r="A733" s="161"/>
      <c r="B733" s="161"/>
      <c r="C733" s="161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  <c r="AE733" s="162"/>
      <c r="AF733" s="162"/>
      <c r="AG733" s="162"/>
      <c r="AH733" s="162"/>
      <c r="AI733" s="162"/>
      <c r="AJ733" s="162"/>
      <c r="AK733" s="162"/>
      <c r="AL733" s="162"/>
      <c r="AM733" s="162"/>
      <c r="AN733" s="162"/>
      <c r="AO733" s="162"/>
      <c r="AP733" s="162"/>
      <c r="AQ733" s="162"/>
      <c r="AR733" s="162"/>
    </row>
    <row r="734" spans="1:44" ht="12.75" x14ac:dyDescent="0.2">
      <c r="A734" s="161"/>
      <c r="B734" s="161"/>
      <c r="C734" s="161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  <c r="AE734" s="162"/>
      <c r="AF734" s="162"/>
      <c r="AG734" s="162"/>
      <c r="AH734" s="162"/>
      <c r="AI734" s="162"/>
      <c r="AJ734" s="162"/>
      <c r="AK734" s="162"/>
      <c r="AL734" s="162"/>
      <c r="AM734" s="162"/>
      <c r="AN734" s="162"/>
      <c r="AO734" s="162"/>
      <c r="AP734" s="162"/>
      <c r="AQ734" s="162"/>
      <c r="AR734" s="162"/>
    </row>
    <row r="735" spans="1:44" ht="12.75" x14ac:dyDescent="0.2">
      <c r="A735" s="161"/>
      <c r="B735" s="161"/>
      <c r="C735" s="161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  <c r="AC735" s="162"/>
      <c r="AD735" s="162"/>
      <c r="AE735" s="162"/>
      <c r="AF735" s="162"/>
      <c r="AG735" s="162"/>
      <c r="AH735" s="162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</row>
    <row r="736" spans="1:44" ht="12.75" x14ac:dyDescent="0.2">
      <c r="A736" s="161"/>
      <c r="B736" s="161"/>
      <c r="C736" s="161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  <c r="AC736" s="162"/>
      <c r="AD736" s="162"/>
      <c r="AE736" s="162"/>
      <c r="AF736" s="162"/>
      <c r="AG736" s="162"/>
      <c r="AH736" s="162"/>
      <c r="AI736" s="162"/>
      <c r="AJ736" s="162"/>
      <c r="AK736" s="162"/>
      <c r="AL736" s="162"/>
      <c r="AM736" s="162"/>
      <c r="AN736" s="162"/>
      <c r="AO736" s="162"/>
      <c r="AP736" s="162"/>
      <c r="AQ736" s="162"/>
      <c r="AR736" s="162"/>
    </row>
    <row r="737" spans="1:44" ht="12.75" x14ac:dyDescent="0.2">
      <c r="A737" s="161"/>
      <c r="B737" s="161"/>
      <c r="C737" s="161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  <c r="AC737" s="162"/>
      <c r="AD737" s="162"/>
      <c r="AE737" s="162"/>
      <c r="AF737" s="162"/>
      <c r="AG737" s="162"/>
      <c r="AH737" s="162"/>
      <c r="AI737" s="162"/>
      <c r="AJ737" s="162"/>
      <c r="AK737" s="162"/>
      <c r="AL737" s="162"/>
      <c r="AM737" s="162"/>
      <c r="AN737" s="162"/>
      <c r="AO737" s="162"/>
      <c r="AP737" s="162"/>
      <c r="AQ737" s="162"/>
      <c r="AR737" s="162"/>
    </row>
    <row r="738" spans="1:44" ht="12.75" x14ac:dyDescent="0.2">
      <c r="A738" s="161"/>
      <c r="B738" s="161"/>
      <c r="C738" s="161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  <c r="AC738" s="162"/>
      <c r="AD738" s="162"/>
      <c r="AE738" s="162"/>
      <c r="AF738" s="162"/>
      <c r="AG738" s="162"/>
      <c r="AH738" s="162"/>
      <c r="AI738" s="162"/>
      <c r="AJ738" s="162"/>
      <c r="AK738" s="162"/>
      <c r="AL738" s="162"/>
      <c r="AM738" s="162"/>
      <c r="AN738" s="162"/>
      <c r="AO738" s="162"/>
      <c r="AP738" s="162"/>
      <c r="AQ738" s="162"/>
      <c r="AR738" s="162"/>
    </row>
    <row r="739" spans="1:44" ht="12.75" x14ac:dyDescent="0.2">
      <c r="A739" s="161"/>
      <c r="B739" s="161"/>
      <c r="C739" s="161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  <c r="AC739" s="162"/>
      <c r="AD739" s="162"/>
      <c r="AE739" s="162"/>
      <c r="AF739" s="162"/>
      <c r="AG739" s="162"/>
      <c r="AH739" s="162"/>
      <c r="AI739" s="162"/>
      <c r="AJ739" s="162"/>
      <c r="AK739" s="162"/>
      <c r="AL739" s="162"/>
      <c r="AM739" s="162"/>
      <c r="AN739" s="162"/>
      <c r="AO739" s="162"/>
      <c r="AP739" s="162"/>
      <c r="AQ739" s="162"/>
      <c r="AR739" s="162"/>
    </row>
    <row r="740" spans="1:44" ht="12.75" x14ac:dyDescent="0.2">
      <c r="A740" s="161"/>
      <c r="B740" s="161"/>
      <c r="C740" s="161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  <c r="AC740" s="162"/>
      <c r="AD740" s="162"/>
      <c r="AE740" s="162"/>
      <c r="AF740" s="162"/>
      <c r="AG740" s="162"/>
      <c r="AH740" s="162"/>
      <c r="AI740" s="162"/>
      <c r="AJ740" s="162"/>
      <c r="AK740" s="162"/>
      <c r="AL740" s="162"/>
      <c r="AM740" s="162"/>
      <c r="AN740" s="162"/>
      <c r="AO740" s="162"/>
      <c r="AP740" s="162"/>
      <c r="AQ740" s="162"/>
      <c r="AR740" s="162"/>
    </row>
    <row r="741" spans="1:44" ht="12.75" x14ac:dyDescent="0.2">
      <c r="A741" s="161"/>
      <c r="B741" s="161"/>
      <c r="C741" s="161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  <c r="AC741" s="162"/>
      <c r="AD741" s="162"/>
      <c r="AE741" s="162"/>
      <c r="AF741" s="162"/>
      <c r="AG741" s="162"/>
      <c r="AH741" s="162"/>
      <c r="AI741" s="162"/>
      <c r="AJ741" s="162"/>
      <c r="AK741" s="162"/>
      <c r="AL741" s="162"/>
      <c r="AM741" s="162"/>
      <c r="AN741" s="162"/>
      <c r="AO741" s="162"/>
      <c r="AP741" s="162"/>
      <c r="AQ741" s="162"/>
      <c r="AR741" s="162"/>
    </row>
    <row r="742" spans="1:44" ht="12.75" x14ac:dyDescent="0.2">
      <c r="A742" s="161"/>
      <c r="B742" s="161"/>
      <c r="C742" s="161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  <c r="AC742" s="162"/>
      <c r="AD742" s="162"/>
      <c r="AE742" s="162"/>
      <c r="AF742" s="162"/>
      <c r="AG742" s="162"/>
      <c r="AH742" s="162"/>
      <c r="AI742" s="162"/>
      <c r="AJ742" s="162"/>
      <c r="AK742" s="162"/>
      <c r="AL742" s="162"/>
      <c r="AM742" s="162"/>
      <c r="AN742" s="162"/>
      <c r="AO742" s="162"/>
      <c r="AP742" s="162"/>
      <c r="AQ742" s="162"/>
      <c r="AR742" s="162"/>
    </row>
    <row r="743" spans="1:44" ht="12.75" x14ac:dyDescent="0.2">
      <c r="A743" s="161"/>
      <c r="B743" s="161"/>
      <c r="C743" s="161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  <c r="AC743" s="162"/>
      <c r="AD743" s="162"/>
      <c r="AE743" s="162"/>
      <c r="AF743" s="162"/>
      <c r="AG743" s="162"/>
      <c r="AH743" s="162"/>
      <c r="AI743" s="162"/>
      <c r="AJ743" s="162"/>
      <c r="AK743" s="162"/>
      <c r="AL743" s="162"/>
      <c r="AM743" s="162"/>
      <c r="AN743" s="162"/>
      <c r="AO743" s="162"/>
      <c r="AP743" s="162"/>
      <c r="AQ743" s="162"/>
      <c r="AR743" s="162"/>
    </row>
    <row r="744" spans="1:44" ht="12.75" x14ac:dyDescent="0.2">
      <c r="A744" s="161"/>
      <c r="B744" s="161"/>
      <c r="C744" s="161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  <c r="AC744" s="162"/>
      <c r="AD744" s="162"/>
      <c r="AE744" s="162"/>
      <c r="AF744" s="162"/>
      <c r="AG744" s="162"/>
      <c r="AH744" s="162"/>
      <c r="AI744" s="162"/>
      <c r="AJ744" s="162"/>
      <c r="AK744" s="162"/>
      <c r="AL744" s="162"/>
      <c r="AM744" s="162"/>
      <c r="AN744" s="162"/>
      <c r="AO744" s="162"/>
      <c r="AP744" s="162"/>
      <c r="AQ744" s="162"/>
      <c r="AR744" s="162"/>
    </row>
    <row r="745" spans="1:44" ht="12.75" x14ac:dyDescent="0.2">
      <c r="A745" s="161"/>
      <c r="B745" s="161"/>
      <c r="C745" s="161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  <c r="AC745" s="162"/>
      <c r="AD745" s="162"/>
      <c r="AE745" s="162"/>
      <c r="AF745" s="162"/>
      <c r="AG745" s="162"/>
      <c r="AH745" s="162"/>
      <c r="AI745" s="162"/>
      <c r="AJ745" s="162"/>
      <c r="AK745" s="162"/>
      <c r="AL745" s="162"/>
      <c r="AM745" s="162"/>
      <c r="AN745" s="162"/>
      <c r="AO745" s="162"/>
      <c r="AP745" s="162"/>
      <c r="AQ745" s="162"/>
      <c r="AR745" s="162"/>
    </row>
    <row r="746" spans="1:44" ht="12.75" x14ac:dyDescent="0.2">
      <c r="A746" s="161"/>
      <c r="B746" s="161"/>
      <c r="C746" s="161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</row>
    <row r="747" spans="1:44" ht="12.75" x14ac:dyDescent="0.2">
      <c r="A747" s="161"/>
      <c r="B747" s="161"/>
      <c r="C747" s="161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</row>
    <row r="748" spans="1:44" ht="12.75" x14ac:dyDescent="0.2">
      <c r="A748" s="161"/>
      <c r="B748" s="161"/>
      <c r="C748" s="161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  <c r="AC748" s="162"/>
      <c r="AD748" s="162"/>
      <c r="AE748" s="162"/>
      <c r="AF748" s="162"/>
      <c r="AG748" s="162"/>
      <c r="AH748" s="162"/>
      <c r="AI748" s="162"/>
      <c r="AJ748" s="162"/>
      <c r="AK748" s="162"/>
      <c r="AL748" s="162"/>
      <c r="AM748" s="162"/>
      <c r="AN748" s="162"/>
      <c r="AO748" s="162"/>
      <c r="AP748" s="162"/>
      <c r="AQ748" s="162"/>
      <c r="AR748" s="162"/>
    </row>
    <row r="749" spans="1:44" ht="12.75" x14ac:dyDescent="0.2">
      <c r="A749" s="161"/>
      <c r="B749" s="161"/>
      <c r="C749" s="161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  <c r="AC749" s="162"/>
      <c r="AD749" s="162"/>
      <c r="AE749" s="162"/>
      <c r="AF749" s="162"/>
      <c r="AG749" s="162"/>
      <c r="AH749" s="162"/>
      <c r="AI749" s="162"/>
      <c r="AJ749" s="162"/>
      <c r="AK749" s="162"/>
      <c r="AL749" s="162"/>
      <c r="AM749" s="162"/>
      <c r="AN749" s="162"/>
      <c r="AO749" s="162"/>
      <c r="AP749" s="162"/>
      <c r="AQ749" s="162"/>
      <c r="AR749" s="162"/>
    </row>
    <row r="750" spans="1:44" ht="12.75" x14ac:dyDescent="0.2">
      <c r="A750" s="161"/>
      <c r="B750" s="161"/>
      <c r="C750" s="161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  <c r="AC750" s="162"/>
      <c r="AD750" s="162"/>
      <c r="AE750" s="162"/>
      <c r="AF750" s="162"/>
      <c r="AG750" s="162"/>
      <c r="AH750" s="162"/>
      <c r="AI750" s="162"/>
      <c r="AJ750" s="162"/>
      <c r="AK750" s="162"/>
      <c r="AL750" s="162"/>
      <c r="AM750" s="162"/>
      <c r="AN750" s="162"/>
      <c r="AO750" s="162"/>
      <c r="AP750" s="162"/>
      <c r="AQ750" s="162"/>
      <c r="AR750" s="162"/>
    </row>
    <row r="751" spans="1:44" ht="12.75" x14ac:dyDescent="0.2">
      <c r="A751" s="161"/>
      <c r="B751" s="161"/>
      <c r="C751" s="161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  <c r="AC751" s="162"/>
      <c r="AD751" s="162"/>
      <c r="AE751" s="162"/>
      <c r="AF751" s="162"/>
      <c r="AG751" s="162"/>
      <c r="AH751" s="162"/>
      <c r="AI751" s="162"/>
      <c r="AJ751" s="162"/>
      <c r="AK751" s="162"/>
      <c r="AL751" s="162"/>
      <c r="AM751" s="162"/>
      <c r="AN751" s="162"/>
      <c r="AO751" s="162"/>
      <c r="AP751" s="162"/>
      <c r="AQ751" s="162"/>
      <c r="AR751" s="162"/>
    </row>
    <row r="752" spans="1:44" ht="12.75" x14ac:dyDescent="0.2">
      <c r="A752" s="161"/>
      <c r="B752" s="161"/>
      <c r="C752" s="161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  <c r="AC752" s="162"/>
      <c r="AD752" s="162"/>
      <c r="AE752" s="162"/>
      <c r="AF752" s="162"/>
      <c r="AG752" s="162"/>
      <c r="AH752" s="162"/>
      <c r="AI752" s="162"/>
      <c r="AJ752" s="162"/>
      <c r="AK752" s="162"/>
      <c r="AL752" s="162"/>
      <c r="AM752" s="162"/>
      <c r="AN752" s="162"/>
      <c r="AO752" s="162"/>
      <c r="AP752" s="162"/>
      <c r="AQ752" s="162"/>
      <c r="AR752" s="162"/>
    </row>
    <row r="753" spans="1:44" ht="12.75" x14ac:dyDescent="0.2">
      <c r="A753" s="161"/>
      <c r="B753" s="161"/>
      <c r="C753" s="161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  <c r="AC753" s="162"/>
      <c r="AD753" s="162"/>
      <c r="AE753" s="162"/>
      <c r="AF753" s="162"/>
      <c r="AG753" s="162"/>
      <c r="AH753" s="162"/>
      <c r="AI753" s="162"/>
      <c r="AJ753" s="162"/>
      <c r="AK753" s="162"/>
      <c r="AL753" s="162"/>
      <c r="AM753" s="162"/>
      <c r="AN753" s="162"/>
      <c r="AO753" s="162"/>
      <c r="AP753" s="162"/>
      <c r="AQ753" s="162"/>
      <c r="AR753" s="162"/>
    </row>
    <row r="754" spans="1:44" ht="12.75" x14ac:dyDescent="0.2">
      <c r="A754" s="161"/>
      <c r="B754" s="161"/>
      <c r="C754" s="161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  <c r="AC754" s="162"/>
      <c r="AD754" s="162"/>
      <c r="AE754" s="162"/>
      <c r="AF754" s="162"/>
      <c r="AG754" s="162"/>
      <c r="AH754" s="162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</row>
    <row r="755" spans="1:44" ht="12.75" x14ac:dyDescent="0.2">
      <c r="A755" s="161"/>
      <c r="B755" s="161"/>
      <c r="C755" s="161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  <c r="AC755" s="162"/>
      <c r="AD755" s="162"/>
      <c r="AE755" s="162"/>
      <c r="AF755" s="162"/>
      <c r="AG755" s="162"/>
      <c r="AH755" s="162"/>
      <c r="AI755" s="162"/>
      <c r="AJ755" s="162"/>
      <c r="AK755" s="162"/>
      <c r="AL755" s="162"/>
      <c r="AM755" s="162"/>
      <c r="AN755" s="162"/>
      <c r="AO755" s="162"/>
      <c r="AP755" s="162"/>
      <c r="AQ755" s="162"/>
      <c r="AR755" s="162"/>
    </row>
    <row r="756" spans="1:44" ht="12.75" x14ac:dyDescent="0.2">
      <c r="A756" s="161"/>
      <c r="B756" s="161"/>
      <c r="C756" s="161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  <c r="AC756" s="162"/>
      <c r="AD756" s="162"/>
      <c r="AE756" s="162"/>
      <c r="AF756" s="162"/>
      <c r="AG756" s="162"/>
      <c r="AH756" s="162"/>
      <c r="AI756" s="162"/>
      <c r="AJ756" s="162"/>
      <c r="AK756" s="162"/>
      <c r="AL756" s="162"/>
      <c r="AM756" s="162"/>
      <c r="AN756" s="162"/>
      <c r="AO756" s="162"/>
      <c r="AP756" s="162"/>
      <c r="AQ756" s="162"/>
      <c r="AR756" s="162"/>
    </row>
    <row r="757" spans="1:44" ht="12.75" x14ac:dyDescent="0.2">
      <c r="A757" s="161"/>
      <c r="B757" s="161"/>
      <c r="C757" s="161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  <c r="AC757" s="162"/>
      <c r="AD757" s="162"/>
      <c r="AE757" s="162"/>
      <c r="AF757" s="162"/>
      <c r="AG757" s="162"/>
      <c r="AH757" s="162"/>
      <c r="AI757" s="162"/>
      <c r="AJ757" s="162"/>
      <c r="AK757" s="162"/>
      <c r="AL757" s="162"/>
      <c r="AM757" s="162"/>
      <c r="AN757" s="162"/>
      <c r="AO757" s="162"/>
      <c r="AP757" s="162"/>
      <c r="AQ757" s="162"/>
      <c r="AR757" s="162"/>
    </row>
    <row r="758" spans="1:44" ht="12.75" x14ac:dyDescent="0.2">
      <c r="A758" s="161"/>
      <c r="B758" s="161"/>
      <c r="C758" s="161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  <c r="AC758" s="162"/>
      <c r="AD758" s="162"/>
      <c r="AE758" s="162"/>
      <c r="AF758" s="162"/>
      <c r="AG758" s="162"/>
      <c r="AH758" s="162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</row>
    <row r="759" spans="1:44" ht="12.75" x14ac:dyDescent="0.2">
      <c r="A759" s="161"/>
      <c r="B759" s="161"/>
      <c r="C759" s="161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  <c r="AC759" s="162"/>
      <c r="AD759" s="162"/>
      <c r="AE759" s="162"/>
      <c r="AF759" s="162"/>
      <c r="AG759" s="162"/>
      <c r="AH759" s="162"/>
      <c r="AI759" s="162"/>
      <c r="AJ759" s="162"/>
      <c r="AK759" s="162"/>
      <c r="AL759" s="162"/>
      <c r="AM759" s="162"/>
      <c r="AN759" s="162"/>
      <c r="AO759" s="162"/>
      <c r="AP759" s="162"/>
      <c r="AQ759" s="162"/>
      <c r="AR759" s="162"/>
    </row>
    <row r="760" spans="1:44" ht="12.75" x14ac:dyDescent="0.2">
      <c r="A760" s="161"/>
      <c r="B760" s="161"/>
      <c r="C760" s="161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  <c r="AC760" s="162"/>
      <c r="AD760" s="162"/>
      <c r="AE760" s="162"/>
      <c r="AF760" s="162"/>
      <c r="AG760" s="162"/>
      <c r="AH760" s="162"/>
      <c r="AI760" s="162"/>
      <c r="AJ760" s="162"/>
      <c r="AK760" s="162"/>
      <c r="AL760" s="162"/>
      <c r="AM760" s="162"/>
      <c r="AN760" s="162"/>
      <c r="AO760" s="162"/>
      <c r="AP760" s="162"/>
      <c r="AQ760" s="162"/>
      <c r="AR760" s="162"/>
    </row>
    <row r="761" spans="1:44" ht="12.75" x14ac:dyDescent="0.2">
      <c r="A761" s="161"/>
      <c r="B761" s="161"/>
      <c r="C761" s="161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  <c r="AC761" s="162"/>
      <c r="AD761" s="162"/>
      <c r="AE761" s="162"/>
      <c r="AF761" s="162"/>
      <c r="AG761" s="162"/>
      <c r="AH761" s="162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</row>
    <row r="762" spans="1:44" ht="12.75" x14ac:dyDescent="0.2">
      <c r="A762" s="161"/>
      <c r="B762" s="161"/>
      <c r="C762" s="161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  <c r="AC762" s="162"/>
      <c r="AD762" s="162"/>
      <c r="AE762" s="162"/>
      <c r="AF762" s="162"/>
      <c r="AG762" s="162"/>
      <c r="AH762" s="162"/>
      <c r="AI762" s="162"/>
      <c r="AJ762" s="162"/>
      <c r="AK762" s="162"/>
      <c r="AL762" s="162"/>
      <c r="AM762" s="162"/>
      <c r="AN762" s="162"/>
      <c r="AO762" s="162"/>
      <c r="AP762" s="162"/>
      <c r="AQ762" s="162"/>
      <c r="AR762" s="162"/>
    </row>
    <row r="763" spans="1:44" ht="12.75" x14ac:dyDescent="0.2">
      <c r="A763" s="161"/>
      <c r="B763" s="161"/>
      <c r="C763" s="161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  <c r="AC763" s="162"/>
      <c r="AD763" s="162"/>
      <c r="AE763" s="162"/>
      <c r="AF763" s="162"/>
      <c r="AG763" s="162"/>
      <c r="AH763" s="162"/>
      <c r="AI763" s="162"/>
      <c r="AJ763" s="162"/>
      <c r="AK763" s="162"/>
      <c r="AL763" s="162"/>
      <c r="AM763" s="162"/>
      <c r="AN763" s="162"/>
      <c r="AO763" s="162"/>
      <c r="AP763" s="162"/>
      <c r="AQ763" s="162"/>
      <c r="AR763" s="162"/>
    </row>
    <row r="764" spans="1:44" ht="12.75" x14ac:dyDescent="0.2">
      <c r="A764" s="161"/>
      <c r="B764" s="161"/>
      <c r="C764" s="161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  <c r="AC764" s="162"/>
      <c r="AD764" s="162"/>
      <c r="AE764" s="162"/>
      <c r="AF764" s="162"/>
      <c r="AG764" s="162"/>
      <c r="AH764" s="162"/>
      <c r="AI764" s="162"/>
      <c r="AJ764" s="162"/>
      <c r="AK764" s="162"/>
      <c r="AL764" s="162"/>
      <c r="AM764" s="162"/>
      <c r="AN764" s="162"/>
      <c r="AO764" s="162"/>
      <c r="AP764" s="162"/>
      <c r="AQ764" s="162"/>
      <c r="AR764" s="162"/>
    </row>
    <row r="765" spans="1:44" ht="12.75" x14ac:dyDescent="0.2">
      <c r="A765" s="161"/>
      <c r="B765" s="161"/>
      <c r="C765" s="161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  <c r="AC765" s="162"/>
      <c r="AD765" s="162"/>
      <c r="AE765" s="162"/>
      <c r="AF765" s="162"/>
      <c r="AG765" s="162"/>
      <c r="AH765" s="162"/>
      <c r="AI765" s="162"/>
      <c r="AJ765" s="162"/>
      <c r="AK765" s="162"/>
      <c r="AL765" s="162"/>
      <c r="AM765" s="162"/>
      <c r="AN765" s="162"/>
      <c r="AO765" s="162"/>
      <c r="AP765" s="162"/>
      <c r="AQ765" s="162"/>
      <c r="AR765" s="162"/>
    </row>
    <row r="766" spans="1:44" ht="12.75" x14ac:dyDescent="0.2">
      <c r="A766" s="161"/>
      <c r="B766" s="161"/>
      <c r="C766" s="161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  <c r="AC766" s="162"/>
      <c r="AD766" s="162"/>
      <c r="AE766" s="162"/>
      <c r="AF766" s="162"/>
      <c r="AG766" s="162"/>
      <c r="AH766" s="162"/>
      <c r="AI766" s="162"/>
      <c r="AJ766" s="162"/>
      <c r="AK766" s="162"/>
      <c r="AL766" s="162"/>
      <c r="AM766" s="162"/>
      <c r="AN766" s="162"/>
      <c r="AO766" s="162"/>
      <c r="AP766" s="162"/>
      <c r="AQ766" s="162"/>
      <c r="AR766" s="162"/>
    </row>
    <row r="767" spans="1:44" ht="12.75" x14ac:dyDescent="0.2">
      <c r="A767" s="161"/>
      <c r="B767" s="161"/>
      <c r="C767" s="161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  <c r="AC767" s="162"/>
      <c r="AD767" s="162"/>
      <c r="AE767" s="162"/>
      <c r="AF767" s="162"/>
      <c r="AG767" s="162"/>
      <c r="AH767" s="162"/>
      <c r="AI767" s="162"/>
      <c r="AJ767" s="162"/>
      <c r="AK767" s="162"/>
      <c r="AL767" s="162"/>
      <c r="AM767" s="162"/>
      <c r="AN767" s="162"/>
      <c r="AO767" s="162"/>
      <c r="AP767" s="162"/>
      <c r="AQ767" s="162"/>
      <c r="AR767" s="162"/>
    </row>
    <row r="768" spans="1:44" ht="12.75" x14ac:dyDescent="0.2">
      <c r="A768" s="161"/>
      <c r="B768" s="161"/>
      <c r="C768" s="161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  <c r="AC768" s="162"/>
      <c r="AD768" s="162"/>
      <c r="AE768" s="162"/>
      <c r="AF768" s="162"/>
      <c r="AG768" s="162"/>
      <c r="AH768" s="162"/>
      <c r="AI768" s="162"/>
      <c r="AJ768" s="162"/>
      <c r="AK768" s="162"/>
      <c r="AL768" s="162"/>
      <c r="AM768" s="162"/>
      <c r="AN768" s="162"/>
      <c r="AO768" s="162"/>
      <c r="AP768" s="162"/>
      <c r="AQ768" s="162"/>
      <c r="AR768" s="162"/>
    </row>
    <row r="769" spans="1:44" ht="12.75" x14ac:dyDescent="0.2">
      <c r="A769" s="161"/>
      <c r="B769" s="161"/>
      <c r="C769" s="161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  <c r="AC769" s="162"/>
      <c r="AD769" s="162"/>
      <c r="AE769" s="162"/>
      <c r="AF769" s="162"/>
      <c r="AG769" s="162"/>
      <c r="AH769" s="162"/>
      <c r="AI769" s="162"/>
      <c r="AJ769" s="162"/>
      <c r="AK769" s="162"/>
      <c r="AL769" s="162"/>
      <c r="AM769" s="162"/>
      <c r="AN769" s="162"/>
      <c r="AO769" s="162"/>
      <c r="AP769" s="162"/>
      <c r="AQ769" s="162"/>
      <c r="AR769" s="162"/>
    </row>
    <row r="770" spans="1:44" ht="12.75" x14ac:dyDescent="0.2">
      <c r="A770" s="161"/>
      <c r="B770" s="161"/>
      <c r="C770" s="161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  <c r="AC770" s="162"/>
      <c r="AD770" s="162"/>
      <c r="AE770" s="162"/>
      <c r="AF770" s="162"/>
      <c r="AG770" s="162"/>
      <c r="AH770" s="162"/>
      <c r="AI770" s="162"/>
      <c r="AJ770" s="162"/>
      <c r="AK770" s="162"/>
      <c r="AL770" s="162"/>
      <c r="AM770" s="162"/>
      <c r="AN770" s="162"/>
      <c r="AO770" s="162"/>
      <c r="AP770" s="162"/>
      <c r="AQ770" s="162"/>
      <c r="AR770" s="162"/>
    </row>
    <row r="771" spans="1:44" ht="12.75" x14ac:dyDescent="0.2">
      <c r="A771" s="161"/>
      <c r="B771" s="161"/>
      <c r="C771" s="161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  <c r="AC771" s="162"/>
      <c r="AD771" s="162"/>
      <c r="AE771" s="162"/>
      <c r="AF771" s="162"/>
      <c r="AG771" s="162"/>
      <c r="AH771" s="162"/>
      <c r="AI771" s="162"/>
      <c r="AJ771" s="162"/>
      <c r="AK771" s="162"/>
      <c r="AL771" s="162"/>
      <c r="AM771" s="162"/>
      <c r="AN771" s="162"/>
      <c r="AO771" s="162"/>
      <c r="AP771" s="162"/>
      <c r="AQ771" s="162"/>
      <c r="AR771" s="162"/>
    </row>
    <row r="772" spans="1:44" ht="12.75" x14ac:dyDescent="0.2">
      <c r="A772" s="161"/>
      <c r="B772" s="161"/>
      <c r="C772" s="161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  <c r="AC772" s="162"/>
      <c r="AD772" s="162"/>
      <c r="AE772" s="162"/>
      <c r="AF772" s="162"/>
      <c r="AG772" s="162"/>
      <c r="AH772" s="162"/>
      <c r="AI772" s="162"/>
      <c r="AJ772" s="162"/>
      <c r="AK772" s="162"/>
      <c r="AL772" s="162"/>
      <c r="AM772" s="162"/>
      <c r="AN772" s="162"/>
      <c r="AO772" s="162"/>
      <c r="AP772" s="162"/>
      <c r="AQ772" s="162"/>
      <c r="AR772" s="162"/>
    </row>
    <row r="773" spans="1:44" ht="12.75" x14ac:dyDescent="0.2">
      <c r="A773" s="161"/>
      <c r="B773" s="161"/>
      <c r="C773" s="161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  <c r="AC773" s="162"/>
      <c r="AD773" s="162"/>
      <c r="AE773" s="162"/>
      <c r="AF773" s="162"/>
      <c r="AG773" s="162"/>
      <c r="AH773" s="162"/>
      <c r="AI773" s="162"/>
      <c r="AJ773" s="162"/>
      <c r="AK773" s="162"/>
      <c r="AL773" s="162"/>
      <c r="AM773" s="162"/>
      <c r="AN773" s="162"/>
      <c r="AO773" s="162"/>
      <c r="AP773" s="162"/>
      <c r="AQ773" s="162"/>
      <c r="AR773" s="162"/>
    </row>
    <row r="774" spans="1:44" ht="12.75" x14ac:dyDescent="0.2">
      <c r="A774" s="161"/>
      <c r="B774" s="161"/>
      <c r="C774" s="161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  <c r="AC774" s="162"/>
      <c r="AD774" s="162"/>
      <c r="AE774" s="162"/>
      <c r="AF774" s="162"/>
      <c r="AG774" s="162"/>
      <c r="AH774" s="162"/>
      <c r="AI774" s="162"/>
      <c r="AJ774" s="162"/>
      <c r="AK774" s="162"/>
      <c r="AL774" s="162"/>
      <c r="AM774" s="162"/>
      <c r="AN774" s="162"/>
      <c r="AO774" s="162"/>
      <c r="AP774" s="162"/>
      <c r="AQ774" s="162"/>
      <c r="AR774" s="162"/>
    </row>
    <row r="775" spans="1:44" ht="12.75" x14ac:dyDescent="0.2">
      <c r="A775" s="161"/>
      <c r="B775" s="161"/>
      <c r="C775" s="161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  <c r="AC775" s="162"/>
      <c r="AD775" s="162"/>
      <c r="AE775" s="162"/>
      <c r="AF775" s="162"/>
      <c r="AG775" s="162"/>
      <c r="AH775" s="162"/>
      <c r="AI775" s="162"/>
      <c r="AJ775" s="162"/>
      <c r="AK775" s="162"/>
      <c r="AL775" s="162"/>
      <c r="AM775" s="162"/>
      <c r="AN775" s="162"/>
      <c r="AO775" s="162"/>
      <c r="AP775" s="162"/>
      <c r="AQ775" s="162"/>
      <c r="AR775" s="162"/>
    </row>
    <row r="776" spans="1:44" ht="12.75" x14ac:dyDescent="0.2">
      <c r="A776" s="161"/>
      <c r="B776" s="161"/>
      <c r="C776" s="161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  <c r="AC776" s="162"/>
      <c r="AD776" s="162"/>
      <c r="AE776" s="162"/>
      <c r="AF776" s="162"/>
      <c r="AG776" s="162"/>
      <c r="AH776" s="162"/>
      <c r="AI776" s="162"/>
      <c r="AJ776" s="162"/>
      <c r="AK776" s="162"/>
      <c r="AL776" s="162"/>
      <c r="AM776" s="162"/>
      <c r="AN776" s="162"/>
      <c r="AO776" s="162"/>
      <c r="AP776" s="162"/>
      <c r="AQ776" s="162"/>
      <c r="AR776" s="162"/>
    </row>
    <row r="777" spans="1:44" ht="12.75" x14ac:dyDescent="0.2">
      <c r="A777" s="161"/>
      <c r="B777" s="161"/>
      <c r="C777" s="161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  <c r="AC777" s="162"/>
      <c r="AD777" s="162"/>
      <c r="AE777" s="162"/>
      <c r="AF777" s="162"/>
      <c r="AG777" s="162"/>
      <c r="AH777" s="162"/>
      <c r="AI777" s="162"/>
      <c r="AJ777" s="162"/>
      <c r="AK777" s="162"/>
      <c r="AL777" s="162"/>
      <c r="AM777" s="162"/>
      <c r="AN777" s="162"/>
      <c r="AO777" s="162"/>
      <c r="AP777" s="162"/>
      <c r="AQ777" s="162"/>
      <c r="AR777" s="162"/>
    </row>
    <row r="778" spans="1:44" ht="12.75" x14ac:dyDescent="0.2">
      <c r="A778" s="161"/>
      <c r="B778" s="161"/>
      <c r="C778" s="161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  <c r="AC778" s="162"/>
      <c r="AD778" s="162"/>
      <c r="AE778" s="162"/>
      <c r="AF778" s="162"/>
      <c r="AG778" s="162"/>
      <c r="AH778" s="162"/>
      <c r="AI778" s="162"/>
      <c r="AJ778" s="162"/>
      <c r="AK778" s="162"/>
      <c r="AL778" s="162"/>
      <c r="AM778" s="162"/>
      <c r="AN778" s="162"/>
      <c r="AO778" s="162"/>
      <c r="AP778" s="162"/>
      <c r="AQ778" s="162"/>
      <c r="AR778" s="162"/>
    </row>
    <row r="779" spans="1:44" ht="12.75" x14ac:dyDescent="0.2">
      <c r="A779" s="161"/>
      <c r="B779" s="161"/>
      <c r="C779" s="161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  <c r="AC779" s="162"/>
      <c r="AD779" s="162"/>
      <c r="AE779" s="162"/>
      <c r="AF779" s="162"/>
      <c r="AG779" s="162"/>
      <c r="AH779" s="162"/>
      <c r="AI779" s="162"/>
      <c r="AJ779" s="162"/>
      <c r="AK779" s="162"/>
      <c r="AL779" s="162"/>
      <c r="AM779" s="162"/>
      <c r="AN779" s="162"/>
      <c r="AO779" s="162"/>
      <c r="AP779" s="162"/>
      <c r="AQ779" s="162"/>
      <c r="AR779" s="162"/>
    </row>
    <row r="780" spans="1:44" ht="12.75" x14ac:dyDescent="0.2">
      <c r="A780" s="161"/>
      <c r="B780" s="161"/>
      <c r="C780" s="161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  <c r="AC780" s="162"/>
      <c r="AD780" s="162"/>
      <c r="AE780" s="162"/>
      <c r="AF780" s="162"/>
      <c r="AG780" s="162"/>
      <c r="AH780" s="162"/>
      <c r="AI780" s="162"/>
      <c r="AJ780" s="162"/>
      <c r="AK780" s="162"/>
      <c r="AL780" s="162"/>
      <c r="AM780" s="162"/>
      <c r="AN780" s="162"/>
      <c r="AO780" s="162"/>
      <c r="AP780" s="162"/>
      <c r="AQ780" s="162"/>
      <c r="AR780" s="162"/>
    </row>
    <row r="781" spans="1:44" ht="12.75" x14ac:dyDescent="0.2">
      <c r="A781" s="161"/>
      <c r="B781" s="161"/>
      <c r="C781" s="161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  <c r="AC781" s="162"/>
      <c r="AD781" s="162"/>
      <c r="AE781" s="162"/>
      <c r="AF781" s="162"/>
      <c r="AG781" s="162"/>
      <c r="AH781" s="162"/>
      <c r="AI781" s="162"/>
      <c r="AJ781" s="162"/>
      <c r="AK781" s="162"/>
      <c r="AL781" s="162"/>
      <c r="AM781" s="162"/>
      <c r="AN781" s="162"/>
      <c r="AO781" s="162"/>
      <c r="AP781" s="162"/>
      <c r="AQ781" s="162"/>
      <c r="AR781" s="162"/>
    </row>
    <row r="782" spans="1:44" ht="12.75" x14ac:dyDescent="0.2">
      <c r="A782" s="161"/>
      <c r="B782" s="161"/>
      <c r="C782" s="161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  <c r="AC782" s="162"/>
      <c r="AD782" s="162"/>
      <c r="AE782" s="162"/>
      <c r="AF782" s="162"/>
      <c r="AG782" s="162"/>
      <c r="AH782" s="162"/>
      <c r="AI782" s="162"/>
      <c r="AJ782" s="162"/>
      <c r="AK782" s="162"/>
      <c r="AL782" s="162"/>
      <c r="AM782" s="162"/>
      <c r="AN782" s="162"/>
      <c r="AO782" s="162"/>
      <c r="AP782" s="162"/>
      <c r="AQ782" s="162"/>
      <c r="AR782" s="162"/>
    </row>
    <row r="783" spans="1:44" ht="12.75" x14ac:dyDescent="0.2">
      <c r="A783" s="161"/>
      <c r="B783" s="161"/>
      <c r="C783" s="161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  <c r="AC783" s="162"/>
      <c r="AD783" s="162"/>
      <c r="AE783" s="162"/>
      <c r="AF783" s="162"/>
      <c r="AG783" s="162"/>
      <c r="AH783" s="162"/>
      <c r="AI783" s="162"/>
      <c r="AJ783" s="162"/>
      <c r="AK783" s="162"/>
      <c r="AL783" s="162"/>
      <c r="AM783" s="162"/>
      <c r="AN783" s="162"/>
      <c r="AO783" s="162"/>
      <c r="AP783" s="162"/>
      <c r="AQ783" s="162"/>
      <c r="AR783" s="162"/>
    </row>
    <row r="784" spans="1:44" ht="12.75" x14ac:dyDescent="0.2">
      <c r="A784" s="161"/>
      <c r="B784" s="161"/>
      <c r="C784" s="161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  <c r="AC784" s="162"/>
      <c r="AD784" s="162"/>
      <c r="AE784" s="162"/>
      <c r="AF784" s="162"/>
      <c r="AG784" s="162"/>
      <c r="AH784" s="162"/>
      <c r="AI784" s="162"/>
      <c r="AJ784" s="162"/>
      <c r="AK784" s="162"/>
      <c r="AL784" s="162"/>
      <c r="AM784" s="162"/>
      <c r="AN784" s="162"/>
      <c r="AO784" s="162"/>
      <c r="AP784" s="162"/>
      <c r="AQ784" s="162"/>
      <c r="AR784" s="162"/>
    </row>
    <row r="785" spans="1:44" ht="12.75" x14ac:dyDescent="0.2">
      <c r="A785" s="161"/>
      <c r="B785" s="161"/>
      <c r="C785" s="161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  <c r="AC785" s="162"/>
      <c r="AD785" s="162"/>
      <c r="AE785" s="162"/>
      <c r="AF785" s="162"/>
      <c r="AG785" s="162"/>
      <c r="AH785" s="162"/>
      <c r="AI785" s="162"/>
      <c r="AJ785" s="162"/>
      <c r="AK785" s="162"/>
      <c r="AL785" s="162"/>
      <c r="AM785" s="162"/>
      <c r="AN785" s="162"/>
      <c r="AO785" s="162"/>
      <c r="AP785" s="162"/>
      <c r="AQ785" s="162"/>
      <c r="AR785" s="162"/>
    </row>
    <row r="786" spans="1:44" ht="12.75" x14ac:dyDescent="0.2">
      <c r="A786" s="161"/>
      <c r="B786" s="161"/>
      <c r="C786" s="161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  <c r="AC786" s="162"/>
      <c r="AD786" s="162"/>
      <c r="AE786" s="162"/>
      <c r="AF786" s="162"/>
      <c r="AG786" s="162"/>
      <c r="AH786" s="162"/>
      <c r="AI786" s="162"/>
      <c r="AJ786" s="162"/>
      <c r="AK786" s="162"/>
      <c r="AL786" s="162"/>
      <c r="AM786" s="162"/>
      <c r="AN786" s="162"/>
      <c r="AO786" s="162"/>
      <c r="AP786" s="162"/>
      <c r="AQ786" s="162"/>
      <c r="AR786" s="162"/>
    </row>
    <row r="787" spans="1:44" ht="12.75" x14ac:dyDescent="0.2">
      <c r="A787" s="161"/>
      <c r="B787" s="161"/>
      <c r="C787" s="161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  <c r="AE787" s="162"/>
      <c r="AF787" s="162"/>
      <c r="AG787" s="162"/>
      <c r="AH787" s="162"/>
      <c r="AI787" s="162"/>
      <c r="AJ787" s="162"/>
      <c r="AK787" s="162"/>
      <c r="AL787" s="162"/>
      <c r="AM787" s="162"/>
      <c r="AN787" s="162"/>
      <c r="AO787" s="162"/>
      <c r="AP787" s="162"/>
      <c r="AQ787" s="162"/>
      <c r="AR787" s="162"/>
    </row>
    <row r="788" spans="1:44" ht="12.75" x14ac:dyDescent="0.2">
      <c r="A788" s="161"/>
      <c r="B788" s="161"/>
      <c r="C788" s="161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  <c r="AC788" s="162"/>
      <c r="AD788" s="162"/>
      <c r="AE788" s="162"/>
      <c r="AF788" s="162"/>
      <c r="AG788" s="162"/>
      <c r="AH788" s="162"/>
      <c r="AI788" s="162"/>
      <c r="AJ788" s="162"/>
      <c r="AK788" s="162"/>
      <c r="AL788" s="162"/>
      <c r="AM788" s="162"/>
      <c r="AN788" s="162"/>
      <c r="AO788" s="162"/>
      <c r="AP788" s="162"/>
      <c r="AQ788" s="162"/>
      <c r="AR788" s="162"/>
    </row>
    <row r="789" spans="1:44" ht="12.75" x14ac:dyDescent="0.2">
      <c r="A789" s="161"/>
      <c r="B789" s="161"/>
      <c r="C789" s="161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  <c r="AC789" s="162"/>
      <c r="AD789" s="162"/>
      <c r="AE789" s="162"/>
      <c r="AF789" s="162"/>
      <c r="AG789" s="162"/>
      <c r="AH789" s="162"/>
      <c r="AI789" s="162"/>
      <c r="AJ789" s="162"/>
      <c r="AK789" s="162"/>
      <c r="AL789" s="162"/>
      <c r="AM789" s="162"/>
      <c r="AN789" s="162"/>
      <c r="AO789" s="162"/>
      <c r="AP789" s="162"/>
      <c r="AQ789" s="162"/>
      <c r="AR789" s="162"/>
    </row>
    <row r="790" spans="1:44" ht="12.75" x14ac:dyDescent="0.2">
      <c r="A790" s="161"/>
      <c r="B790" s="161"/>
      <c r="C790" s="161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  <c r="AC790" s="162"/>
      <c r="AD790" s="162"/>
      <c r="AE790" s="162"/>
      <c r="AF790" s="162"/>
      <c r="AG790" s="162"/>
      <c r="AH790" s="162"/>
      <c r="AI790" s="162"/>
      <c r="AJ790" s="162"/>
      <c r="AK790" s="162"/>
      <c r="AL790" s="162"/>
      <c r="AM790" s="162"/>
      <c r="AN790" s="162"/>
      <c r="AO790" s="162"/>
      <c r="AP790" s="162"/>
      <c r="AQ790" s="162"/>
      <c r="AR790" s="162"/>
    </row>
    <row r="791" spans="1:44" ht="12.75" x14ac:dyDescent="0.2">
      <c r="A791" s="161"/>
      <c r="B791" s="161"/>
      <c r="C791" s="161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  <c r="AE791" s="162"/>
      <c r="AF791" s="162"/>
      <c r="AG791" s="162"/>
      <c r="AH791" s="162"/>
      <c r="AI791" s="162"/>
      <c r="AJ791" s="162"/>
      <c r="AK791" s="162"/>
      <c r="AL791" s="162"/>
      <c r="AM791" s="162"/>
      <c r="AN791" s="162"/>
      <c r="AO791" s="162"/>
      <c r="AP791" s="162"/>
      <c r="AQ791" s="162"/>
      <c r="AR791" s="162"/>
    </row>
    <row r="792" spans="1:44" ht="12.75" x14ac:dyDescent="0.2">
      <c r="A792" s="161"/>
      <c r="B792" s="161"/>
      <c r="C792" s="161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  <c r="AE792" s="162"/>
      <c r="AF792" s="162"/>
      <c r="AG792" s="162"/>
      <c r="AH792" s="162"/>
      <c r="AI792" s="162"/>
      <c r="AJ792" s="162"/>
      <c r="AK792" s="162"/>
      <c r="AL792" s="162"/>
      <c r="AM792" s="162"/>
      <c r="AN792" s="162"/>
      <c r="AO792" s="162"/>
      <c r="AP792" s="162"/>
      <c r="AQ792" s="162"/>
      <c r="AR792" s="162"/>
    </row>
    <row r="793" spans="1:44" ht="12.75" x14ac:dyDescent="0.2">
      <c r="A793" s="161"/>
      <c r="B793" s="161"/>
      <c r="C793" s="161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  <c r="AC793" s="162"/>
      <c r="AD793" s="162"/>
      <c r="AE793" s="162"/>
      <c r="AF793" s="162"/>
      <c r="AG793" s="162"/>
      <c r="AH793" s="162"/>
      <c r="AI793" s="162"/>
      <c r="AJ793" s="162"/>
      <c r="AK793" s="162"/>
      <c r="AL793" s="162"/>
      <c r="AM793" s="162"/>
      <c r="AN793" s="162"/>
      <c r="AO793" s="162"/>
      <c r="AP793" s="162"/>
      <c r="AQ793" s="162"/>
      <c r="AR793" s="162"/>
    </row>
    <row r="794" spans="1:44" ht="12.75" x14ac:dyDescent="0.2">
      <c r="A794" s="161"/>
      <c r="B794" s="161"/>
      <c r="C794" s="161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  <c r="AC794" s="162"/>
      <c r="AD794" s="162"/>
      <c r="AE794" s="162"/>
      <c r="AF794" s="162"/>
      <c r="AG794" s="162"/>
      <c r="AH794" s="162"/>
      <c r="AI794" s="162"/>
      <c r="AJ794" s="162"/>
      <c r="AK794" s="162"/>
      <c r="AL794" s="162"/>
      <c r="AM794" s="162"/>
      <c r="AN794" s="162"/>
      <c r="AO794" s="162"/>
      <c r="AP794" s="162"/>
      <c r="AQ794" s="162"/>
      <c r="AR794" s="162"/>
    </row>
    <row r="795" spans="1:44" ht="12.75" x14ac:dyDescent="0.2">
      <c r="A795" s="161"/>
      <c r="B795" s="161"/>
      <c r="C795" s="161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  <c r="AE795" s="162"/>
      <c r="AF795" s="162"/>
      <c r="AG795" s="162"/>
      <c r="AH795" s="162"/>
      <c r="AI795" s="162"/>
      <c r="AJ795" s="162"/>
      <c r="AK795" s="162"/>
      <c r="AL795" s="162"/>
      <c r="AM795" s="162"/>
      <c r="AN795" s="162"/>
      <c r="AO795" s="162"/>
      <c r="AP795" s="162"/>
      <c r="AQ795" s="162"/>
      <c r="AR795" s="162"/>
    </row>
    <row r="796" spans="1:44" ht="12.75" x14ac:dyDescent="0.2">
      <c r="A796" s="161"/>
      <c r="B796" s="161"/>
      <c r="C796" s="161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  <c r="AC796" s="162"/>
      <c r="AD796" s="162"/>
      <c r="AE796" s="162"/>
      <c r="AF796" s="162"/>
      <c r="AG796" s="162"/>
      <c r="AH796" s="162"/>
      <c r="AI796" s="162"/>
      <c r="AJ796" s="162"/>
      <c r="AK796" s="162"/>
      <c r="AL796" s="162"/>
      <c r="AM796" s="162"/>
      <c r="AN796" s="162"/>
      <c r="AO796" s="162"/>
      <c r="AP796" s="162"/>
      <c r="AQ796" s="162"/>
      <c r="AR796" s="162"/>
    </row>
    <row r="797" spans="1:44" ht="12.75" x14ac:dyDescent="0.2">
      <c r="A797" s="161"/>
      <c r="B797" s="161"/>
      <c r="C797" s="161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  <c r="AC797" s="162"/>
      <c r="AD797" s="162"/>
      <c r="AE797" s="162"/>
      <c r="AF797" s="162"/>
      <c r="AG797" s="162"/>
      <c r="AH797" s="162"/>
      <c r="AI797" s="162"/>
      <c r="AJ797" s="162"/>
      <c r="AK797" s="162"/>
      <c r="AL797" s="162"/>
      <c r="AM797" s="162"/>
      <c r="AN797" s="162"/>
      <c r="AO797" s="162"/>
      <c r="AP797" s="162"/>
      <c r="AQ797" s="162"/>
      <c r="AR797" s="162"/>
    </row>
    <row r="798" spans="1:44" ht="12.75" x14ac:dyDescent="0.2">
      <c r="A798" s="161"/>
      <c r="B798" s="161"/>
      <c r="C798" s="161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  <c r="AC798" s="162"/>
      <c r="AD798" s="162"/>
      <c r="AE798" s="162"/>
      <c r="AF798" s="162"/>
      <c r="AG798" s="162"/>
      <c r="AH798" s="162"/>
      <c r="AI798" s="162"/>
      <c r="AJ798" s="162"/>
      <c r="AK798" s="162"/>
      <c r="AL798" s="162"/>
      <c r="AM798" s="162"/>
      <c r="AN798" s="162"/>
      <c r="AO798" s="162"/>
      <c r="AP798" s="162"/>
      <c r="AQ798" s="162"/>
      <c r="AR798" s="162"/>
    </row>
    <row r="799" spans="1:44" ht="12.75" x14ac:dyDescent="0.2">
      <c r="A799" s="161"/>
      <c r="B799" s="161"/>
      <c r="C799" s="161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  <c r="AC799" s="162"/>
      <c r="AD799" s="162"/>
      <c r="AE799" s="162"/>
      <c r="AF799" s="162"/>
      <c r="AG799" s="162"/>
      <c r="AH799" s="162"/>
      <c r="AI799" s="162"/>
      <c r="AJ799" s="162"/>
      <c r="AK799" s="162"/>
      <c r="AL799" s="162"/>
      <c r="AM799" s="162"/>
      <c r="AN799" s="162"/>
      <c r="AO799" s="162"/>
      <c r="AP799" s="162"/>
      <c r="AQ799" s="162"/>
      <c r="AR799" s="162"/>
    </row>
    <row r="800" spans="1:44" ht="12.75" x14ac:dyDescent="0.2">
      <c r="A800" s="161"/>
      <c r="B800" s="161"/>
      <c r="C800" s="161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  <c r="AC800" s="162"/>
      <c r="AD800" s="162"/>
      <c r="AE800" s="162"/>
      <c r="AF800" s="162"/>
      <c r="AG800" s="162"/>
      <c r="AH800" s="162"/>
      <c r="AI800" s="162"/>
      <c r="AJ800" s="162"/>
      <c r="AK800" s="162"/>
      <c r="AL800" s="162"/>
      <c r="AM800" s="162"/>
      <c r="AN800" s="162"/>
      <c r="AO800" s="162"/>
      <c r="AP800" s="162"/>
      <c r="AQ800" s="162"/>
      <c r="AR800" s="162"/>
    </row>
    <row r="801" spans="1:44" ht="12.75" x14ac:dyDescent="0.2">
      <c r="A801" s="161"/>
      <c r="B801" s="161"/>
      <c r="C801" s="161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  <c r="AC801" s="162"/>
      <c r="AD801" s="162"/>
      <c r="AE801" s="162"/>
      <c r="AF801" s="162"/>
      <c r="AG801" s="162"/>
      <c r="AH801" s="162"/>
      <c r="AI801" s="162"/>
      <c r="AJ801" s="162"/>
      <c r="AK801" s="162"/>
      <c r="AL801" s="162"/>
      <c r="AM801" s="162"/>
      <c r="AN801" s="162"/>
      <c r="AO801" s="162"/>
      <c r="AP801" s="162"/>
      <c r="AQ801" s="162"/>
      <c r="AR801" s="162"/>
    </row>
    <row r="802" spans="1:44" ht="12.75" x14ac:dyDescent="0.2">
      <c r="A802" s="161"/>
      <c r="B802" s="161"/>
      <c r="C802" s="161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  <c r="AC802" s="162"/>
      <c r="AD802" s="162"/>
      <c r="AE802" s="162"/>
      <c r="AF802" s="162"/>
      <c r="AG802" s="162"/>
      <c r="AH802" s="162"/>
      <c r="AI802" s="162"/>
      <c r="AJ802" s="162"/>
      <c r="AK802" s="162"/>
      <c r="AL802" s="162"/>
      <c r="AM802" s="162"/>
      <c r="AN802" s="162"/>
      <c r="AO802" s="162"/>
      <c r="AP802" s="162"/>
      <c r="AQ802" s="162"/>
      <c r="AR802" s="162"/>
    </row>
    <row r="803" spans="1:44" ht="12.75" x14ac:dyDescent="0.2">
      <c r="A803" s="161"/>
      <c r="B803" s="161"/>
      <c r="C803" s="161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  <c r="AC803" s="162"/>
      <c r="AD803" s="162"/>
      <c r="AE803" s="162"/>
      <c r="AF803" s="162"/>
      <c r="AG803" s="162"/>
      <c r="AH803" s="162"/>
      <c r="AI803" s="162"/>
      <c r="AJ803" s="162"/>
      <c r="AK803" s="162"/>
      <c r="AL803" s="162"/>
      <c r="AM803" s="162"/>
      <c r="AN803" s="162"/>
      <c r="AO803" s="162"/>
      <c r="AP803" s="162"/>
      <c r="AQ803" s="162"/>
      <c r="AR803" s="162"/>
    </row>
    <row r="804" spans="1:44" ht="12.75" x14ac:dyDescent="0.2">
      <c r="A804" s="161"/>
      <c r="B804" s="161"/>
      <c r="C804" s="161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  <c r="AC804" s="162"/>
      <c r="AD804" s="162"/>
      <c r="AE804" s="162"/>
      <c r="AF804" s="162"/>
      <c r="AG804" s="162"/>
      <c r="AH804" s="162"/>
      <c r="AI804" s="162"/>
      <c r="AJ804" s="162"/>
      <c r="AK804" s="162"/>
      <c r="AL804" s="162"/>
      <c r="AM804" s="162"/>
      <c r="AN804" s="162"/>
      <c r="AO804" s="162"/>
      <c r="AP804" s="162"/>
      <c r="AQ804" s="162"/>
      <c r="AR804" s="162"/>
    </row>
    <row r="805" spans="1:44" ht="12.75" x14ac:dyDescent="0.2">
      <c r="A805" s="161"/>
      <c r="B805" s="161"/>
      <c r="C805" s="161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  <c r="AC805" s="162"/>
      <c r="AD805" s="162"/>
      <c r="AE805" s="162"/>
      <c r="AF805" s="162"/>
      <c r="AG805" s="162"/>
      <c r="AH805" s="162"/>
      <c r="AI805" s="162"/>
      <c r="AJ805" s="162"/>
      <c r="AK805" s="162"/>
      <c r="AL805" s="162"/>
      <c r="AM805" s="162"/>
      <c r="AN805" s="162"/>
      <c r="AO805" s="162"/>
      <c r="AP805" s="162"/>
      <c r="AQ805" s="162"/>
      <c r="AR805" s="162"/>
    </row>
    <row r="806" spans="1:44" ht="12.75" x14ac:dyDescent="0.2">
      <c r="A806" s="161"/>
      <c r="B806" s="161"/>
      <c r="C806" s="161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  <c r="AC806" s="162"/>
      <c r="AD806" s="162"/>
      <c r="AE806" s="162"/>
      <c r="AF806" s="162"/>
      <c r="AG806" s="162"/>
      <c r="AH806" s="162"/>
      <c r="AI806" s="162"/>
      <c r="AJ806" s="162"/>
      <c r="AK806" s="162"/>
      <c r="AL806" s="162"/>
      <c r="AM806" s="162"/>
      <c r="AN806" s="162"/>
      <c r="AO806" s="162"/>
      <c r="AP806" s="162"/>
      <c r="AQ806" s="162"/>
      <c r="AR806" s="162"/>
    </row>
    <row r="807" spans="1:44" ht="12.75" x14ac:dyDescent="0.2">
      <c r="A807" s="161"/>
      <c r="B807" s="161"/>
      <c r="C807" s="161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  <c r="AE807" s="162"/>
      <c r="AF807" s="162"/>
      <c r="AG807" s="162"/>
      <c r="AH807" s="162"/>
      <c r="AI807" s="162"/>
      <c r="AJ807" s="162"/>
      <c r="AK807" s="162"/>
      <c r="AL807" s="162"/>
      <c r="AM807" s="162"/>
      <c r="AN807" s="162"/>
      <c r="AO807" s="162"/>
      <c r="AP807" s="162"/>
      <c r="AQ807" s="162"/>
      <c r="AR807" s="162"/>
    </row>
    <row r="808" spans="1:44" ht="12.75" x14ac:dyDescent="0.2">
      <c r="A808" s="161"/>
      <c r="B808" s="161"/>
      <c r="C808" s="161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  <c r="AC808" s="162"/>
      <c r="AD808" s="162"/>
      <c r="AE808" s="162"/>
      <c r="AF808" s="162"/>
      <c r="AG808" s="162"/>
      <c r="AH808" s="162"/>
      <c r="AI808" s="162"/>
      <c r="AJ808" s="162"/>
      <c r="AK808" s="162"/>
      <c r="AL808" s="162"/>
      <c r="AM808" s="162"/>
      <c r="AN808" s="162"/>
      <c r="AO808" s="162"/>
      <c r="AP808" s="162"/>
      <c r="AQ808" s="162"/>
      <c r="AR808" s="162"/>
    </row>
    <row r="809" spans="1:44" ht="12.75" x14ac:dyDescent="0.2">
      <c r="A809" s="161"/>
      <c r="B809" s="161"/>
      <c r="C809" s="161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  <c r="AC809" s="162"/>
      <c r="AD809" s="162"/>
      <c r="AE809" s="162"/>
      <c r="AF809" s="162"/>
      <c r="AG809" s="162"/>
      <c r="AH809" s="162"/>
      <c r="AI809" s="162"/>
      <c r="AJ809" s="162"/>
      <c r="AK809" s="162"/>
      <c r="AL809" s="162"/>
      <c r="AM809" s="162"/>
      <c r="AN809" s="162"/>
      <c r="AO809" s="162"/>
      <c r="AP809" s="162"/>
      <c r="AQ809" s="162"/>
      <c r="AR809" s="162"/>
    </row>
    <row r="810" spans="1:44" ht="12.75" x14ac:dyDescent="0.2">
      <c r="A810" s="161"/>
      <c r="B810" s="161"/>
      <c r="C810" s="161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  <c r="AE810" s="162"/>
      <c r="AF810" s="162"/>
      <c r="AG810" s="162"/>
      <c r="AH810" s="162"/>
      <c r="AI810" s="162"/>
      <c r="AJ810" s="162"/>
      <c r="AK810" s="162"/>
      <c r="AL810" s="162"/>
      <c r="AM810" s="162"/>
      <c r="AN810" s="162"/>
      <c r="AO810" s="162"/>
      <c r="AP810" s="162"/>
      <c r="AQ810" s="162"/>
      <c r="AR810" s="162"/>
    </row>
    <row r="811" spans="1:44" ht="12.75" x14ac:dyDescent="0.2">
      <c r="A811" s="161"/>
      <c r="B811" s="161"/>
      <c r="C811" s="161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  <c r="AC811" s="162"/>
      <c r="AD811" s="162"/>
      <c r="AE811" s="162"/>
      <c r="AF811" s="162"/>
      <c r="AG811" s="162"/>
      <c r="AH811" s="162"/>
      <c r="AI811" s="162"/>
      <c r="AJ811" s="162"/>
      <c r="AK811" s="162"/>
      <c r="AL811" s="162"/>
      <c r="AM811" s="162"/>
      <c r="AN811" s="162"/>
      <c r="AO811" s="162"/>
      <c r="AP811" s="162"/>
      <c r="AQ811" s="162"/>
      <c r="AR811" s="162"/>
    </row>
    <row r="812" spans="1:44" ht="12.75" x14ac:dyDescent="0.2">
      <c r="A812" s="161"/>
      <c r="B812" s="161"/>
      <c r="C812" s="161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  <c r="AC812" s="162"/>
      <c r="AD812" s="162"/>
      <c r="AE812" s="162"/>
      <c r="AF812" s="162"/>
      <c r="AG812" s="162"/>
      <c r="AH812" s="162"/>
      <c r="AI812" s="162"/>
      <c r="AJ812" s="162"/>
      <c r="AK812" s="162"/>
      <c r="AL812" s="162"/>
      <c r="AM812" s="162"/>
      <c r="AN812" s="162"/>
      <c r="AO812" s="162"/>
      <c r="AP812" s="162"/>
      <c r="AQ812" s="162"/>
      <c r="AR812" s="162"/>
    </row>
    <row r="813" spans="1:44" ht="12.75" x14ac:dyDescent="0.2">
      <c r="A813" s="161"/>
      <c r="B813" s="161"/>
      <c r="C813" s="161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  <c r="AC813" s="162"/>
      <c r="AD813" s="162"/>
      <c r="AE813" s="162"/>
      <c r="AF813" s="162"/>
      <c r="AG813" s="162"/>
      <c r="AH813" s="162"/>
      <c r="AI813" s="162"/>
      <c r="AJ813" s="162"/>
      <c r="AK813" s="162"/>
      <c r="AL813" s="162"/>
      <c r="AM813" s="162"/>
      <c r="AN813" s="162"/>
      <c r="AO813" s="162"/>
      <c r="AP813" s="162"/>
      <c r="AQ813" s="162"/>
      <c r="AR813" s="162"/>
    </row>
    <row r="814" spans="1:44" ht="12.75" x14ac:dyDescent="0.2">
      <c r="A814" s="161"/>
      <c r="B814" s="161"/>
      <c r="C814" s="161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  <c r="AC814" s="162"/>
      <c r="AD814" s="162"/>
      <c r="AE814" s="162"/>
      <c r="AF814" s="162"/>
      <c r="AG814" s="162"/>
      <c r="AH814" s="162"/>
      <c r="AI814" s="162"/>
      <c r="AJ814" s="162"/>
      <c r="AK814" s="162"/>
      <c r="AL814" s="162"/>
      <c r="AM814" s="162"/>
      <c r="AN814" s="162"/>
      <c r="AO814" s="162"/>
      <c r="AP814" s="162"/>
      <c r="AQ814" s="162"/>
      <c r="AR814" s="162"/>
    </row>
    <row r="815" spans="1:44" ht="12.75" x14ac:dyDescent="0.2">
      <c r="A815" s="161"/>
      <c r="B815" s="161"/>
      <c r="C815" s="161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  <c r="AC815" s="162"/>
      <c r="AD815" s="162"/>
      <c r="AE815" s="162"/>
      <c r="AF815" s="162"/>
      <c r="AG815" s="162"/>
      <c r="AH815" s="162"/>
      <c r="AI815" s="162"/>
      <c r="AJ815" s="162"/>
      <c r="AK815" s="162"/>
      <c r="AL815" s="162"/>
      <c r="AM815" s="162"/>
      <c r="AN815" s="162"/>
      <c r="AO815" s="162"/>
      <c r="AP815" s="162"/>
      <c r="AQ815" s="162"/>
      <c r="AR815" s="162"/>
    </row>
    <row r="816" spans="1:44" ht="12.75" x14ac:dyDescent="0.2">
      <c r="A816" s="161"/>
      <c r="B816" s="161"/>
      <c r="C816" s="161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  <c r="AC816" s="162"/>
      <c r="AD816" s="162"/>
      <c r="AE816" s="162"/>
      <c r="AF816" s="162"/>
      <c r="AG816" s="162"/>
      <c r="AH816" s="162"/>
      <c r="AI816" s="162"/>
      <c r="AJ816" s="162"/>
      <c r="AK816" s="162"/>
      <c r="AL816" s="162"/>
      <c r="AM816" s="162"/>
      <c r="AN816" s="162"/>
      <c r="AO816" s="162"/>
      <c r="AP816" s="162"/>
      <c r="AQ816" s="162"/>
      <c r="AR816" s="162"/>
    </row>
    <row r="817" spans="1:44" ht="12.75" x14ac:dyDescent="0.2">
      <c r="A817" s="161"/>
      <c r="B817" s="161"/>
      <c r="C817" s="161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  <c r="AC817" s="162"/>
      <c r="AD817" s="162"/>
      <c r="AE817" s="162"/>
      <c r="AF817" s="162"/>
      <c r="AG817" s="162"/>
      <c r="AH817" s="162"/>
      <c r="AI817" s="162"/>
      <c r="AJ817" s="162"/>
      <c r="AK817" s="162"/>
      <c r="AL817" s="162"/>
      <c r="AM817" s="162"/>
      <c r="AN817" s="162"/>
      <c r="AO817" s="162"/>
      <c r="AP817" s="162"/>
      <c r="AQ817" s="162"/>
      <c r="AR817" s="162"/>
    </row>
    <row r="818" spans="1:44" ht="12.75" x14ac:dyDescent="0.2">
      <c r="A818" s="161"/>
      <c r="B818" s="161"/>
      <c r="C818" s="161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  <c r="AC818" s="162"/>
      <c r="AD818" s="162"/>
      <c r="AE818" s="162"/>
      <c r="AF818" s="162"/>
      <c r="AG818" s="162"/>
      <c r="AH818" s="162"/>
      <c r="AI818" s="162"/>
      <c r="AJ818" s="162"/>
      <c r="AK818" s="162"/>
      <c r="AL818" s="162"/>
      <c r="AM818" s="162"/>
      <c r="AN818" s="162"/>
      <c r="AO818" s="162"/>
      <c r="AP818" s="162"/>
      <c r="AQ818" s="162"/>
      <c r="AR818" s="162"/>
    </row>
    <row r="819" spans="1:44" ht="12.75" x14ac:dyDescent="0.2">
      <c r="A819" s="161"/>
      <c r="B819" s="161"/>
      <c r="C819" s="161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  <c r="AC819" s="162"/>
      <c r="AD819" s="162"/>
      <c r="AE819" s="162"/>
      <c r="AF819" s="162"/>
      <c r="AG819" s="162"/>
      <c r="AH819" s="162"/>
      <c r="AI819" s="162"/>
      <c r="AJ819" s="162"/>
      <c r="AK819" s="162"/>
      <c r="AL819" s="162"/>
      <c r="AM819" s="162"/>
      <c r="AN819" s="162"/>
      <c r="AO819" s="162"/>
      <c r="AP819" s="162"/>
      <c r="AQ819" s="162"/>
      <c r="AR819" s="162"/>
    </row>
    <row r="820" spans="1:44" ht="12.75" x14ac:dyDescent="0.2">
      <c r="A820" s="161"/>
      <c r="B820" s="161"/>
      <c r="C820" s="161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  <c r="AC820" s="162"/>
      <c r="AD820" s="162"/>
      <c r="AE820" s="162"/>
      <c r="AF820" s="162"/>
      <c r="AG820" s="162"/>
      <c r="AH820" s="162"/>
      <c r="AI820" s="162"/>
      <c r="AJ820" s="162"/>
      <c r="AK820" s="162"/>
      <c r="AL820" s="162"/>
      <c r="AM820" s="162"/>
      <c r="AN820" s="162"/>
      <c r="AO820" s="162"/>
      <c r="AP820" s="162"/>
      <c r="AQ820" s="162"/>
      <c r="AR820" s="162"/>
    </row>
    <row r="821" spans="1:44" ht="12.75" x14ac:dyDescent="0.2">
      <c r="A821" s="161"/>
      <c r="B821" s="161"/>
      <c r="C821" s="161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  <c r="AC821" s="162"/>
      <c r="AD821" s="162"/>
      <c r="AE821" s="162"/>
      <c r="AF821" s="162"/>
      <c r="AG821" s="162"/>
      <c r="AH821" s="162"/>
      <c r="AI821" s="162"/>
      <c r="AJ821" s="162"/>
      <c r="AK821" s="162"/>
      <c r="AL821" s="162"/>
      <c r="AM821" s="162"/>
      <c r="AN821" s="162"/>
      <c r="AO821" s="162"/>
      <c r="AP821" s="162"/>
      <c r="AQ821" s="162"/>
      <c r="AR821" s="162"/>
    </row>
    <row r="822" spans="1:44" ht="12.75" x14ac:dyDescent="0.2">
      <c r="A822" s="161"/>
      <c r="B822" s="161"/>
      <c r="C822" s="161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  <c r="AC822" s="162"/>
      <c r="AD822" s="162"/>
      <c r="AE822" s="162"/>
      <c r="AF822" s="162"/>
      <c r="AG822" s="162"/>
      <c r="AH822" s="162"/>
      <c r="AI822" s="162"/>
      <c r="AJ822" s="162"/>
      <c r="AK822" s="162"/>
      <c r="AL822" s="162"/>
      <c r="AM822" s="162"/>
      <c r="AN822" s="162"/>
      <c r="AO822" s="162"/>
      <c r="AP822" s="162"/>
      <c r="AQ822" s="162"/>
      <c r="AR822" s="162"/>
    </row>
    <row r="823" spans="1:44" ht="12.75" x14ac:dyDescent="0.2">
      <c r="A823" s="161"/>
      <c r="B823" s="161"/>
      <c r="C823" s="161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  <c r="AC823" s="162"/>
      <c r="AD823" s="162"/>
      <c r="AE823" s="162"/>
      <c r="AF823" s="162"/>
      <c r="AG823" s="162"/>
      <c r="AH823" s="162"/>
      <c r="AI823" s="162"/>
      <c r="AJ823" s="162"/>
      <c r="AK823" s="162"/>
      <c r="AL823" s="162"/>
      <c r="AM823" s="162"/>
      <c r="AN823" s="162"/>
      <c r="AO823" s="162"/>
      <c r="AP823" s="162"/>
      <c r="AQ823" s="162"/>
      <c r="AR823" s="162"/>
    </row>
    <row r="824" spans="1:44" ht="12.75" x14ac:dyDescent="0.2">
      <c r="A824" s="161"/>
      <c r="B824" s="161"/>
      <c r="C824" s="161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  <c r="AC824" s="162"/>
      <c r="AD824" s="162"/>
      <c r="AE824" s="162"/>
      <c r="AF824" s="162"/>
      <c r="AG824" s="162"/>
      <c r="AH824" s="162"/>
      <c r="AI824" s="162"/>
      <c r="AJ824" s="162"/>
      <c r="AK824" s="162"/>
      <c r="AL824" s="162"/>
      <c r="AM824" s="162"/>
      <c r="AN824" s="162"/>
      <c r="AO824" s="162"/>
      <c r="AP824" s="162"/>
      <c r="AQ824" s="162"/>
      <c r="AR824" s="162"/>
    </row>
    <row r="825" spans="1:44" ht="12.75" x14ac:dyDescent="0.2">
      <c r="A825" s="161"/>
      <c r="B825" s="161"/>
      <c r="C825" s="161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  <c r="AC825" s="162"/>
      <c r="AD825" s="162"/>
      <c r="AE825" s="162"/>
      <c r="AF825" s="162"/>
      <c r="AG825" s="162"/>
      <c r="AH825" s="162"/>
      <c r="AI825" s="162"/>
      <c r="AJ825" s="162"/>
      <c r="AK825" s="162"/>
      <c r="AL825" s="162"/>
      <c r="AM825" s="162"/>
      <c r="AN825" s="162"/>
      <c r="AO825" s="162"/>
      <c r="AP825" s="162"/>
      <c r="AQ825" s="162"/>
      <c r="AR825" s="162"/>
    </row>
    <row r="826" spans="1:44" ht="12.75" x14ac:dyDescent="0.2">
      <c r="A826" s="161"/>
      <c r="B826" s="161"/>
      <c r="C826" s="161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  <c r="AC826" s="162"/>
      <c r="AD826" s="162"/>
      <c r="AE826" s="162"/>
      <c r="AF826" s="162"/>
      <c r="AG826" s="162"/>
      <c r="AH826" s="162"/>
      <c r="AI826" s="162"/>
      <c r="AJ826" s="162"/>
      <c r="AK826" s="162"/>
      <c r="AL826" s="162"/>
      <c r="AM826" s="162"/>
      <c r="AN826" s="162"/>
      <c r="AO826" s="162"/>
      <c r="AP826" s="162"/>
      <c r="AQ826" s="162"/>
      <c r="AR826" s="162"/>
    </row>
    <row r="827" spans="1:44" ht="12.75" x14ac:dyDescent="0.2">
      <c r="A827" s="161"/>
      <c r="B827" s="161"/>
      <c r="C827" s="161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  <c r="AC827" s="162"/>
      <c r="AD827" s="162"/>
      <c r="AE827" s="162"/>
      <c r="AF827" s="162"/>
      <c r="AG827" s="162"/>
      <c r="AH827" s="162"/>
      <c r="AI827" s="162"/>
      <c r="AJ827" s="162"/>
      <c r="AK827" s="162"/>
      <c r="AL827" s="162"/>
      <c r="AM827" s="162"/>
      <c r="AN827" s="162"/>
      <c r="AO827" s="162"/>
      <c r="AP827" s="162"/>
      <c r="AQ827" s="162"/>
      <c r="AR827" s="162"/>
    </row>
    <row r="828" spans="1:44" ht="12.75" x14ac:dyDescent="0.2">
      <c r="A828" s="161"/>
      <c r="B828" s="161"/>
      <c r="C828" s="161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  <c r="AC828" s="162"/>
      <c r="AD828" s="162"/>
      <c r="AE828" s="162"/>
      <c r="AF828" s="162"/>
      <c r="AG828" s="162"/>
      <c r="AH828" s="162"/>
      <c r="AI828" s="162"/>
      <c r="AJ828" s="162"/>
      <c r="AK828" s="162"/>
      <c r="AL828" s="162"/>
      <c r="AM828" s="162"/>
      <c r="AN828" s="162"/>
      <c r="AO828" s="162"/>
      <c r="AP828" s="162"/>
      <c r="AQ828" s="162"/>
      <c r="AR828" s="162"/>
    </row>
    <row r="829" spans="1:44" ht="12.75" x14ac:dyDescent="0.2">
      <c r="A829" s="161"/>
      <c r="B829" s="161"/>
      <c r="C829" s="161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  <c r="AC829" s="162"/>
      <c r="AD829" s="162"/>
      <c r="AE829" s="162"/>
      <c r="AF829" s="162"/>
      <c r="AG829" s="162"/>
      <c r="AH829" s="162"/>
      <c r="AI829" s="162"/>
      <c r="AJ829" s="162"/>
      <c r="AK829" s="162"/>
      <c r="AL829" s="162"/>
      <c r="AM829" s="162"/>
      <c r="AN829" s="162"/>
      <c r="AO829" s="162"/>
      <c r="AP829" s="162"/>
      <c r="AQ829" s="162"/>
      <c r="AR829" s="162"/>
    </row>
    <row r="830" spans="1:44" ht="12.75" x14ac:dyDescent="0.2">
      <c r="A830" s="161"/>
      <c r="B830" s="161"/>
      <c r="C830" s="161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  <c r="AC830" s="162"/>
      <c r="AD830" s="162"/>
      <c r="AE830" s="162"/>
      <c r="AF830" s="162"/>
      <c r="AG830" s="162"/>
      <c r="AH830" s="162"/>
      <c r="AI830" s="162"/>
      <c r="AJ830" s="162"/>
      <c r="AK830" s="162"/>
      <c r="AL830" s="162"/>
      <c r="AM830" s="162"/>
      <c r="AN830" s="162"/>
      <c r="AO830" s="162"/>
      <c r="AP830" s="162"/>
      <c r="AQ830" s="162"/>
      <c r="AR830" s="162"/>
    </row>
    <row r="831" spans="1:44" ht="12.75" x14ac:dyDescent="0.2">
      <c r="A831" s="161"/>
      <c r="B831" s="161"/>
      <c r="C831" s="161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  <c r="AC831" s="162"/>
      <c r="AD831" s="162"/>
      <c r="AE831" s="162"/>
      <c r="AF831" s="162"/>
      <c r="AG831" s="162"/>
      <c r="AH831" s="162"/>
      <c r="AI831" s="162"/>
      <c r="AJ831" s="162"/>
      <c r="AK831" s="162"/>
      <c r="AL831" s="162"/>
      <c r="AM831" s="162"/>
      <c r="AN831" s="162"/>
      <c r="AO831" s="162"/>
      <c r="AP831" s="162"/>
      <c r="AQ831" s="162"/>
      <c r="AR831" s="162"/>
    </row>
    <row r="832" spans="1:44" ht="12.75" x14ac:dyDescent="0.2">
      <c r="A832" s="161"/>
      <c r="B832" s="161"/>
      <c r="C832" s="161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  <c r="AC832" s="162"/>
      <c r="AD832" s="162"/>
      <c r="AE832" s="162"/>
      <c r="AF832" s="162"/>
      <c r="AG832" s="162"/>
      <c r="AH832" s="162"/>
      <c r="AI832" s="162"/>
      <c r="AJ832" s="162"/>
      <c r="AK832" s="162"/>
      <c r="AL832" s="162"/>
      <c r="AM832" s="162"/>
      <c r="AN832" s="162"/>
      <c r="AO832" s="162"/>
      <c r="AP832" s="162"/>
      <c r="AQ832" s="162"/>
      <c r="AR832" s="162"/>
    </row>
    <row r="833" spans="1:44" ht="12.75" x14ac:dyDescent="0.2">
      <c r="A833" s="161"/>
      <c r="B833" s="161"/>
      <c r="C833" s="161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  <c r="AC833" s="162"/>
      <c r="AD833" s="162"/>
      <c r="AE833" s="162"/>
      <c r="AF833" s="162"/>
      <c r="AG833" s="162"/>
      <c r="AH833" s="162"/>
      <c r="AI833" s="162"/>
      <c r="AJ833" s="162"/>
      <c r="AK833" s="162"/>
      <c r="AL833" s="162"/>
      <c r="AM833" s="162"/>
      <c r="AN833" s="162"/>
      <c r="AO833" s="162"/>
      <c r="AP833" s="162"/>
      <c r="AQ833" s="162"/>
      <c r="AR833" s="162"/>
    </row>
    <row r="834" spans="1:44" ht="12.75" x14ac:dyDescent="0.2">
      <c r="A834" s="161"/>
      <c r="B834" s="161"/>
      <c r="C834" s="161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  <c r="AC834" s="162"/>
      <c r="AD834" s="162"/>
      <c r="AE834" s="162"/>
      <c r="AF834" s="162"/>
      <c r="AG834" s="162"/>
      <c r="AH834" s="162"/>
      <c r="AI834" s="162"/>
      <c r="AJ834" s="162"/>
      <c r="AK834" s="162"/>
      <c r="AL834" s="162"/>
      <c r="AM834" s="162"/>
      <c r="AN834" s="162"/>
      <c r="AO834" s="162"/>
      <c r="AP834" s="162"/>
      <c r="AQ834" s="162"/>
      <c r="AR834" s="162"/>
    </row>
    <row r="835" spans="1:44" ht="12.75" x14ac:dyDescent="0.2">
      <c r="A835" s="161"/>
      <c r="B835" s="161"/>
      <c r="C835" s="161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  <c r="AC835" s="162"/>
      <c r="AD835" s="162"/>
      <c r="AE835" s="162"/>
      <c r="AF835" s="162"/>
      <c r="AG835" s="162"/>
      <c r="AH835" s="162"/>
      <c r="AI835" s="162"/>
      <c r="AJ835" s="162"/>
      <c r="AK835" s="162"/>
      <c r="AL835" s="162"/>
      <c r="AM835" s="162"/>
      <c r="AN835" s="162"/>
      <c r="AO835" s="162"/>
      <c r="AP835" s="162"/>
      <c r="AQ835" s="162"/>
      <c r="AR835" s="162"/>
    </row>
    <row r="836" spans="1:44" ht="12.75" x14ac:dyDescent="0.2">
      <c r="A836" s="161"/>
      <c r="B836" s="161"/>
      <c r="C836" s="161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  <c r="AC836" s="162"/>
      <c r="AD836" s="162"/>
      <c r="AE836" s="162"/>
      <c r="AF836" s="162"/>
      <c r="AG836" s="162"/>
      <c r="AH836" s="162"/>
      <c r="AI836" s="162"/>
      <c r="AJ836" s="162"/>
      <c r="AK836" s="162"/>
      <c r="AL836" s="162"/>
      <c r="AM836" s="162"/>
      <c r="AN836" s="162"/>
      <c r="AO836" s="162"/>
      <c r="AP836" s="162"/>
      <c r="AQ836" s="162"/>
      <c r="AR836" s="162"/>
    </row>
    <row r="837" spans="1:44" ht="12.75" x14ac:dyDescent="0.2">
      <c r="A837" s="161"/>
      <c r="B837" s="161"/>
      <c r="C837" s="161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  <c r="AC837" s="162"/>
      <c r="AD837" s="162"/>
      <c r="AE837" s="162"/>
      <c r="AF837" s="162"/>
      <c r="AG837" s="162"/>
      <c r="AH837" s="162"/>
      <c r="AI837" s="162"/>
      <c r="AJ837" s="162"/>
      <c r="AK837" s="162"/>
      <c r="AL837" s="162"/>
      <c r="AM837" s="162"/>
      <c r="AN837" s="162"/>
      <c r="AO837" s="162"/>
      <c r="AP837" s="162"/>
      <c r="AQ837" s="162"/>
      <c r="AR837" s="162"/>
    </row>
    <row r="838" spans="1:44" ht="12.75" x14ac:dyDescent="0.2">
      <c r="A838" s="161"/>
      <c r="B838" s="161"/>
      <c r="C838" s="161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  <c r="AC838" s="162"/>
      <c r="AD838" s="162"/>
      <c r="AE838" s="162"/>
      <c r="AF838" s="162"/>
      <c r="AG838" s="162"/>
      <c r="AH838" s="162"/>
      <c r="AI838" s="162"/>
      <c r="AJ838" s="162"/>
      <c r="AK838" s="162"/>
      <c r="AL838" s="162"/>
      <c r="AM838" s="162"/>
      <c r="AN838" s="162"/>
      <c r="AO838" s="162"/>
      <c r="AP838" s="162"/>
      <c r="AQ838" s="162"/>
      <c r="AR838" s="162"/>
    </row>
    <row r="839" spans="1:44" ht="12.75" x14ac:dyDescent="0.2">
      <c r="A839" s="161"/>
      <c r="B839" s="161"/>
      <c r="C839" s="161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  <c r="AC839" s="162"/>
      <c r="AD839" s="162"/>
      <c r="AE839" s="162"/>
      <c r="AF839" s="162"/>
      <c r="AG839" s="162"/>
      <c r="AH839" s="162"/>
      <c r="AI839" s="162"/>
      <c r="AJ839" s="162"/>
      <c r="AK839" s="162"/>
      <c r="AL839" s="162"/>
      <c r="AM839" s="162"/>
      <c r="AN839" s="162"/>
      <c r="AO839" s="162"/>
      <c r="AP839" s="162"/>
      <c r="AQ839" s="162"/>
      <c r="AR839" s="162"/>
    </row>
    <row r="840" spans="1:44" ht="12.75" x14ac:dyDescent="0.2">
      <c r="A840" s="161"/>
      <c r="B840" s="161"/>
      <c r="C840" s="161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  <c r="AC840" s="162"/>
      <c r="AD840" s="162"/>
      <c r="AE840" s="162"/>
      <c r="AF840" s="162"/>
      <c r="AG840" s="162"/>
      <c r="AH840" s="162"/>
      <c r="AI840" s="162"/>
      <c r="AJ840" s="162"/>
      <c r="AK840" s="162"/>
      <c r="AL840" s="162"/>
      <c r="AM840" s="162"/>
      <c r="AN840" s="162"/>
      <c r="AO840" s="162"/>
      <c r="AP840" s="162"/>
      <c r="AQ840" s="162"/>
      <c r="AR840" s="162"/>
    </row>
    <row r="841" spans="1:44" ht="12.75" x14ac:dyDescent="0.2">
      <c r="A841" s="161"/>
      <c r="B841" s="161"/>
      <c r="C841" s="161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  <c r="AC841" s="162"/>
      <c r="AD841" s="162"/>
      <c r="AE841" s="162"/>
      <c r="AF841" s="162"/>
      <c r="AG841" s="162"/>
      <c r="AH841" s="162"/>
      <c r="AI841" s="162"/>
      <c r="AJ841" s="162"/>
      <c r="AK841" s="162"/>
      <c r="AL841" s="162"/>
      <c r="AM841" s="162"/>
      <c r="AN841" s="162"/>
      <c r="AO841" s="162"/>
      <c r="AP841" s="162"/>
      <c r="AQ841" s="162"/>
      <c r="AR841" s="162"/>
    </row>
    <row r="842" spans="1:44" ht="12.75" x14ac:dyDescent="0.2">
      <c r="A842" s="161"/>
      <c r="B842" s="161"/>
      <c r="C842" s="161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  <c r="AC842" s="162"/>
      <c r="AD842" s="162"/>
      <c r="AE842" s="162"/>
      <c r="AF842" s="162"/>
      <c r="AG842" s="162"/>
      <c r="AH842" s="162"/>
      <c r="AI842" s="162"/>
      <c r="AJ842" s="162"/>
      <c r="AK842" s="162"/>
      <c r="AL842" s="162"/>
      <c r="AM842" s="162"/>
      <c r="AN842" s="162"/>
      <c r="AO842" s="162"/>
      <c r="AP842" s="162"/>
      <c r="AQ842" s="162"/>
      <c r="AR842" s="162"/>
    </row>
    <row r="843" spans="1:44" ht="12.75" x14ac:dyDescent="0.2">
      <c r="A843" s="161"/>
      <c r="B843" s="161"/>
      <c r="C843" s="161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  <c r="AC843" s="162"/>
      <c r="AD843" s="162"/>
      <c r="AE843" s="162"/>
      <c r="AF843" s="162"/>
      <c r="AG843" s="162"/>
      <c r="AH843" s="162"/>
      <c r="AI843" s="162"/>
      <c r="AJ843" s="162"/>
      <c r="AK843" s="162"/>
      <c r="AL843" s="162"/>
      <c r="AM843" s="162"/>
      <c r="AN843" s="162"/>
      <c r="AO843" s="162"/>
      <c r="AP843" s="162"/>
      <c r="AQ843" s="162"/>
      <c r="AR843" s="162"/>
    </row>
    <row r="844" spans="1:44" ht="12.75" x14ac:dyDescent="0.2">
      <c r="A844" s="161"/>
      <c r="B844" s="161"/>
      <c r="C844" s="161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  <c r="AC844" s="162"/>
      <c r="AD844" s="162"/>
      <c r="AE844" s="162"/>
      <c r="AF844" s="162"/>
      <c r="AG844" s="162"/>
      <c r="AH844" s="162"/>
      <c r="AI844" s="162"/>
      <c r="AJ844" s="162"/>
      <c r="AK844" s="162"/>
      <c r="AL844" s="162"/>
      <c r="AM844" s="162"/>
      <c r="AN844" s="162"/>
      <c r="AO844" s="162"/>
      <c r="AP844" s="162"/>
      <c r="AQ844" s="162"/>
      <c r="AR844" s="162"/>
    </row>
    <row r="845" spans="1:44" ht="12.75" x14ac:dyDescent="0.2">
      <c r="A845" s="161"/>
      <c r="B845" s="161"/>
      <c r="C845" s="161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  <c r="AC845" s="162"/>
      <c r="AD845" s="162"/>
      <c r="AE845" s="162"/>
      <c r="AF845" s="162"/>
      <c r="AG845" s="162"/>
      <c r="AH845" s="162"/>
      <c r="AI845" s="162"/>
      <c r="AJ845" s="162"/>
      <c r="AK845" s="162"/>
      <c r="AL845" s="162"/>
      <c r="AM845" s="162"/>
      <c r="AN845" s="162"/>
      <c r="AO845" s="162"/>
      <c r="AP845" s="162"/>
      <c r="AQ845" s="162"/>
      <c r="AR845" s="162"/>
    </row>
    <row r="846" spans="1:44" ht="12.75" x14ac:dyDescent="0.2">
      <c r="A846" s="161"/>
      <c r="B846" s="161"/>
      <c r="C846" s="161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  <c r="AC846" s="162"/>
      <c r="AD846" s="162"/>
      <c r="AE846" s="162"/>
      <c r="AF846" s="162"/>
      <c r="AG846" s="162"/>
      <c r="AH846" s="162"/>
      <c r="AI846" s="162"/>
      <c r="AJ846" s="162"/>
      <c r="AK846" s="162"/>
      <c r="AL846" s="162"/>
      <c r="AM846" s="162"/>
      <c r="AN846" s="162"/>
      <c r="AO846" s="162"/>
      <c r="AP846" s="162"/>
      <c r="AQ846" s="162"/>
      <c r="AR846" s="162"/>
    </row>
    <row r="847" spans="1:44" ht="12.75" x14ac:dyDescent="0.2">
      <c r="A847" s="161"/>
      <c r="B847" s="161"/>
      <c r="C847" s="161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  <c r="AC847" s="162"/>
      <c r="AD847" s="162"/>
      <c r="AE847" s="162"/>
      <c r="AF847" s="162"/>
      <c r="AG847" s="162"/>
      <c r="AH847" s="162"/>
      <c r="AI847" s="162"/>
      <c r="AJ847" s="162"/>
      <c r="AK847" s="162"/>
      <c r="AL847" s="162"/>
      <c r="AM847" s="162"/>
      <c r="AN847" s="162"/>
      <c r="AO847" s="162"/>
      <c r="AP847" s="162"/>
      <c r="AQ847" s="162"/>
      <c r="AR847" s="162"/>
    </row>
    <row r="848" spans="1:44" ht="12.75" x14ac:dyDescent="0.2">
      <c r="A848" s="161"/>
      <c r="B848" s="161"/>
      <c r="C848" s="161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  <c r="AC848" s="162"/>
      <c r="AD848" s="162"/>
      <c r="AE848" s="162"/>
      <c r="AF848" s="162"/>
      <c r="AG848" s="162"/>
      <c r="AH848" s="162"/>
      <c r="AI848" s="162"/>
      <c r="AJ848" s="162"/>
      <c r="AK848" s="162"/>
      <c r="AL848" s="162"/>
      <c r="AM848" s="162"/>
      <c r="AN848" s="162"/>
      <c r="AO848" s="162"/>
      <c r="AP848" s="162"/>
      <c r="AQ848" s="162"/>
      <c r="AR848" s="162"/>
    </row>
    <row r="849" spans="1:44" ht="12.75" x14ac:dyDescent="0.2">
      <c r="A849" s="161"/>
      <c r="B849" s="161"/>
      <c r="C849" s="161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  <c r="AC849" s="162"/>
      <c r="AD849" s="162"/>
      <c r="AE849" s="162"/>
      <c r="AF849" s="162"/>
      <c r="AG849" s="162"/>
      <c r="AH849" s="162"/>
      <c r="AI849" s="162"/>
      <c r="AJ849" s="162"/>
      <c r="AK849" s="162"/>
      <c r="AL849" s="162"/>
      <c r="AM849" s="162"/>
      <c r="AN849" s="162"/>
      <c r="AO849" s="162"/>
      <c r="AP849" s="162"/>
      <c r="AQ849" s="162"/>
      <c r="AR849" s="162"/>
    </row>
    <row r="850" spans="1:44" ht="12.75" x14ac:dyDescent="0.2">
      <c r="A850" s="161"/>
      <c r="B850" s="161"/>
      <c r="C850" s="161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  <c r="AC850" s="162"/>
      <c r="AD850" s="162"/>
      <c r="AE850" s="162"/>
      <c r="AF850" s="162"/>
      <c r="AG850" s="162"/>
      <c r="AH850" s="162"/>
      <c r="AI850" s="162"/>
      <c r="AJ850" s="162"/>
      <c r="AK850" s="162"/>
      <c r="AL850" s="162"/>
      <c r="AM850" s="162"/>
      <c r="AN850" s="162"/>
      <c r="AO850" s="162"/>
      <c r="AP850" s="162"/>
      <c r="AQ850" s="162"/>
      <c r="AR850" s="162"/>
    </row>
    <row r="851" spans="1:44" ht="12.75" x14ac:dyDescent="0.2">
      <c r="A851" s="161"/>
      <c r="B851" s="161"/>
      <c r="C851" s="161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  <c r="AC851" s="162"/>
      <c r="AD851" s="162"/>
      <c r="AE851" s="162"/>
      <c r="AF851" s="162"/>
      <c r="AG851" s="162"/>
      <c r="AH851" s="162"/>
      <c r="AI851" s="162"/>
      <c r="AJ851" s="162"/>
      <c r="AK851" s="162"/>
      <c r="AL851" s="162"/>
      <c r="AM851" s="162"/>
      <c r="AN851" s="162"/>
      <c r="AO851" s="162"/>
      <c r="AP851" s="162"/>
      <c r="AQ851" s="162"/>
      <c r="AR851" s="162"/>
    </row>
    <row r="852" spans="1:44" ht="12.75" x14ac:dyDescent="0.2">
      <c r="A852" s="161"/>
      <c r="B852" s="161"/>
      <c r="C852" s="161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  <c r="AC852" s="162"/>
      <c r="AD852" s="162"/>
      <c r="AE852" s="162"/>
      <c r="AF852" s="162"/>
      <c r="AG852" s="162"/>
      <c r="AH852" s="162"/>
      <c r="AI852" s="162"/>
      <c r="AJ852" s="162"/>
      <c r="AK852" s="162"/>
      <c r="AL852" s="162"/>
      <c r="AM852" s="162"/>
      <c r="AN852" s="162"/>
      <c r="AO852" s="162"/>
      <c r="AP852" s="162"/>
      <c r="AQ852" s="162"/>
      <c r="AR852" s="162"/>
    </row>
    <row r="853" spans="1:44" ht="12.75" x14ac:dyDescent="0.2">
      <c r="A853" s="161"/>
      <c r="B853" s="161"/>
      <c r="C853" s="161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  <c r="AC853" s="162"/>
      <c r="AD853" s="162"/>
      <c r="AE853" s="162"/>
      <c r="AF853" s="162"/>
      <c r="AG853" s="162"/>
      <c r="AH853" s="162"/>
      <c r="AI853" s="162"/>
      <c r="AJ853" s="162"/>
      <c r="AK853" s="162"/>
      <c r="AL853" s="162"/>
      <c r="AM853" s="162"/>
      <c r="AN853" s="162"/>
      <c r="AO853" s="162"/>
      <c r="AP853" s="162"/>
      <c r="AQ853" s="162"/>
      <c r="AR853" s="162"/>
    </row>
    <row r="854" spans="1:44" ht="12.75" x14ac:dyDescent="0.2">
      <c r="A854" s="161"/>
      <c r="B854" s="161"/>
      <c r="C854" s="161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  <c r="AC854" s="162"/>
      <c r="AD854" s="162"/>
      <c r="AE854" s="162"/>
      <c r="AF854" s="162"/>
      <c r="AG854" s="162"/>
      <c r="AH854" s="162"/>
      <c r="AI854" s="162"/>
      <c r="AJ854" s="162"/>
      <c r="AK854" s="162"/>
      <c r="AL854" s="162"/>
      <c r="AM854" s="162"/>
      <c r="AN854" s="162"/>
      <c r="AO854" s="162"/>
      <c r="AP854" s="162"/>
      <c r="AQ854" s="162"/>
      <c r="AR854" s="162"/>
    </row>
    <row r="855" spans="1:44" ht="12.75" x14ac:dyDescent="0.2">
      <c r="A855" s="161"/>
      <c r="B855" s="161"/>
      <c r="C855" s="161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  <c r="AC855" s="162"/>
      <c r="AD855" s="162"/>
      <c r="AE855" s="162"/>
      <c r="AF855" s="162"/>
      <c r="AG855" s="162"/>
      <c r="AH855" s="162"/>
      <c r="AI855" s="162"/>
      <c r="AJ855" s="162"/>
      <c r="AK855" s="162"/>
      <c r="AL855" s="162"/>
      <c r="AM855" s="162"/>
      <c r="AN855" s="162"/>
      <c r="AO855" s="162"/>
      <c r="AP855" s="162"/>
      <c r="AQ855" s="162"/>
      <c r="AR855" s="162"/>
    </row>
    <row r="856" spans="1:44" ht="12.75" x14ac:dyDescent="0.2">
      <c r="A856" s="161"/>
      <c r="B856" s="161"/>
      <c r="C856" s="161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  <c r="AC856" s="162"/>
      <c r="AD856" s="162"/>
      <c r="AE856" s="162"/>
      <c r="AF856" s="162"/>
      <c r="AG856" s="162"/>
      <c r="AH856" s="162"/>
      <c r="AI856" s="162"/>
      <c r="AJ856" s="162"/>
      <c r="AK856" s="162"/>
      <c r="AL856" s="162"/>
      <c r="AM856" s="162"/>
      <c r="AN856" s="162"/>
      <c r="AO856" s="162"/>
      <c r="AP856" s="162"/>
      <c r="AQ856" s="162"/>
      <c r="AR856" s="162"/>
    </row>
    <row r="857" spans="1:44" ht="12.75" x14ac:dyDescent="0.2">
      <c r="A857" s="161"/>
      <c r="B857" s="161"/>
      <c r="C857" s="161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  <c r="AC857" s="162"/>
      <c r="AD857" s="162"/>
      <c r="AE857" s="162"/>
      <c r="AF857" s="162"/>
      <c r="AG857" s="162"/>
      <c r="AH857" s="162"/>
      <c r="AI857" s="162"/>
      <c r="AJ857" s="162"/>
      <c r="AK857" s="162"/>
      <c r="AL857" s="162"/>
      <c r="AM857" s="162"/>
      <c r="AN857" s="162"/>
      <c r="AO857" s="162"/>
      <c r="AP857" s="162"/>
      <c r="AQ857" s="162"/>
      <c r="AR857" s="162"/>
    </row>
    <row r="858" spans="1:44" ht="12.75" x14ac:dyDescent="0.2">
      <c r="A858" s="161"/>
      <c r="B858" s="161"/>
      <c r="C858" s="161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  <c r="AC858" s="162"/>
      <c r="AD858" s="162"/>
      <c r="AE858" s="162"/>
      <c r="AF858" s="162"/>
      <c r="AG858" s="162"/>
      <c r="AH858" s="162"/>
      <c r="AI858" s="162"/>
      <c r="AJ858" s="162"/>
      <c r="AK858" s="162"/>
      <c r="AL858" s="162"/>
      <c r="AM858" s="162"/>
      <c r="AN858" s="162"/>
      <c r="AO858" s="162"/>
      <c r="AP858" s="162"/>
      <c r="AQ858" s="162"/>
      <c r="AR858" s="162"/>
    </row>
    <row r="859" spans="1:44" ht="12.75" x14ac:dyDescent="0.2">
      <c r="A859" s="161"/>
      <c r="B859" s="161"/>
      <c r="C859" s="161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  <c r="AC859" s="162"/>
      <c r="AD859" s="162"/>
      <c r="AE859" s="162"/>
      <c r="AF859" s="162"/>
      <c r="AG859" s="162"/>
      <c r="AH859" s="162"/>
      <c r="AI859" s="162"/>
      <c r="AJ859" s="162"/>
      <c r="AK859" s="162"/>
      <c r="AL859" s="162"/>
      <c r="AM859" s="162"/>
      <c r="AN859" s="162"/>
      <c r="AO859" s="162"/>
      <c r="AP859" s="162"/>
      <c r="AQ859" s="162"/>
      <c r="AR859" s="162"/>
    </row>
    <row r="860" spans="1:44" ht="12.75" x14ac:dyDescent="0.2">
      <c r="A860" s="161"/>
      <c r="B860" s="161"/>
      <c r="C860" s="161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  <c r="AC860" s="162"/>
      <c r="AD860" s="162"/>
      <c r="AE860" s="162"/>
      <c r="AF860" s="162"/>
      <c r="AG860" s="162"/>
      <c r="AH860" s="162"/>
      <c r="AI860" s="162"/>
      <c r="AJ860" s="162"/>
      <c r="AK860" s="162"/>
      <c r="AL860" s="162"/>
      <c r="AM860" s="162"/>
      <c r="AN860" s="162"/>
      <c r="AO860" s="162"/>
      <c r="AP860" s="162"/>
      <c r="AQ860" s="162"/>
      <c r="AR860" s="162"/>
    </row>
    <row r="861" spans="1:44" ht="12.75" x14ac:dyDescent="0.2">
      <c r="A861" s="161"/>
      <c r="B861" s="161"/>
      <c r="C861" s="161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  <c r="AC861" s="162"/>
      <c r="AD861" s="162"/>
      <c r="AE861" s="162"/>
      <c r="AF861" s="162"/>
      <c r="AG861" s="162"/>
      <c r="AH861" s="162"/>
      <c r="AI861" s="162"/>
      <c r="AJ861" s="162"/>
      <c r="AK861" s="162"/>
      <c r="AL861" s="162"/>
      <c r="AM861" s="162"/>
      <c r="AN861" s="162"/>
      <c r="AO861" s="162"/>
      <c r="AP861" s="162"/>
      <c r="AQ861" s="162"/>
      <c r="AR861" s="162"/>
    </row>
    <row r="862" spans="1:44" ht="12.75" x14ac:dyDescent="0.2">
      <c r="A862" s="161"/>
      <c r="B862" s="161"/>
      <c r="C862" s="161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  <c r="AC862" s="162"/>
      <c r="AD862" s="162"/>
      <c r="AE862" s="162"/>
      <c r="AF862" s="162"/>
      <c r="AG862" s="162"/>
      <c r="AH862" s="162"/>
      <c r="AI862" s="162"/>
      <c r="AJ862" s="162"/>
      <c r="AK862" s="162"/>
      <c r="AL862" s="162"/>
      <c r="AM862" s="162"/>
      <c r="AN862" s="162"/>
      <c r="AO862" s="162"/>
      <c r="AP862" s="162"/>
      <c r="AQ862" s="162"/>
      <c r="AR862" s="162"/>
    </row>
    <row r="863" spans="1:44" ht="12.75" x14ac:dyDescent="0.2">
      <c r="A863" s="161"/>
      <c r="B863" s="161"/>
      <c r="C863" s="161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  <c r="AC863" s="162"/>
      <c r="AD863" s="162"/>
      <c r="AE863" s="162"/>
      <c r="AF863" s="162"/>
      <c r="AG863" s="162"/>
      <c r="AH863" s="162"/>
      <c r="AI863" s="162"/>
      <c r="AJ863" s="162"/>
      <c r="AK863" s="162"/>
      <c r="AL863" s="162"/>
      <c r="AM863" s="162"/>
      <c r="AN863" s="162"/>
      <c r="AO863" s="162"/>
      <c r="AP863" s="162"/>
      <c r="AQ863" s="162"/>
      <c r="AR863" s="162"/>
    </row>
    <row r="864" spans="1:44" ht="12.75" x14ac:dyDescent="0.2">
      <c r="A864" s="161"/>
      <c r="B864" s="161"/>
      <c r="C864" s="161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  <c r="AC864" s="162"/>
      <c r="AD864" s="162"/>
      <c r="AE864" s="162"/>
      <c r="AF864" s="162"/>
      <c r="AG864" s="162"/>
      <c r="AH864" s="162"/>
      <c r="AI864" s="162"/>
      <c r="AJ864" s="162"/>
      <c r="AK864" s="162"/>
      <c r="AL864" s="162"/>
      <c r="AM864" s="162"/>
      <c r="AN864" s="162"/>
      <c r="AO864" s="162"/>
      <c r="AP864" s="162"/>
      <c r="AQ864" s="162"/>
      <c r="AR864" s="162"/>
    </row>
    <row r="865" spans="1:44" ht="12.75" x14ac:dyDescent="0.2">
      <c r="A865" s="161"/>
      <c r="B865" s="161"/>
      <c r="C865" s="161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  <c r="AC865" s="162"/>
      <c r="AD865" s="162"/>
      <c r="AE865" s="162"/>
      <c r="AF865" s="162"/>
      <c r="AG865" s="162"/>
      <c r="AH865" s="162"/>
      <c r="AI865" s="162"/>
      <c r="AJ865" s="162"/>
      <c r="AK865" s="162"/>
      <c r="AL865" s="162"/>
      <c r="AM865" s="162"/>
      <c r="AN865" s="162"/>
      <c r="AO865" s="162"/>
      <c r="AP865" s="162"/>
      <c r="AQ865" s="162"/>
      <c r="AR865" s="162"/>
    </row>
    <row r="866" spans="1:44" ht="12.75" x14ac:dyDescent="0.2">
      <c r="A866" s="161"/>
      <c r="B866" s="161"/>
      <c r="C866" s="161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  <c r="AC866" s="162"/>
      <c r="AD866" s="162"/>
      <c r="AE866" s="162"/>
      <c r="AF866" s="162"/>
      <c r="AG866" s="162"/>
      <c r="AH866" s="162"/>
      <c r="AI866" s="162"/>
      <c r="AJ866" s="162"/>
      <c r="AK866" s="162"/>
      <c r="AL866" s="162"/>
      <c r="AM866" s="162"/>
      <c r="AN866" s="162"/>
      <c r="AO866" s="162"/>
      <c r="AP866" s="162"/>
      <c r="AQ866" s="162"/>
      <c r="AR866" s="162"/>
    </row>
    <row r="867" spans="1:44" ht="12.75" x14ac:dyDescent="0.2">
      <c r="A867" s="161"/>
      <c r="B867" s="161"/>
      <c r="C867" s="161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  <c r="AC867" s="162"/>
      <c r="AD867" s="162"/>
      <c r="AE867" s="162"/>
      <c r="AF867" s="162"/>
      <c r="AG867" s="162"/>
      <c r="AH867" s="162"/>
      <c r="AI867" s="162"/>
      <c r="AJ867" s="162"/>
      <c r="AK867" s="162"/>
      <c r="AL867" s="162"/>
      <c r="AM867" s="162"/>
      <c r="AN867" s="162"/>
      <c r="AO867" s="162"/>
      <c r="AP867" s="162"/>
      <c r="AQ867" s="162"/>
      <c r="AR867" s="162"/>
    </row>
    <row r="868" spans="1:44" ht="12.75" x14ac:dyDescent="0.2">
      <c r="A868" s="161"/>
      <c r="B868" s="161"/>
      <c r="C868" s="161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  <c r="AC868" s="162"/>
      <c r="AD868" s="162"/>
      <c r="AE868" s="162"/>
      <c r="AF868" s="162"/>
      <c r="AG868" s="162"/>
      <c r="AH868" s="162"/>
      <c r="AI868" s="162"/>
      <c r="AJ868" s="162"/>
      <c r="AK868" s="162"/>
      <c r="AL868" s="162"/>
      <c r="AM868" s="162"/>
      <c r="AN868" s="162"/>
      <c r="AO868" s="162"/>
      <c r="AP868" s="162"/>
      <c r="AQ868" s="162"/>
      <c r="AR868" s="162"/>
    </row>
    <row r="869" spans="1:44" ht="12.75" x14ac:dyDescent="0.2">
      <c r="A869" s="161"/>
      <c r="B869" s="161"/>
      <c r="C869" s="161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  <c r="AC869" s="162"/>
      <c r="AD869" s="162"/>
      <c r="AE869" s="162"/>
      <c r="AF869" s="162"/>
      <c r="AG869" s="162"/>
      <c r="AH869" s="162"/>
      <c r="AI869" s="162"/>
      <c r="AJ869" s="162"/>
      <c r="AK869" s="162"/>
      <c r="AL869" s="162"/>
      <c r="AM869" s="162"/>
      <c r="AN869" s="162"/>
      <c r="AO869" s="162"/>
      <c r="AP869" s="162"/>
      <c r="AQ869" s="162"/>
      <c r="AR869" s="162"/>
    </row>
    <row r="870" spans="1:44" ht="12.75" x14ac:dyDescent="0.2">
      <c r="A870" s="161"/>
      <c r="B870" s="161"/>
      <c r="C870" s="161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  <c r="AC870" s="162"/>
      <c r="AD870" s="162"/>
      <c r="AE870" s="162"/>
      <c r="AF870" s="162"/>
      <c r="AG870" s="162"/>
      <c r="AH870" s="162"/>
      <c r="AI870" s="162"/>
      <c r="AJ870" s="162"/>
      <c r="AK870" s="162"/>
      <c r="AL870" s="162"/>
      <c r="AM870" s="162"/>
      <c r="AN870" s="162"/>
      <c r="AO870" s="162"/>
      <c r="AP870" s="162"/>
      <c r="AQ870" s="162"/>
      <c r="AR870" s="162"/>
    </row>
    <row r="871" spans="1:44" ht="12.75" x14ac:dyDescent="0.2">
      <c r="A871" s="161"/>
      <c r="B871" s="161"/>
      <c r="C871" s="161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  <c r="AC871" s="162"/>
      <c r="AD871" s="162"/>
      <c r="AE871" s="162"/>
      <c r="AF871" s="162"/>
      <c r="AG871" s="162"/>
      <c r="AH871" s="162"/>
      <c r="AI871" s="162"/>
      <c r="AJ871" s="162"/>
      <c r="AK871" s="162"/>
      <c r="AL871" s="162"/>
      <c r="AM871" s="162"/>
      <c r="AN871" s="162"/>
      <c r="AO871" s="162"/>
      <c r="AP871" s="162"/>
      <c r="AQ871" s="162"/>
      <c r="AR871" s="162"/>
    </row>
    <row r="872" spans="1:44" ht="12.75" x14ac:dyDescent="0.2">
      <c r="A872" s="161"/>
      <c r="B872" s="161"/>
      <c r="C872" s="161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  <c r="AC872" s="162"/>
      <c r="AD872" s="162"/>
      <c r="AE872" s="162"/>
      <c r="AF872" s="162"/>
      <c r="AG872" s="162"/>
      <c r="AH872" s="162"/>
      <c r="AI872" s="162"/>
      <c r="AJ872" s="162"/>
      <c r="AK872" s="162"/>
      <c r="AL872" s="162"/>
      <c r="AM872" s="162"/>
      <c r="AN872" s="162"/>
      <c r="AO872" s="162"/>
      <c r="AP872" s="162"/>
      <c r="AQ872" s="162"/>
      <c r="AR872" s="162"/>
    </row>
    <row r="873" spans="1:44" ht="12.75" x14ac:dyDescent="0.2">
      <c r="A873" s="161"/>
      <c r="B873" s="161"/>
      <c r="C873" s="161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  <c r="AC873" s="162"/>
      <c r="AD873" s="162"/>
      <c r="AE873" s="162"/>
      <c r="AF873" s="162"/>
      <c r="AG873" s="162"/>
      <c r="AH873" s="162"/>
      <c r="AI873" s="162"/>
      <c r="AJ873" s="162"/>
      <c r="AK873" s="162"/>
      <c r="AL873" s="162"/>
      <c r="AM873" s="162"/>
      <c r="AN873" s="162"/>
      <c r="AO873" s="162"/>
      <c r="AP873" s="162"/>
      <c r="AQ873" s="162"/>
      <c r="AR873" s="162"/>
    </row>
    <row r="874" spans="1:44" ht="12.75" x14ac:dyDescent="0.2">
      <c r="A874" s="161"/>
      <c r="B874" s="161"/>
      <c r="C874" s="161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  <c r="AC874" s="162"/>
      <c r="AD874" s="162"/>
      <c r="AE874" s="162"/>
      <c r="AF874" s="162"/>
      <c r="AG874" s="162"/>
      <c r="AH874" s="162"/>
      <c r="AI874" s="162"/>
      <c r="AJ874" s="162"/>
      <c r="AK874" s="162"/>
      <c r="AL874" s="162"/>
      <c r="AM874" s="162"/>
      <c r="AN874" s="162"/>
      <c r="AO874" s="162"/>
      <c r="AP874" s="162"/>
      <c r="AQ874" s="162"/>
      <c r="AR874" s="162"/>
    </row>
    <row r="875" spans="1:44" ht="12.75" x14ac:dyDescent="0.2">
      <c r="A875" s="161"/>
      <c r="B875" s="161"/>
      <c r="C875" s="161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  <c r="AC875" s="162"/>
      <c r="AD875" s="162"/>
      <c r="AE875" s="162"/>
      <c r="AF875" s="162"/>
      <c r="AG875" s="162"/>
      <c r="AH875" s="162"/>
      <c r="AI875" s="162"/>
      <c r="AJ875" s="162"/>
      <c r="AK875" s="162"/>
      <c r="AL875" s="162"/>
      <c r="AM875" s="162"/>
      <c r="AN875" s="162"/>
      <c r="AO875" s="162"/>
      <c r="AP875" s="162"/>
      <c r="AQ875" s="162"/>
      <c r="AR875" s="162"/>
    </row>
    <row r="876" spans="1:44" ht="12.75" x14ac:dyDescent="0.2">
      <c r="A876" s="161"/>
      <c r="B876" s="161"/>
      <c r="C876" s="161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  <c r="AC876" s="162"/>
      <c r="AD876" s="162"/>
      <c r="AE876" s="162"/>
      <c r="AF876" s="162"/>
      <c r="AG876" s="162"/>
      <c r="AH876" s="162"/>
      <c r="AI876" s="162"/>
      <c r="AJ876" s="162"/>
      <c r="AK876" s="162"/>
      <c r="AL876" s="162"/>
      <c r="AM876" s="162"/>
      <c r="AN876" s="162"/>
      <c r="AO876" s="162"/>
      <c r="AP876" s="162"/>
      <c r="AQ876" s="162"/>
      <c r="AR876" s="162"/>
    </row>
    <row r="877" spans="1:44" ht="12.75" x14ac:dyDescent="0.2">
      <c r="A877" s="161"/>
      <c r="B877" s="161"/>
      <c r="C877" s="161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  <c r="AC877" s="162"/>
      <c r="AD877" s="162"/>
      <c r="AE877" s="162"/>
      <c r="AF877" s="162"/>
      <c r="AG877" s="162"/>
      <c r="AH877" s="162"/>
      <c r="AI877" s="162"/>
      <c r="AJ877" s="162"/>
      <c r="AK877" s="162"/>
      <c r="AL877" s="162"/>
      <c r="AM877" s="162"/>
      <c r="AN877" s="162"/>
      <c r="AO877" s="162"/>
      <c r="AP877" s="162"/>
      <c r="AQ877" s="162"/>
      <c r="AR877" s="162"/>
    </row>
    <row r="878" spans="1:44" ht="12.75" x14ac:dyDescent="0.2">
      <c r="A878" s="161"/>
      <c r="B878" s="161"/>
      <c r="C878" s="161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  <c r="AC878" s="162"/>
      <c r="AD878" s="162"/>
      <c r="AE878" s="162"/>
      <c r="AF878" s="162"/>
      <c r="AG878" s="162"/>
      <c r="AH878" s="162"/>
      <c r="AI878" s="162"/>
      <c r="AJ878" s="162"/>
      <c r="AK878" s="162"/>
      <c r="AL878" s="162"/>
      <c r="AM878" s="162"/>
      <c r="AN878" s="162"/>
      <c r="AO878" s="162"/>
      <c r="AP878" s="162"/>
      <c r="AQ878" s="162"/>
      <c r="AR878" s="162"/>
    </row>
    <row r="879" spans="1:44" ht="12.75" x14ac:dyDescent="0.2">
      <c r="A879" s="161"/>
      <c r="B879" s="161"/>
      <c r="C879" s="161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  <c r="AC879" s="162"/>
      <c r="AD879" s="162"/>
      <c r="AE879" s="162"/>
      <c r="AF879" s="162"/>
      <c r="AG879" s="162"/>
      <c r="AH879" s="162"/>
      <c r="AI879" s="162"/>
      <c r="AJ879" s="162"/>
      <c r="AK879" s="162"/>
      <c r="AL879" s="162"/>
      <c r="AM879" s="162"/>
      <c r="AN879" s="162"/>
      <c r="AO879" s="162"/>
      <c r="AP879" s="162"/>
      <c r="AQ879" s="162"/>
      <c r="AR879" s="162"/>
    </row>
    <row r="880" spans="1:44" ht="12.75" x14ac:dyDescent="0.2">
      <c r="A880" s="161"/>
      <c r="B880" s="161"/>
      <c r="C880" s="161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  <c r="AC880" s="162"/>
      <c r="AD880" s="162"/>
      <c r="AE880" s="162"/>
      <c r="AF880" s="162"/>
      <c r="AG880" s="162"/>
      <c r="AH880" s="162"/>
      <c r="AI880" s="162"/>
      <c r="AJ880" s="162"/>
      <c r="AK880" s="162"/>
      <c r="AL880" s="162"/>
      <c r="AM880" s="162"/>
      <c r="AN880" s="162"/>
      <c r="AO880" s="162"/>
      <c r="AP880" s="162"/>
      <c r="AQ880" s="162"/>
      <c r="AR880" s="162"/>
    </row>
    <row r="881" spans="1:44" ht="12.75" x14ac:dyDescent="0.2">
      <c r="A881" s="161"/>
      <c r="B881" s="161"/>
      <c r="C881" s="161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  <c r="AC881" s="162"/>
      <c r="AD881" s="162"/>
      <c r="AE881" s="162"/>
      <c r="AF881" s="162"/>
      <c r="AG881" s="162"/>
      <c r="AH881" s="162"/>
      <c r="AI881" s="162"/>
      <c r="AJ881" s="162"/>
      <c r="AK881" s="162"/>
      <c r="AL881" s="162"/>
      <c r="AM881" s="162"/>
      <c r="AN881" s="162"/>
      <c r="AO881" s="162"/>
      <c r="AP881" s="162"/>
      <c r="AQ881" s="162"/>
      <c r="AR881" s="162"/>
    </row>
    <row r="882" spans="1:44" ht="12.75" x14ac:dyDescent="0.2">
      <c r="A882" s="161"/>
      <c r="B882" s="161"/>
      <c r="C882" s="161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  <c r="AC882" s="162"/>
      <c r="AD882" s="162"/>
      <c r="AE882" s="162"/>
      <c r="AF882" s="162"/>
      <c r="AG882" s="162"/>
      <c r="AH882" s="162"/>
      <c r="AI882" s="162"/>
      <c r="AJ882" s="162"/>
      <c r="AK882" s="162"/>
      <c r="AL882" s="162"/>
      <c r="AM882" s="162"/>
      <c r="AN882" s="162"/>
      <c r="AO882" s="162"/>
      <c r="AP882" s="162"/>
      <c r="AQ882" s="162"/>
      <c r="AR882" s="162"/>
    </row>
    <row r="883" spans="1:44" ht="12.75" x14ac:dyDescent="0.2">
      <c r="A883" s="161"/>
      <c r="B883" s="161"/>
      <c r="C883" s="161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  <c r="AC883" s="162"/>
      <c r="AD883" s="162"/>
      <c r="AE883" s="162"/>
      <c r="AF883" s="162"/>
      <c r="AG883" s="162"/>
      <c r="AH883" s="162"/>
      <c r="AI883" s="162"/>
      <c r="AJ883" s="162"/>
      <c r="AK883" s="162"/>
      <c r="AL883" s="162"/>
      <c r="AM883" s="162"/>
      <c r="AN883" s="162"/>
      <c r="AO883" s="162"/>
      <c r="AP883" s="162"/>
      <c r="AQ883" s="162"/>
      <c r="AR883" s="162"/>
    </row>
    <row r="884" spans="1:44" ht="12.75" x14ac:dyDescent="0.2">
      <c r="A884" s="161"/>
      <c r="B884" s="161"/>
      <c r="C884" s="161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  <c r="AC884" s="162"/>
      <c r="AD884" s="162"/>
      <c r="AE884" s="162"/>
      <c r="AF884" s="162"/>
      <c r="AG884" s="162"/>
      <c r="AH884" s="162"/>
      <c r="AI884" s="162"/>
      <c r="AJ884" s="162"/>
      <c r="AK884" s="162"/>
      <c r="AL884" s="162"/>
      <c r="AM884" s="162"/>
      <c r="AN884" s="162"/>
      <c r="AO884" s="162"/>
      <c r="AP884" s="162"/>
      <c r="AQ884" s="162"/>
      <c r="AR884" s="162"/>
    </row>
    <row r="885" spans="1:44" ht="12.75" x14ac:dyDescent="0.2">
      <c r="A885" s="161"/>
      <c r="B885" s="161"/>
      <c r="C885" s="161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  <c r="AC885" s="162"/>
      <c r="AD885" s="162"/>
      <c r="AE885" s="162"/>
      <c r="AF885" s="162"/>
      <c r="AG885" s="162"/>
      <c r="AH885" s="162"/>
      <c r="AI885" s="162"/>
      <c r="AJ885" s="162"/>
      <c r="AK885" s="162"/>
      <c r="AL885" s="162"/>
      <c r="AM885" s="162"/>
      <c r="AN885" s="162"/>
      <c r="AO885" s="162"/>
      <c r="AP885" s="162"/>
      <c r="AQ885" s="162"/>
      <c r="AR885" s="162"/>
    </row>
    <row r="886" spans="1:44" ht="12.75" x14ac:dyDescent="0.2">
      <c r="A886" s="161"/>
      <c r="B886" s="161"/>
      <c r="C886" s="161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  <c r="AC886" s="162"/>
      <c r="AD886" s="162"/>
      <c r="AE886" s="162"/>
      <c r="AF886" s="162"/>
      <c r="AG886" s="162"/>
      <c r="AH886" s="162"/>
      <c r="AI886" s="162"/>
      <c r="AJ886" s="162"/>
      <c r="AK886" s="162"/>
      <c r="AL886" s="162"/>
      <c r="AM886" s="162"/>
      <c r="AN886" s="162"/>
      <c r="AO886" s="162"/>
      <c r="AP886" s="162"/>
      <c r="AQ886" s="162"/>
      <c r="AR886" s="162"/>
    </row>
    <row r="887" spans="1:44" ht="12.75" x14ac:dyDescent="0.2">
      <c r="A887" s="161"/>
      <c r="B887" s="161"/>
      <c r="C887" s="161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  <c r="AC887" s="162"/>
      <c r="AD887" s="162"/>
      <c r="AE887" s="162"/>
      <c r="AF887" s="162"/>
      <c r="AG887" s="162"/>
      <c r="AH887" s="162"/>
      <c r="AI887" s="162"/>
      <c r="AJ887" s="162"/>
      <c r="AK887" s="162"/>
      <c r="AL887" s="162"/>
      <c r="AM887" s="162"/>
      <c r="AN887" s="162"/>
      <c r="AO887" s="162"/>
      <c r="AP887" s="162"/>
      <c r="AQ887" s="162"/>
      <c r="AR887" s="162"/>
    </row>
    <row r="888" spans="1:44" ht="12.75" x14ac:dyDescent="0.2">
      <c r="A888" s="161"/>
      <c r="B888" s="161"/>
      <c r="C888" s="161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  <c r="AC888" s="162"/>
      <c r="AD888" s="162"/>
      <c r="AE888" s="162"/>
      <c r="AF888" s="162"/>
      <c r="AG888" s="162"/>
      <c r="AH888" s="162"/>
      <c r="AI888" s="162"/>
      <c r="AJ888" s="162"/>
      <c r="AK888" s="162"/>
      <c r="AL888" s="162"/>
      <c r="AM888" s="162"/>
      <c r="AN888" s="162"/>
      <c r="AO888" s="162"/>
      <c r="AP888" s="162"/>
      <c r="AQ888" s="162"/>
      <c r="AR888" s="162"/>
    </row>
    <row r="889" spans="1:44" ht="12.75" x14ac:dyDescent="0.2">
      <c r="A889" s="161"/>
      <c r="B889" s="161"/>
      <c r="C889" s="161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  <c r="AC889" s="162"/>
      <c r="AD889" s="162"/>
      <c r="AE889" s="162"/>
      <c r="AF889" s="162"/>
      <c r="AG889" s="162"/>
      <c r="AH889" s="162"/>
      <c r="AI889" s="162"/>
      <c r="AJ889" s="162"/>
      <c r="AK889" s="162"/>
      <c r="AL889" s="162"/>
      <c r="AM889" s="162"/>
      <c r="AN889" s="162"/>
      <c r="AO889" s="162"/>
      <c r="AP889" s="162"/>
      <c r="AQ889" s="162"/>
      <c r="AR889" s="162"/>
    </row>
    <row r="890" spans="1:44" ht="12.75" x14ac:dyDescent="0.2">
      <c r="A890" s="161"/>
      <c r="B890" s="161"/>
      <c r="C890" s="161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  <c r="AC890" s="162"/>
      <c r="AD890" s="162"/>
      <c r="AE890" s="162"/>
      <c r="AF890" s="162"/>
      <c r="AG890" s="162"/>
      <c r="AH890" s="162"/>
      <c r="AI890" s="162"/>
      <c r="AJ890" s="162"/>
      <c r="AK890" s="162"/>
      <c r="AL890" s="162"/>
      <c r="AM890" s="162"/>
      <c r="AN890" s="162"/>
      <c r="AO890" s="162"/>
      <c r="AP890" s="162"/>
      <c r="AQ890" s="162"/>
      <c r="AR890" s="162"/>
    </row>
    <row r="891" spans="1:44" ht="12.75" x14ac:dyDescent="0.2">
      <c r="A891" s="161"/>
      <c r="B891" s="161"/>
      <c r="C891" s="161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  <c r="AC891" s="162"/>
      <c r="AD891" s="162"/>
      <c r="AE891" s="162"/>
      <c r="AF891" s="162"/>
      <c r="AG891" s="162"/>
      <c r="AH891" s="162"/>
      <c r="AI891" s="162"/>
      <c r="AJ891" s="162"/>
      <c r="AK891" s="162"/>
      <c r="AL891" s="162"/>
      <c r="AM891" s="162"/>
      <c r="AN891" s="162"/>
      <c r="AO891" s="162"/>
      <c r="AP891" s="162"/>
      <c r="AQ891" s="162"/>
      <c r="AR891" s="162"/>
    </row>
    <row r="892" spans="1:44" ht="12.75" x14ac:dyDescent="0.2">
      <c r="A892" s="161"/>
      <c r="B892" s="161"/>
      <c r="C892" s="161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  <c r="AC892" s="162"/>
      <c r="AD892" s="162"/>
      <c r="AE892" s="162"/>
      <c r="AF892" s="162"/>
      <c r="AG892" s="162"/>
      <c r="AH892" s="162"/>
      <c r="AI892" s="162"/>
      <c r="AJ892" s="162"/>
      <c r="AK892" s="162"/>
      <c r="AL892" s="162"/>
      <c r="AM892" s="162"/>
      <c r="AN892" s="162"/>
      <c r="AO892" s="162"/>
      <c r="AP892" s="162"/>
      <c r="AQ892" s="162"/>
      <c r="AR892" s="162"/>
    </row>
    <row r="893" spans="1:44" ht="12.75" x14ac:dyDescent="0.2">
      <c r="A893" s="161"/>
      <c r="B893" s="161"/>
      <c r="C893" s="161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  <c r="AC893" s="162"/>
      <c r="AD893" s="162"/>
      <c r="AE893" s="162"/>
      <c r="AF893" s="162"/>
      <c r="AG893" s="162"/>
      <c r="AH893" s="162"/>
      <c r="AI893" s="162"/>
      <c r="AJ893" s="162"/>
      <c r="AK893" s="162"/>
      <c r="AL893" s="162"/>
      <c r="AM893" s="162"/>
      <c r="AN893" s="162"/>
      <c r="AO893" s="162"/>
      <c r="AP893" s="162"/>
      <c r="AQ893" s="162"/>
      <c r="AR893" s="162"/>
    </row>
    <row r="894" spans="1:44" ht="12.75" x14ac:dyDescent="0.2">
      <c r="A894" s="161"/>
      <c r="B894" s="161"/>
      <c r="C894" s="161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  <c r="AC894" s="162"/>
      <c r="AD894" s="162"/>
      <c r="AE894" s="162"/>
      <c r="AF894" s="162"/>
      <c r="AG894" s="162"/>
      <c r="AH894" s="162"/>
      <c r="AI894" s="162"/>
      <c r="AJ894" s="162"/>
      <c r="AK894" s="162"/>
      <c r="AL894" s="162"/>
      <c r="AM894" s="162"/>
      <c r="AN894" s="162"/>
      <c r="AO894" s="162"/>
      <c r="AP894" s="162"/>
      <c r="AQ894" s="162"/>
      <c r="AR894" s="162"/>
    </row>
    <row r="895" spans="1:44" ht="12.75" x14ac:dyDescent="0.2">
      <c r="A895" s="161"/>
      <c r="B895" s="161"/>
      <c r="C895" s="161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  <c r="AC895" s="162"/>
      <c r="AD895" s="162"/>
      <c r="AE895" s="162"/>
      <c r="AF895" s="162"/>
      <c r="AG895" s="162"/>
      <c r="AH895" s="162"/>
      <c r="AI895" s="162"/>
      <c r="AJ895" s="162"/>
      <c r="AK895" s="162"/>
      <c r="AL895" s="162"/>
      <c r="AM895" s="162"/>
      <c r="AN895" s="162"/>
      <c r="AO895" s="162"/>
      <c r="AP895" s="162"/>
      <c r="AQ895" s="162"/>
      <c r="AR895" s="162"/>
    </row>
    <row r="896" spans="1:44" ht="12.75" x14ac:dyDescent="0.2">
      <c r="A896" s="161"/>
      <c r="B896" s="161"/>
      <c r="C896" s="161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  <c r="AC896" s="162"/>
      <c r="AD896" s="162"/>
      <c r="AE896" s="162"/>
      <c r="AF896" s="162"/>
      <c r="AG896" s="162"/>
      <c r="AH896" s="162"/>
      <c r="AI896" s="162"/>
      <c r="AJ896" s="162"/>
      <c r="AK896" s="162"/>
      <c r="AL896" s="162"/>
      <c r="AM896" s="162"/>
      <c r="AN896" s="162"/>
      <c r="AO896" s="162"/>
      <c r="AP896" s="162"/>
      <c r="AQ896" s="162"/>
      <c r="AR896" s="162"/>
    </row>
    <row r="897" spans="1:44" ht="12.75" x14ac:dyDescent="0.2">
      <c r="A897" s="161"/>
      <c r="B897" s="161"/>
      <c r="C897" s="161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  <c r="AC897" s="162"/>
      <c r="AD897" s="162"/>
      <c r="AE897" s="162"/>
      <c r="AF897" s="162"/>
      <c r="AG897" s="162"/>
      <c r="AH897" s="162"/>
      <c r="AI897" s="162"/>
      <c r="AJ897" s="162"/>
      <c r="AK897" s="162"/>
      <c r="AL897" s="162"/>
      <c r="AM897" s="162"/>
      <c r="AN897" s="162"/>
      <c r="AO897" s="162"/>
      <c r="AP897" s="162"/>
      <c r="AQ897" s="162"/>
      <c r="AR897" s="162"/>
    </row>
    <row r="898" spans="1:44" ht="12.75" x14ac:dyDescent="0.2">
      <c r="A898" s="161"/>
      <c r="B898" s="161"/>
      <c r="C898" s="161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  <c r="AC898" s="162"/>
      <c r="AD898" s="162"/>
      <c r="AE898" s="162"/>
      <c r="AF898" s="162"/>
      <c r="AG898" s="162"/>
      <c r="AH898" s="162"/>
      <c r="AI898" s="162"/>
      <c r="AJ898" s="162"/>
      <c r="AK898" s="162"/>
      <c r="AL898" s="162"/>
      <c r="AM898" s="162"/>
      <c r="AN898" s="162"/>
      <c r="AO898" s="162"/>
      <c r="AP898" s="162"/>
      <c r="AQ898" s="162"/>
      <c r="AR898" s="162"/>
    </row>
    <row r="899" spans="1:44" ht="12.75" x14ac:dyDescent="0.2">
      <c r="A899" s="161"/>
      <c r="B899" s="161"/>
      <c r="C899" s="161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  <c r="AC899" s="162"/>
      <c r="AD899" s="162"/>
      <c r="AE899" s="162"/>
      <c r="AF899" s="162"/>
      <c r="AG899" s="162"/>
      <c r="AH899" s="162"/>
      <c r="AI899" s="162"/>
      <c r="AJ899" s="162"/>
      <c r="AK899" s="162"/>
      <c r="AL899" s="162"/>
      <c r="AM899" s="162"/>
      <c r="AN899" s="162"/>
      <c r="AO899" s="162"/>
      <c r="AP899" s="162"/>
      <c r="AQ899" s="162"/>
      <c r="AR899" s="162"/>
    </row>
    <row r="900" spans="1:44" ht="12.75" x14ac:dyDescent="0.2">
      <c r="A900" s="161"/>
      <c r="B900" s="161"/>
      <c r="C900" s="161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  <c r="AC900" s="162"/>
      <c r="AD900" s="162"/>
      <c r="AE900" s="162"/>
      <c r="AF900" s="162"/>
      <c r="AG900" s="162"/>
      <c r="AH900" s="162"/>
      <c r="AI900" s="162"/>
      <c r="AJ900" s="162"/>
      <c r="AK900" s="162"/>
      <c r="AL900" s="162"/>
      <c r="AM900" s="162"/>
      <c r="AN900" s="162"/>
      <c r="AO900" s="162"/>
      <c r="AP900" s="162"/>
      <c r="AQ900" s="162"/>
      <c r="AR900" s="162"/>
    </row>
    <row r="901" spans="1:44" ht="12.75" x14ac:dyDescent="0.2">
      <c r="A901" s="161"/>
      <c r="B901" s="161"/>
      <c r="C901" s="161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  <c r="AC901" s="162"/>
      <c r="AD901" s="162"/>
      <c r="AE901" s="162"/>
      <c r="AF901" s="162"/>
      <c r="AG901" s="162"/>
      <c r="AH901" s="162"/>
      <c r="AI901" s="162"/>
      <c r="AJ901" s="162"/>
      <c r="AK901" s="162"/>
      <c r="AL901" s="162"/>
      <c r="AM901" s="162"/>
      <c r="AN901" s="162"/>
      <c r="AO901" s="162"/>
      <c r="AP901" s="162"/>
      <c r="AQ901" s="162"/>
      <c r="AR901" s="162"/>
    </row>
    <row r="902" spans="1:44" ht="12.75" x14ac:dyDescent="0.2">
      <c r="A902" s="161"/>
      <c r="B902" s="161"/>
      <c r="C902" s="161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  <c r="AC902" s="162"/>
      <c r="AD902" s="162"/>
      <c r="AE902" s="162"/>
      <c r="AF902" s="162"/>
      <c r="AG902" s="162"/>
      <c r="AH902" s="162"/>
      <c r="AI902" s="162"/>
      <c r="AJ902" s="162"/>
      <c r="AK902" s="162"/>
      <c r="AL902" s="162"/>
      <c r="AM902" s="162"/>
      <c r="AN902" s="162"/>
      <c r="AO902" s="162"/>
      <c r="AP902" s="162"/>
      <c r="AQ902" s="162"/>
      <c r="AR902" s="162"/>
    </row>
    <row r="903" spans="1:44" ht="12.75" x14ac:dyDescent="0.2">
      <c r="A903" s="161"/>
      <c r="B903" s="161"/>
      <c r="C903" s="161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  <c r="AC903" s="162"/>
      <c r="AD903" s="162"/>
      <c r="AE903" s="162"/>
      <c r="AF903" s="162"/>
      <c r="AG903" s="162"/>
      <c r="AH903" s="162"/>
      <c r="AI903" s="162"/>
      <c r="AJ903" s="162"/>
      <c r="AK903" s="162"/>
      <c r="AL903" s="162"/>
      <c r="AM903" s="162"/>
      <c r="AN903" s="162"/>
      <c r="AO903" s="162"/>
      <c r="AP903" s="162"/>
      <c r="AQ903" s="162"/>
      <c r="AR903" s="162"/>
    </row>
    <row r="904" spans="1:44" ht="12.75" x14ac:dyDescent="0.2">
      <c r="A904" s="161"/>
      <c r="B904" s="161"/>
      <c r="C904" s="161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  <c r="AC904" s="162"/>
      <c r="AD904" s="162"/>
      <c r="AE904" s="162"/>
      <c r="AF904" s="162"/>
      <c r="AG904" s="162"/>
      <c r="AH904" s="162"/>
      <c r="AI904" s="162"/>
      <c r="AJ904" s="162"/>
      <c r="AK904" s="162"/>
      <c r="AL904" s="162"/>
      <c r="AM904" s="162"/>
      <c r="AN904" s="162"/>
      <c r="AO904" s="162"/>
      <c r="AP904" s="162"/>
      <c r="AQ904" s="162"/>
      <c r="AR904" s="162"/>
    </row>
    <row r="905" spans="1:44" ht="12.75" x14ac:dyDescent="0.2">
      <c r="A905" s="161"/>
      <c r="B905" s="161"/>
      <c r="C905" s="161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  <c r="AC905" s="162"/>
      <c r="AD905" s="162"/>
      <c r="AE905" s="162"/>
      <c r="AF905" s="162"/>
      <c r="AG905" s="162"/>
      <c r="AH905" s="162"/>
      <c r="AI905" s="162"/>
      <c r="AJ905" s="162"/>
      <c r="AK905" s="162"/>
      <c r="AL905" s="162"/>
      <c r="AM905" s="162"/>
      <c r="AN905" s="162"/>
      <c r="AO905" s="162"/>
      <c r="AP905" s="162"/>
      <c r="AQ905" s="162"/>
      <c r="AR905" s="162"/>
    </row>
    <row r="906" spans="1:44" ht="12.75" x14ac:dyDescent="0.2">
      <c r="A906" s="161"/>
      <c r="B906" s="161"/>
      <c r="C906" s="161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  <c r="AC906" s="162"/>
      <c r="AD906" s="162"/>
      <c r="AE906" s="162"/>
      <c r="AF906" s="162"/>
      <c r="AG906" s="162"/>
      <c r="AH906" s="162"/>
      <c r="AI906" s="162"/>
      <c r="AJ906" s="162"/>
      <c r="AK906" s="162"/>
      <c r="AL906" s="162"/>
      <c r="AM906" s="162"/>
      <c r="AN906" s="162"/>
      <c r="AO906" s="162"/>
      <c r="AP906" s="162"/>
      <c r="AQ906" s="162"/>
      <c r="AR906" s="162"/>
    </row>
    <row r="907" spans="1:44" ht="12.75" x14ac:dyDescent="0.2">
      <c r="A907" s="161"/>
      <c r="B907" s="161"/>
      <c r="C907" s="161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  <c r="AC907" s="162"/>
      <c r="AD907" s="162"/>
      <c r="AE907" s="162"/>
      <c r="AF907" s="162"/>
      <c r="AG907" s="162"/>
      <c r="AH907" s="162"/>
      <c r="AI907" s="162"/>
      <c r="AJ907" s="162"/>
      <c r="AK907" s="162"/>
      <c r="AL907" s="162"/>
      <c r="AM907" s="162"/>
      <c r="AN907" s="162"/>
      <c r="AO907" s="162"/>
      <c r="AP907" s="162"/>
      <c r="AQ907" s="162"/>
      <c r="AR907" s="162"/>
    </row>
    <row r="908" spans="1:44" ht="12.75" x14ac:dyDescent="0.2">
      <c r="A908" s="161"/>
      <c r="B908" s="161"/>
      <c r="C908" s="161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  <c r="AC908" s="162"/>
      <c r="AD908" s="162"/>
      <c r="AE908" s="162"/>
      <c r="AF908" s="162"/>
      <c r="AG908" s="162"/>
      <c r="AH908" s="162"/>
      <c r="AI908" s="162"/>
      <c r="AJ908" s="162"/>
      <c r="AK908" s="162"/>
      <c r="AL908" s="162"/>
      <c r="AM908" s="162"/>
      <c r="AN908" s="162"/>
      <c r="AO908" s="162"/>
      <c r="AP908" s="162"/>
      <c r="AQ908" s="162"/>
      <c r="AR908" s="162"/>
    </row>
    <row r="909" spans="1:44" ht="12.75" x14ac:dyDescent="0.2">
      <c r="A909" s="161"/>
      <c r="B909" s="161"/>
      <c r="C909" s="161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  <c r="AC909" s="162"/>
      <c r="AD909" s="162"/>
      <c r="AE909" s="162"/>
      <c r="AF909" s="162"/>
      <c r="AG909" s="162"/>
      <c r="AH909" s="162"/>
      <c r="AI909" s="162"/>
      <c r="AJ909" s="162"/>
      <c r="AK909" s="162"/>
      <c r="AL909" s="162"/>
      <c r="AM909" s="162"/>
      <c r="AN909" s="162"/>
      <c r="AO909" s="162"/>
      <c r="AP909" s="162"/>
      <c r="AQ909" s="162"/>
      <c r="AR909" s="162"/>
    </row>
    <row r="910" spans="1:44" ht="12.75" x14ac:dyDescent="0.2">
      <c r="A910" s="161"/>
      <c r="B910" s="161"/>
      <c r="C910" s="161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  <c r="AC910" s="162"/>
      <c r="AD910" s="162"/>
      <c r="AE910" s="162"/>
      <c r="AF910" s="162"/>
      <c r="AG910" s="162"/>
      <c r="AH910" s="162"/>
      <c r="AI910" s="162"/>
      <c r="AJ910" s="162"/>
      <c r="AK910" s="162"/>
      <c r="AL910" s="162"/>
      <c r="AM910" s="162"/>
      <c r="AN910" s="162"/>
      <c r="AO910" s="162"/>
      <c r="AP910" s="162"/>
      <c r="AQ910" s="162"/>
      <c r="AR910" s="162"/>
    </row>
    <row r="911" spans="1:44" ht="12.75" x14ac:dyDescent="0.2">
      <c r="A911" s="161"/>
      <c r="B911" s="161"/>
      <c r="C911" s="161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  <c r="AC911" s="162"/>
      <c r="AD911" s="162"/>
      <c r="AE911" s="162"/>
      <c r="AF911" s="162"/>
      <c r="AG911" s="162"/>
      <c r="AH911" s="162"/>
      <c r="AI911" s="162"/>
      <c r="AJ911" s="162"/>
      <c r="AK911" s="162"/>
      <c r="AL911" s="162"/>
      <c r="AM911" s="162"/>
      <c r="AN911" s="162"/>
      <c r="AO911" s="162"/>
      <c r="AP911" s="162"/>
      <c r="AQ911" s="162"/>
      <c r="AR911" s="162"/>
    </row>
    <row r="912" spans="1:44" ht="12.75" x14ac:dyDescent="0.2">
      <c r="A912" s="161"/>
      <c r="B912" s="161"/>
      <c r="C912" s="161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  <c r="AC912" s="162"/>
      <c r="AD912" s="162"/>
      <c r="AE912" s="162"/>
      <c r="AF912" s="162"/>
      <c r="AG912" s="162"/>
      <c r="AH912" s="162"/>
      <c r="AI912" s="162"/>
      <c r="AJ912" s="162"/>
      <c r="AK912" s="162"/>
      <c r="AL912" s="162"/>
      <c r="AM912" s="162"/>
      <c r="AN912" s="162"/>
      <c r="AO912" s="162"/>
      <c r="AP912" s="162"/>
      <c r="AQ912" s="162"/>
      <c r="AR912" s="162"/>
    </row>
    <row r="913" spans="1:44" ht="12.75" x14ac:dyDescent="0.2">
      <c r="A913" s="161"/>
      <c r="B913" s="161"/>
      <c r="C913" s="161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  <c r="AC913" s="162"/>
      <c r="AD913" s="162"/>
      <c r="AE913" s="162"/>
      <c r="AF913" s="162"/>
      <c r="AG913" s="162"/>
      <c r="AH913" s="162"/>
      <c r="AI913" s="162"/>
      <c r="AJ913" s="162"/>
      <c r="AK913" s="162"/>
      <c r="AL913" s="162"/>
      <c r="AM913" s="162"/>
      <c r="AN913" s="162"/>
      <c r="AO913" s="162"/>
      <c r="AP913" s="162"/>
      <c r="AQ913" s="162"/>
      <c r="AR913" s="162"/>
    </row>
    <row r="914" spans="1:44" ht="12.75" x14ac:dyDescent="0.2">
      <c r="A914" s="161"/>
      <c r="B914" s="161"/>
      <c r="C914" s="161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  <c r="AC914" s="162"/>
      <c r="AD914" s="162"/>
      <c r="AE914" s="162"/>
      <c r="AF914" s="162"/>
      <c r="AG914" s="162"/>
      <c r="AH914" s="162"/>
      <c r="AI914" s="162"/>
      <c r="AJ914" s="162"/>
      <c r="AK914" s="162"/>
      <c r="AL914" s="162"/>
      <c r="AM914" s="162"/>
      <c r="AN914" s="162"/>
      <c r="AO914" s="162"/>
      <c r="AP914" s="162"/>
      <c r="AQ914" s="162"/>
      <c r="AR914" s="162"/>
    </row>
    <row r="915" spans="1:44" ht="12.75" x14ac:dyDescent="0.2">
      <c r="A915" s="161"/>
      <c r="B915" s="161"/>
      <c r="C915" s="161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  <c r="AC915" s="162"/>
      <c r="AD915" s="162"/>
      <c r="AE915" s="162"/>
      <c r="AF915" s="162"/>
      <c r="AG915" s="162"/>
      <c r="AH915" s="162"/>
      <c r="AI915" s="162"/>
      <c r="AJ915" s="162"/>
      <c r="AK915" s="162"/>
      <c r="AL915" s="162"/>
      <c r="AM915" s="162"/>
      <c r="AN915" s="162"/>
      <c r="AO915" s="162"/>
      <c r="AP915" s="162"/>
      <c r="AQ915" s="162"/>
      <c r="AR915" s="162"/>
    </row>
    <row r="916" spans="1:44" ht="12.75" x14ac:dyDescent="0.2">
      <c r="A916" s="161"/>
      <c r="B916" s="161"/>
      <c r="C916" s="161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  <c r="AC916" s="162"/>
      <c r="AD916" s="162"/>
      <c r="AE916" s="162"/>
      <c r="AF916" s="162"/>
      <c r="AG916" s="162"/>
      <c r="AH916" s="162"/>
      <c r="AI916" s="162"/>
      <c r="AJ916" s="162"/>
      <c r="AK916" s="162"/>
      <c r="AL916" s="162"/>
      <c r="AM916" s="162"/>
      <c r="AN916" s="162"/>
      <c r="AO916" s="162"/>
      <c r="AP916" s="162"/>
      <c r="AQ916" s="162"/>
      <c r="AR916" s="162"/>
    </row>
    <row r="917" spans="1:44" ht="12.75" x14ac:dyDescent="0.2">
      <c r="A917" s="161"/>
      <c r="B917" s="161"/>
      <c r="C917" s="161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  <c r="AC917" s="162"/>
      <c r="AD917" s="162"/>
      <c r="AE917" s="162"/>
      <c r="AF917" s="162"/>
      <c r="AG917" s="162"/>
      <c r="AH917" s="162"/>
      <c r="AI917" s="162"/>
      <c r="AJ917" s="162"/>
      <c r="AK917" s="162"/>
      <c r="AL917" s="162"/>
      <c r="AM917" s="162"/>
      <c r="AN917" s="162"/>
      <c r="AO917" s="162"/>
      <c r="AP917" s="162"/>
      <c r="AQ917" s="162"/>
      <c r="AR917" s="162"/>
    </row>
    <row r="918" spans="1:44" ht="12.75" x14ac:dyDescent="0.2">
      <c r="A918" s="161"/>
      <c r="B918" s="161"/>
      <c r="C918" s="161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  <c r="AC918" s="162"/>
      <c r="AD918" s="162"/>
      <c r="AE918" s="162"/>
      <c r="AF918" s="162"/>
      <c r="AG918" s="162"/>
      <c r="AH918" s="162"/>
      <c r="AI918" s="162"/>
      <c r="AJ918" s="162"/>
      <c r="AK918" s="162"/>
      <c r="AL918" s="162"/>
      <c r="AM918" s="162"/>
      <c r="AN918" s="162"/>
      <c r="AO918" s="162"/>
      <c r="AP918" s="162"/>
      <c r="AQ918" s="162"/>
      <c r="AR918" s="162"/>
    </row>
    <row r="919" spans="1:44" ht="12.75" x14ac:dyDescent="0.2">
      <c r="A919" s="161"/>
      <c r="B919" s="161"/>
      <c r="C919" s="161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  <c r="AC919" s="162"/>
      <c r="AD919" s="162"/>
      <c r="AE919" s="162"/>
      <c r="AF919" s="162"/>
      <c r="AG919" s="162"/>
      <c r="AH919" s="162"/>
      <c r="AI919" s="162"/>
      <c r="AJ919" s="162"/>
      <c r="AK919" s="162"/>
      <c r="AL919" s="162"/>
      <c r="AM919" s="162"/>
      <c r="AN919" s="162"/>
      <c r="AO919" s="162"/>
      <c r="AP919" s="162"/>
      <c r="AQ919" s="162"/>
      <c r="AR919" s="162"/>
    </row>
    <row r="920" spans="1:44" ht="12.75" x14ac:dyDescent="0.2">
      <c r="A920" s="161"/>
      <c r="B920" s="161"/>
      <c r="C920" s="161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  <c r="AC920" s="162"/>
      <c r="AD920" s="162"/>
      <c r="AE920" s="162"/>
      <c r="AF920" s="162"/>
      <c r="AG920" s="162"/>
      <c r="AH920" s="162"/>
      <c r="AI920" s="162"/>
      <c r="AJ920" s="162"/>
      <c r="AK920" s="162"/>
      <c r="AL920" s="162"/>
      <c r="AM920" s="162"/>
      <c r="AN920" s="162"/>
      <c r="AO920" s="162"/>
      <c r="AP920" s="162"/>
      <c r="AQ920" s="162"/>
      <c r="AR920" s="162"/>
    </row>
    <row r="921" spans="1:44" ht="12.75" x14ac:dyDescent="0.2">
      <c r="A921" s="161"/>
      <c r="B921" s="161"/>
      <c r="C921" s="161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  <c r="AC921" s="162"/>
      <c r="AD921" s="162"/>
      <c r="AE921" s="162"/>
      <c r="AF921" s="162"/>
      <c r="AG921" s="162"/>
      <c r="AH921" s="162"/>
      <c r="AI921" s="162"/>
      <c r="AJ921" s="162"/>
      <c r="AK921" s="162"/>
      <c r="AL921" s="162"/>
      <c r="AM921" s="162"/>
      <c r="AN921" s="162"/>
      <c r="AO921" s="162"/>
      <c r="AP921" s="162"/>
      <c r="AQ921" s="162"/>
      <c r="AR921" s="162"/>
    </row>
    <row r="922" spans="1:44" ht="12.75" x14ac:dyDescent="0.2">
      <c r="A922" s="161"/>
      <c r="B922" s="161"/>
      <c r="C922" s="161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  <c r="AC922" s="162"/>
      <c r="AD922" s="162"/>
      <c r="AE922" s="162"/>
      <c r="AF922" s="162"/>
      <c r="AG922" s="162"/>
      <c r="AH922" s="162"/>
      <c r="AI922" s="162"/>
      <c r="AJ922" s="162"/>
      <c r="AK922" s="162"/>
      <c r="AL922" s="162"/>
      <c r="AM922" s="162"/>
      <c r="AN922" s="162"/>
      <c r="AO922" s="162"/>
      <c r="AP922" s="162"/>
      <c r="AQ922" s="162"/>
      <c r="AR922" s="162"/>
    </row>
    <row r="923" spans="1:44" ht="12.75" x14ac:dyDescent="0.2">
      <c r="A923" s="161"/>
      <c r="B923" s="161"/>
      <c r="C923" s="161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  <c r="AC923" s="162"/>
      <c r="AD923" s="162"/>
      <c r="AE923" s="162"/>
      <c r="AF923" s="162"/>
      <c r="AG923" s="162"/>
      <c r="AH923" s="162"/>
      <c r="AI923" s="162"/>
      <c r="AJ923" s="162"/>
      <c r="AK923" s="162"/>
      <c r="AL923" s="162"/>
      <c r="AM923" s="162"/>
      <c r="AN923" s="162"/>
      <c r="AO923" s="162"/>
      <c r="AP923" s="162"/>
      <c r="AQ923" s="162"/>
      <c r="AR923" s="162"/>
    </row>
    <row r="924" spans="1:44" ht="12.75" x14ac:dyDescent="0.2">
      <c r="A924" s="161"/>
      <c r="B924" s="161"/>
      <c r="C924" s="161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  <c r="AC924" s="162"/>
      <c r="AD924" s="162"/>
      <c r="AE924" s="162"/>
      <c r="AF924" s="162"/>
      <c r="AG924" s="162"/>
      <c r="AH924" s="162"/>
      <c r="AI924" s="162"/>
      <c r="AJ924" s="162"/>
      <c r="AK924" s="162"/>
      <c r="AL924" s="162"/>
      <c r="AM924" s="162"/>
      <c r="AN924" s="162"/>
      <c r="AO924" s="162"/>
      <c r="AP924" s="162"/>
      <c r="AQ924" s="162"/>
      <c r="AR924" s="162"/>
    </row>
    <row r="925" spans="1:44" ht="12.75" x14ac:dyDescent="0.2">
      <c r="A925" s="161"/>
      <c r="B925" s="161"/>
      <c r="C925" s="161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  <c r="AC925" s="162"/>
      <c r="AD925" s="162"/>
      <c r="AE925" s="162"/>
      <c r="AF925" s="162"/>
      <c r="AG925" s="162"/>
      <c r="AH925" s="162"/>
      <c r="AI925" s="162"/>
      <c r="AJ925" s="162"/>
      <c r="AK925" s="162"/>
      <c r="AL925" s="162"/>
      <c r="AM925" s="162"/>
      <c r="AN925" s="162"/>
      <c r="AO925" s="162"/>
      <c r="AP925" s="162"/>
      <c r="AQ925" s="162"/>
      <c r="AR925" s="162"/>
    </row>
    <row r="926" spans="1:44" ht="12.75" x14ac:dyDescent="0.2">
      <c r="A926" s="161"/>
      <c r="B926" s="161"/>
      <c r="C926" s="161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  <c r="AC926" s="162"/>
      <c r="AD926" s="162"/>
      <c r="AE926" s="162"/>
      <c r="AF926" s="162"/>
      <c r="AG926" s="162"/>
      <c r="AH926" s="162"/>
      <c r="AI926" s="162"/>
      <c r="AJ926" s="162"/>
      <c r="AK926" s="162"/>
      <c r="AL926" s="162"/>
      <c r="AM926" s="162"/>
      <c r="AN926" s="162"/>
      <c r="AO926" s="162"/>
      <c r="AP926" s="162"/>
      <c r="AQ926" s="162"/>
      <c r="AR926" s="162"/>
    </row>
    <row r="927" spans="1:44" ht="12.75" x14ac:dyDescent="0.2">
      <c r="A927" s="161"/>
      <c r="B927" s="161"/>
      <c r="C927" s="161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  <c r="AC927" s="162"/>
      <c r="AD927" s="162"/>
      <c r="AE927" s="162"/>
      <c r="AF927" s="162"/>
      <c r="AG927" s="162"/>
      <c r="AH927" s="162"/>
      <c r="AI927" s="162"/>
      <c r="AJ927" s="162"/>
      <c r="AK927" s="162"/>
      <c r="AL927" s="162"/>
      <c r="AM927" s="162"/>
      <c r="AN927" s="162"/>
      <c r="AO927" s="162"/>
      <c r="AP927" s="162"/>
      <c r="AQ927" s="162"/>
      <c r="AR927" s="162"/>
    </row>
    <row r="928" spans="1:44" ht="12.75" x14ac:dyDescent="0.2">
      <c r="A928" s="161"/>
      <c r="B928" s="161"/>
      <c r="C928" s="161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  <c r="AC928" s="162"/>
      <c r="AD928" s="162"/>
      <c r="AE928" s="162"/>
      <c r="AF928" s="162"/>
      <c r="AG928" s="162"/>
      <c r="AH928" s="162"/>
      <c r="AI928" s="162"/>
      <c r="AJ928" s="162"/>
      <c r="AK928" s="162"/>
      <c r="AL928" s="162"/>
      <c r="AM928" s="162"/>
      <c r="AN928" s="162"/>
      <c r="AO928" s="162"/>
      <c r="AP928" s="162"/>
      <c r="AQ928" s="162"/>
      <c r="AR928" s="162"/>
    </row>
    <row r="929" spans="1:44" ht="12.75" x14ac:dyDescent="0.2">
      <c r="A929" s="161"/>
      <c r="B929" s="161"/>
      <c r="C929" s="161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  <c r="AC929" s="162"/>
      <c r="AD929" s="162"/>
      <c r="AE929" s="162"/>
      <c r="AF929" s="162"/>
      <c r="AG929" s="162"/>
      <c r="AH929" s="162"/>
      <c r="AI929" s="162"/>
      <c r="AJ929" s="162"/>
      <c r="AK929" s="162"/>
      <c r="AL929" s="162"/>
      <c r="AM929" s="162"/>
      <c r="AN929" s="162"/>
      <c r="AO929" s="162"/>
      <c r="AP929" s="162"/>
      <c r="AQ929" s="162"/>
      <c r="AR929" s="162"/>
    </row>
    <row r="930" spans="1:44" ht="12.75" x14ac:dyDescent="0.2">
      <c r="A930" s="161"/>
      <c r="B930" s="161"/>
      <c r="C930" s="161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  <c r="AC930" s="162"/>
      <c r="AD930" s="162"/>
      <c r="AE930" s="162"/>
      <c r="AF930" s="162"/>
      <c r="AG930" s="162"/>
      <c r="AH930" s="162"/>
      <c r="AI930" s="162"/>
      <c r="AJ930" s="162"/>
      <c r="AK930" s="162"/>
      <c r="AL930" s="162"/>
      <c r="AM930" s="162"/>
      <c r="AN930" s="162"/>
      <c r="AO930" s="162"/>
      <c r="AP930" s="162"/>
      <c r="AQ930" s="162"/>
      <c r="AR930" s="162"/>
    </row>
    <row r="931" spans="1:44" ht="12.75" x14ac:dyDescent="0.2">
      <c r="A931" s="161"/>
      <c r="B931" s="161"/>
      <c r="C931" s="161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  <c r="AC931" s="162"/>
      <c r="AD931" s="162"/>
      <c r="AE931" s="162"/>
      <c r="AF931" s="162"/>
      <c r="AG931" s="162"/>
      <c r="AH931" s="162"/>
      <c r="AI931" s="162"/>
      <c r="AJ931" s="162"/>
      <c r="AK931" s="162"/>
      <c r="AL931" s="162"/>
      <c r="AM931" s="162"/>
      <c r="AN931" s="162"/>
      <c r="AO931" s="162"/>
      <c r="AP931" s="162"/>
      <c r="AQ931" s="162"/>
      <c r="AR931" s="162"/>
    </row>
    <row r="932" spans="1:44" ht="12.75" x14ac:dyDescent="0.2">
      <c r="A932" s="161"/>
      <c r="B932" s="161"/>
      <c r="C932" s="161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  <c r="AC932" s="162"/>
      <c r="AD932" s="162"/>
      <c r="AE932" s="162"/>
      <c r="AF932" s="162"/>
      <c r="AG932" s="162"/>
      <c r="AH932" s="162"/>
      <c r="AI932" s="162"/>
      <c r="AJ932" s="162"/>
      <c r="AK932" s="162"/>
      <c r="AL932" s="162"/>
      <c r="AM932" s="162"/>
      <c r="AN932" s="162"/>
      <c r="AO932" s="162"/>
      <c r="AP932" s="162"/>
      <c r="AQ932" s="162"/>
      <c r="AR932" s="162"/>
    </row>
    <row r="933" spans="1:44" ht="12.75" x14ac:dyDescent="0.2">
      <c r="A933" s="161"/>
      <c r="B933" s="161"/>
      <c r="C933" s="161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  <c r="AC933" s="162"/>
      <c r="AD933" s="162"/>
      <c r="AE933" s="162"/>
      <c r="AF933" s="162"/>
      <c r="AG933" s="162"/>
      <c r="AH933" s="162"/>
      <c r="AI933" s="162"/>
      <c r="AJ933" s="162"/>
      <c r="AK933" s="162"/>
      <c r="AL933" s="162"/>
      <c r="AM933" s="162"/>
      <c r="AN933" s="162"/>
      <c r="AO933" s="162"/>
      <c r="AP933" s="162"/>
      <c r="AQ933" s="162"/>
      <c r="AR933" s="162"/>
    </row>
    <row r="934" spans="1:44" ht="12.75" x14ac:dyDescent="0.2">
      <c r="A934" s="161"/>
      <c r="B934" s="161"/>
      <c r="C934" s="161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  <c r="AC934" s="162"/>
      <c r="AD934" s="162"/>
      <c r="AE934" s="162"/>
      <c r="AF934" s="162"/>
      <c r="AG934" s="162"/>
      <c r="AH934" s="162"/>
      <c r="AI934" s="162"/>
      <c r="AJ934" s="162"/>
      <c r="AK934" s="162"/>
      <c r="AL934" s="162"/>
      <c r="AM934" s="162"/>
      <c r="AN934" s="162"/>
      <c r="AO934" s="162"/>
      <c r="AP934" s="162"/>
      <c r="AQ934" s="162"/>
      <c r="AR934" s="162"/>
    </row>
    <row r="935" spans="1:44" ht="12.75" x14ac:dyDescent="0.2">
      <c r="A935" s="161"/>
      <c r="B935" s="161"/>
      <c r="C935" s="161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  <c r="AC935" s="162"/>
      <c r="AD935" s="162"/>
      <c r="AE935" s="162"/>
      <c r="AF935" s="162"/>
      <c r="AG935" s="162"/>
      <c r="AH935" s="162"/>
      <c r="AI935" s="162"/>
      <c r="AJ935" s="162"/>
      <c r="AK935" s="162"/>
      <c r="AL935" s="162"/>
      <c r="AM935" s="162"/>
      <c r="AN935" s="162"/>
      <c r="AO935" s="162"/>
      <c r="AP935" s="162"/>
      <c r="AQ935" s="162"/>
      <c r="AR935" s="162"/>
    </row>
    <row r="936" spans="1:44" ht="12.75" x14ac:dyDescent="0.2">
      <c r="A936" s="161"/>
      <c r="B936" s="161"/>
      <c r="C936" s="161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  <c r="AC936" s="162"/>
      <c r="AD936" s="162"/>
      <c r="AE936" s="162"/>
      <c r="AF936" s="162"/>
      <c r="AG936" s="162"/>
      <c r="AH936" s="162"/>
      <c r="AI936" s="162"/>
      <c r="AJ936" s="162"/>
      <c r="AK936" s="162"/>
      <c r="AL936" s="162"/>
      <c r="AM936" s="162"/>
      <c r="AN936" s="162"/>
      <c r="AO936" s="162"/>
      <c r="AP936" s="162"/>
      <c r="AQ936" s="162"/>
      <c r="AR936" s="162"/>
    </row>
    <row r="937" spans="1:44" ht="12.75" x14ac:dyDescent="0.2">
      <c r="A937" s="161"/>
      <c r="B937" s="161"/>
      <c r="C937" s="161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  <c r="AC937" s="162"/>
      <c r="AD937" s="162"/>
      <c r="AE937" s="162"/>
      <c r="AF937" s="162"/>
      <c r="AG937" s="162"/>
      <c r="AH937" s="162"/>
      <c r="AI937" s="162"/>
      <c r="AJ937" s="162"/>
      <c r="AK937" s="162"/>
      <c r="AL937" s="162"/>
      <c r="AM937" s="162"/>
      <c r="AN937" s="162"/>
      <c r="AO937" s="162"/>
      <c r="AP937" s="162"/>
      <c r="AQ937" s="162"/>
      <c r="AR937" s="162"/>
    </row>
    <row r="938" spans="1:44" ht="12.75" x14ac:dyDescent="0.2">
      <c r="A938" s="161"/>
      <c r="B938" s="161"/>
      <c r="C938" s="161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  <c r="AC938" s="162"/>
      <c r="AD938" s="162"/>
      <c r="AE938" s="162"/>
      <c r="AF938" s="162"/>
      <c r="AG938" s="162"/>
      <c r="AH938" s="162"/>
      <c r="AI938" s="162"/>
      <c r="AJ938" s="162"/>
      <c r="AK938" s="162"/>
      <c r="AL938" s="162"/>
      <c r="AM938" s="162"/>
      <c r="AN938" s="162"/>
      <c r="AO938" s="162"/>
      <c r="AP938" s="162"/>
      <c r="AQ938" s="162"/>
      <c r="AR938" s="162"/>
    </row>
    <row r="939" spans="1:44" ht="12.75" x14ac:dyDescent="0.2">
      <c r="A939" s="161"/>
      <c r="B939" s="161"/>
      <c r="C939" s="161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  <c r="AC939" s="162"/>
      <c r="AD939" s="162"/>
      <c r="AE939" s="162"/>
      <c r="AF939" s="162"/>
      <c r="AG939" s="162"/>
      <c r="AH939" s="162"/>
      <c r="AI939" s="162"/>
      <c r="AJ939" s="162"/>
      <c r="AK939" s="162"/>
      <c r="AL939" s="162"/>
      <c r="AM939" s="162"/>
      <c r="AN939" s="162"/>
      <c r="AO939" s="162"/>
      <c r="AP939" s="162"/>
      <c r="AQ939" s="162"/>
      <c r="AR939" s="162"/>
    </row>
    <row r="940" spans="1:44" ht="12.75" x14ac:dyDescent="0.2">
      <c r="A940" s="161"/>
      <c r="B940" s="161"/>
      <c r="C940" s="161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  <c r="AC940" s="162"/>
      <c r="AD940" s="162"/>
      <c r="AE940" s="162"/>
      <c r="AF940" s="162"/>
      <c r="AG940" s="162"/>
      <c r="AH940" s="162"/>
      <c r="AI940" s="162"/>
      <c r="AJ940" s="162"/>
      <c r="AK940" s="162"/>
      <c r="AL940" s="162"/>
      <c r="AM940" s="162"/>
      <c r="AN940" s="162"/>
      <c r="AO940" s="162"/>
      <c r="AP940" s="162"/>
      <c r="AQ940" s="162"/>
      <c r="AR940" s="162"/>
    </row>
    <row r="941" spans="1:44" ht="12.75" x14ac:dyDescent="0.2">
      <c r="A941" s="161"/>
      <c r="B941" s="161"/>
      <c r="C941" s="161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  <c r="AC941" s="162"/>
      <c r="AD941" s="162"/>
      <c r="AE941" s="162"/>
      <c r="AF941" s="162"/>
      <c r="AG941" s="162"/>
      <c r="AH941" s="162"/>
      <c r="AI941" s="162"/>
      <c r="AJ941" s="162"/>
      <c r="AK941" s="162"/>
      <c r="AL941" s="162"/>
      <c r="AM941" s="162"/>
      <c r="AN941" s="162"/>
      <c r="AO941" s="162"/>
      <c r="AP941" s="162"/>
      <c r="AQ941" s="162"/>
      <c r="AR941" s="162"/>
    </row>
    <row r="942" spans="1:44" ht="12.75" x14ac:dyDescent="0.2">
      <c r="A942" s="161"/>
      <c r="B942" s="161"/>
      <c r="C942" s="161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  <c r="AC942" s="162"/>
      <c r="AD942" s="162"/>
      <c r="AE942" s="162"/>
      <c r="AF942" s="162"/>
      <c r="AG942" s="162"/>
      <c r="AH942" s="162"/>
      <c r="AI942" s="162"/>
      <c r="AJ942" s="162"/>
      <c r="AK942" s="162"/>
      <c r="AL942" s="162"/>
      <c r="AM942" s="162"/>
      <c r="AN942" s="162"/>
      <c r="AO942" s="162"/>
      <c r="AP942" s="162"/>
      <c r="AQ942" s="162"/>
      <c r="AR942" s="162"/>
    </row>
    <row r="943" spans="1:44" ht="12.75" x14ac:dyDescent="0.2">
      <c r="A943" s="161"/>
      <c r="B943" s="161"/>
      <c r="C943" s="161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  <c r="AC943" s="162"/>
      <c r="AD943" s="162"/>
      <c r="AE943" s="162"/>
      <c r="AF943" s="162"/>
      <c r="AG943" s="162"/>
      <c r="AH943" s="162"/>
      <c r="AI943" s="162"/>
      <c r="AJ943" s="162"/>
      <c r="AK943" s="162"/>
      <c r="AL943" s="162"/>
      <c r="AM943" s="162"/>
      <c r="AN943" s="162"/>
      <c r="AO943" s="162"/>
      <c r="AP943" s="162"/>
      <c r="AQ943" s="162"/>
      <c r="AR943" s="162"/>
    </row>
    <row r="944" spans="1:44" ht="12.75" x14ac:dyDescent="0.2">
      <c r="A944" s="161"/>
      <c r="B944" s="161"/>
      <c r="C944" s="161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  <c r="AC944" s="162"/>
      <c r="AD944" s="162"/>
      <c r="AE944" s="162"/>
      <c r="AF944" s="162"/>
      <c r="AG944" s="162"/>
      <c r="AH944" s="162"/>
      <c r="AI944" s="162"/>
      <c r="AJ944" s="162"/>
      <c r="AK944" s="162"/>
      <c r="AL944" s="162"/>
      <c r="AM944" s="162"/>
      <c r="AN944" s="162"/>
      <c r="AO944" s="162"/>
      <c r="AP944" s="162"/>
      <c r="AQ944" s="162"/>
      <c r="AR944" s="162"/>
    </row>
    <row r="945" spans="1:44" ht="12.75" x14ac:dyDescent="0.2">
      <c r="A945" s="161"/>
      <c r="B945" s="161"/>
      <c r="C945" s="161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  <c r="AC945" s="162"/>
      <c r="AD945" s="162"/>
      <c r="AE945" s="162"/>
      <c r="AF945" s="162"/>
      <c r="AG945" s="162"/>
      <c r="AH945" s="162"/>
      <c r="AI945" s="162"/>
      <c r="AJ945" s="162"/>
      <c r="AK945" s="162"/>
      <c r="AL945" s="162"/>
      <c r="AM945" s="162"/>
      <c r="AN945" s="162"/>
      <c r="AO945" s="162"/>
      <c r="AP945" s="162"/>
      <c r="AQ945" s="162"/>
      <c r="AR945" s="162"/>
    </row>
    <row r="946" spans="1:44" ht="12.75" x14ac:dyDescent="0.2">
      <c r="A946" s="161"/>
      <c r="B946" s="161"/>
      <c r="C946" s="161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  <c r="AC946" s="162"/>
      <c r="AD946" s="162"/>
      <c r="AE946" s="162"/>
      <c r="AF946" s="162"/>
      <c r="AG946" s="162"/>
      <c r="AH946" s="162"/>
      <c r="AI946" s="162"/>
      <c r="AJ946" s="162"/>
      <c r="AK946" s="162"/>
      <c r="AL946" s="162"/>
      <c r="AM946" s="162"/>
      <c r="AN946" s="162"/>
      <c r="AO946" s="162"/>
      <c r="AP946" s="162"/>
      <c r="AQ946" s="162"/>
      <c r="AR946" s="162"/>
    </row>
    <row r="947" spans="1:44" ht="12.75" x14ac:dyDescent="0.2">
      <c r="A947" s="161"/>
      <c r="B947" s="161"/>
      <c r="C947" s="161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  <c r="AC947" s="162"/>
      <c r="AD947" s="162"/>
      <c r="AE947" s="162"/>
      <c r="AF947" s="162"/>
      <c r="AG947" s="162"/>
      <c r="AH947" s="162"/>
      <c r="AI947" s="162"/>
      <c r="AJ947" s="162"/>
      <c r="AK947" s="162"/>
      <c r="AL947" s="162"/>
      <c r="AM947" s="162"/>
      <c r="AN947" s="162"/>
      <c r="AO947" s="162"/>
      <c r="AP947" s="162"/>
      <c r="AQ947" s="162"/>
      <c r="AR947" s="162"/>
    </row>
    <row r="948" spans="1:44" ht="12.75" x14ac:dyDescent="0.2">
      <c r="A948" s="161"/>
      <c r="B948" s="161"/>
      <c r="C948" s="161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  <c r="AC948" s="162"/>
      <c r="AD948" s="162"/>
      <c r="AE948" s="162"/>
      <c r="AF948" s="162"/>
      <c r="AG948" s="162"/>
      <c r="AH948" s="162"/>
      <c r="AI948" s="162"/>
      <c r="AJ948" s="162"/>
      <c r="AK948" s="162"/>
      <c r="AL948" s="162"/>
      <c r="AM948" s="162"/>
      <c r="AN948" s="162"/>
      <c r="AO948" s="162"/>
      <c r="AP948" s="162"/>
      <c r="AQ948" s="162"/>
      <c r="AR948" s="162"/>
    </row>
    <row r="949" spans="1:44" ht="12.75" x14ac:dyDescent="0.2">
      <c r="A949" s="161"/>
      <c r="B949" s="161"/>
      <c r="C949" s="161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  <c r="AC949" s="162"/>
      <c r="AD949" s="162"/>
      <c r="AE949" s="162"/>
      <c r="AF949" s="162"/>
      <c r="AG949" s="162"/>
      <c r="AH949" s="162"/>
      <c r="AI949" s="162"/>
      <c r="AJ949" s="162"/>
      <c r="AK949" s="162"/>
      <c r="AL949" s="162"/>
      <c r="AM949" s="162"/>
      <c r="AN949" s="162"/>
      <c r="AO949" s="162"/>
      <c r="AP949" s="162"/>
      <c r="AQ949" s="162"/>
      <c r="AR949" s="162"/>
    </row>
    <row r="950" spans="1:44" ht="12.75" x14ac:dyDescent="0.2">
      <c r="A950" s="161"/>
      <c r="B950" s="161"/>
      <c r="C950" s="161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  <c r="AC950" s="162"/>
      <c r="AD950" s="162"/>
      <c r="AE950" s="162"/>
      <c r="AF950" s="162"/>
      <c r="AG950" s="162"/>
      <c r="AH950" s="162"/>
      <c r="AI950" s="162"/>
      <c r="AJ950" s="162"/>
      <c r="AK950" s="162"/>
      <c r="AL950" s="162"/>
      <c r="AM950" s="162"/>
      <c r="AN950" s="162"/>
      <c r="AO950" s="162"/>
      <c r="AP950" s="162"/>
      <c r="AQ950" s="162"/>
      <c r="AR950" s="162"/>
    </row>
    <row r="951" spans="1:44" ht="12.75" x14ac:dyDescent="0.2">
      <c r="A951" s="161"/>
      <c r="B951" s="161"/>
      <c r="C951" s="161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  <c r="AC951" s="162"/>
      <c r="AD951" s="162"/>
      <c r="AE951" s="162"/>
      <c r="AF951" s="162"/>
      <c r="AG951" s="162"/>
      <c r="AH951" s="162"/>
      <c r="AI951" s="162"/>
      <c r="AJ951" s="162"/>
      <c r="AK951" s="162"/>
      <c r="AL951" s="162"/>
      <c r="AM951" s="162"/>
      <c r="AN951" s="162"/>
      <c r="AO951" s="162"/>
      <c r="AP951" s="162"/>
      <c r="AQ951" s="162"/>
      <c r="AR951" s="162"/>
    </row>
    <row r="952" spans="1:44" ht="12.75" x14ac:dyDescent="0.2">
      <c r="A952" s="161"/>
      <c r="B952" s="161"/>
      <c r="C952" s="161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  <c r="AC952" s="162"/>
      <c r="AD952" s="162"/>
      <c r="AE952" s="162"/>
      <c r="AF952" s="162"/>
      <c r="AG952" s="162"/>
      <c r="AH952" s="162"/>
      <c r="AI952" s="162"/>
      <c r="AJ952" s="162"/>
      <c r="AK952" s="162"/>
      <c r="AL952" s="162"/>
      <c r="AM952" s="162"/>
      <c r="AN952" s="162"/>
      <c r="AO952" s="162"/>
      <c r="AP952" s="162"/>
      <c r="AQ952" s="162"/>
      <c r="AR952" s="162"/>
    </row>
    <row r="953" spans="1:44" ht="12.75" x14ac:dyDescent="0.2">
      <c r="A953" s="161"/>
      <c r="B953" s="161"/>
      <c r="C953" s="161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  <c r="AC953" s="162"/>
      <c r="AD953" s="162"/>
      <c r="AE953" s="162"/>
      <c r="AF953" s="162"/>
      <c r="AG953" s="162"/>
      <c r="AH953" s="162"/>
      <c r="AI953" s="162"/>
      <c r="AJ953" s="162"/>
      <c r="AK953" s="162"/>
      <c r="AL953" s="162"/>
      <c r="AM953" s="162"/>
      <c r="AN953" s="162"/>
      <c r="AO953" s="162"/>
      <c r="AP953" s="162"/>
      <c r="AQ953" s="162"/>
      <c r="AR953" s="162"/>
    </row>
    <row r="954" spans="1:44" ht="12.75" x14ac:dyDescent="0.2">
      <c r="A954" s="161"/>
      <c r="B954" s="161"/>
      <c r="C954" s="161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  <c r="AC954" s="162"/>
      <c r="AD954" s="162"/>
      <c r="AE954" s="162"/>
      <c r="AF954" s="162"/>
      <c r="AG954" s="162"/>
      <c r="AH954" s="162"/>
      <c r="AI954" s="162"/>
      <c r="AJ954" s="162"/>
      <c r="AK954" s="162"/>
      <c r="AL954" s="162"/>
      <c r="AM954" s="162"/>
      <c r="AN954" s="162"/>
      <c r="AO954" s="162"/>
      <c r="AP954" s="162"/>
      <c r="AQ954" s="162"/>
      <c r="AR954" s="162"/>
    </row>
    <row r="955" spans="1:44" ht="12.75" x14ac:dyDescent="0.2">
      <c r="A955" s="161"/>
      <c r="B955" s="161"/>
      <c r="C955" s="161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  <c r="AC955" s="162"/>
      <c r="AD955" s="162"/>
      <c r="AE955" s="162"/>
      <c r="AF955" s="162"/>
      <c r="AG955" s="162"/>
      <c r="AH955" s="162"/>
      <c r="AI955" s="162"/>
      <c r="AJ955" s="162"/>
      <c r="AK955" s="162"/>
      <c r="AL955" s="162"/>
      <c r="AM955" s="162"/>
      <c r="AN955" s="162"/>
      <c r="AO955" s="162"/>
      <c r="AP955" s="162"/>
      <c r="AQ955" s="162"/>
      <c r="AR955" s="162"/>
    </row>
    <row r="956" spans="1:44" ht="12.75" x14ac:dyDescent="0.2">
      <c r="A956" s="161"/>
      <c r="B956" s="161"/>
      <c r="C956" s="161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  <c r="AC956" s="162"/>
      <c r="AD956" s="162"/>
      <c r="AE956" s="162"/>
      <c r="AF956" s="162"/>
      <c r="AG956" s="162"/>
      <c r="AH956" s="162"/>
      <c r="AI956" s="162"/>
      <c r="AJ956" s="162"/>
      <c r="AK956" s="162"/>
      <c r="AL956" s="162"/>
      <c r="AM956" s="162"/>
      <c r="AN956" s="162"/>
      <c r="AO956" s="162"/>
      <c r="AP956" s="162"/>
      <c r="AQ956" s="162"/>
      <c r="AR956" s="162"/>
    </row>
    <row r="957" spans="1:44" ht="12.75" x14ac:dyDescent="0.2">
      <c r="A957" s="161"/>
      <c r="B957" s="161"/>
      <c r="C957" s="161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  <c r="AC957" s="162"/>
      <c r="AD957" s="162"/>
      <c r="AE957" s="162"/>
      <c r="AF957" s="162"/>
      <c r="AG957" s="162"/>
      <c r="AH957" s="162"/>
      <c r="AI957" s="162"/>
      <c r="AJ957" s="162"/>
      <c r="AK957" s="162"/>
      <c r="AL957" s="162"/>
      <c r="AM957" s="162"/>
      <c r="AN957" s="162"/>
      <c r="AO957" s="162"/>
      <c r="AP957" s="162"/>
      <c r="AQ957" s="162"/>
      <c r="AR957" s="162"/>
    </row>
    <row r="958" spans="1:44" ht="12.75" x14ac:dyDescent="0.2">
      <c r="A958" s="161"/>
      <c r="B958" s="161"/>
      <c r="C958" s="161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  <c r="AC958" s="162"/>
      <c r="AD958" s="162"/>
      <c r="AE958" s="162"/>
      <c r="AF958" s="162"/>
      <c r="AG958" s="162"/>
      <c r="AH958" s="162"/>
      <c r="AI958" s="162"/>
      <c r="AJ958" s="162"/>
      <c r="AK958" s="162"/>
      <c r="AL958" s="162"/>
      <c r="AM958" s="162"/>
      <c r="AN958" s="162"/>
      <c r="AO958" s="162"/>
      <c r="AP958" s="162"/>
      <c r="AQ958" s="162"/>
      <c r="AR958" s="162"/>
    </row>
    <row r="959" spans="1:44" ht="12.75" x14ac:dyDescent="0.2">
      <c r="A959" s="161"/>
      <c r="B959" s="161"/>
      <c r="C959" s="161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  <c r="AC959" s="162"/>
      <c r="AD959" s="162"/>
      <c r="AE959" s="162"/>
      <c r="AF959" s="162"/>
      <c r="AG959" s="162"/>
      <c r="AH959" s="162"/>
      <c r="AI959" s="162"/>
      <c r="AJ959" s="162"/>
      <c r="AK959" s="162"/>
      <c r="AL959" s="162"/>
      <c r="AM959" s="162"/>
      <c r="AN959" s="162"/>
      <c r="AO959" s="162"/>
      <c r="AP959" s="162"/>
      <c r="AQ959" s="162"/>
      <c r="AR959" s="162"/>
    </row>
    <row r="960" spans="1:44" ht="12.75" x14ac:dyDescent="0.2">
      <c r="A960" s="161"/>
      <c r="B960" s="161"/>
      <c r="C960" s="161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  <c r="AC960" s="162"/>
      <c r="AD960" s="162"/>
      <c r="AE960" s="162"/>
      <c r="AF960" s="162"/>
      <c r="AG960" s="162"/>
      <c r="AH960" s="162"/>
      <c r="AI960" s="162"/>
      <c r="AJ960" s="162"/>
      <c r="AK960" s="162"/>
      <c r="AL960" s="162"/>
      <c r="AM960" s="162"/>
      <c r="AN960" s="162"/>
      <c r="AO960" s="162"/>
      <c r="AP960" s="162"/>
      <c r="AQ960" s="162"/>
      <c r="AR960" s="162"/>
    </row>
    <row r="961" spans="1:44" ht="12.75" x14ac:dyDescent="0.2">
      <c r="A961" s="161"/>
      <c r="B961" s="161"/>
      <c r="C961" s="161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  <c r="AC961" s="162"/>
      <c r="AD961" s="162"/>
      <c r="AE961" s="162"/>
      <c r="AF961" s="162"/>
      <c r="AG961" s="162"/>
      <c r="AH961" s="162"/>
      <c r="AI961" s="162"/>
      <c r="AJ961" s="162"/>
      <c r="AK961" s="162"/>
      <c r="AL961" s="162"/>
      <c r="AM961" s="162"/>
      <c r="AN961" s="162"/>
      <c r="AO961" s="162"/>
      <c r="AP961" s="162"/>
      <c r="AQ961" s="162"/>
      <c r="AR961" s="162"/>
    </row>
    <row r="962" spans="1:44" ht="12.75" x14ac:dyDescent="0.2">
      <c r="A962" s="161"/>
      <c r="B962" s="161"/>
      <c r="C962" s="161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  <c r="AC962" s="162"/>
      <c r="AD962" s="162"/>
      <c r="AE962" s="162"/>
      <c r="AF962" s="162"/>
      <c r="AG962" s="162"/>
      <c r="AH962" s="162"/>
      <c r="AI962" s="162"/>
      <c r="AJ962" s="162"/>
      <c r="AK962" s="162"/>
      <c r="AL962" s="162"/>
      <c r="AM962" s="162"/>
      <c r="AN962" s="162"/>
      <c r="AO962" s="162"/>
      <c r="AP962" s="162"/>
      <c r="AQ962" s="162"/>
      <c r="AR962" s="162"/>
    </row>
    <row r="963" spans="1:44" ht="12.75" x14ac:dyDescent="0.2">
      <c r="A963" s="161"/>
      <c r="B963" s="161"/>
      <c r="C963" s="161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  <c r="AC963" s="162"/>
      <c r="AD963" s="162"/>
      <c r="AE963" s="162"/>
      <c r="AF963" s="162"/>
      <c r="AG963" s="162"/>
      <c r="AH963" s="162"/>
      <c r="AI963" s="162"/>
      <c r="AJ963" s="162"/>
      <c r="AK963" s="162"/>
      <c r="AL963" s="162"/>
      <c r="AM963" s="162"/>
      <c r="AN963" s="162"/>
      <c r="AO963" s="162"/>
      <c r="AP963" s="162"/>
      <c r="AQ963" s="162"/>
      <c r="AR963" s="162"/>
    </row>
    <row r="964" spans="1:44" ht="12.75" x14ac:dyDescent="0.2">
      <c r="A964" s="161"/>
      <c r="B964" s="161"/>
      <c r="C964" s="161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  <c r="AC964" s="162"/>
      <c r="AD964" s="162"/>
      <c r="AE964" s="162"/>
      <c r="AF964" s="162"/>
      <c r="AG964" s="162"/>
      <c r="AH964" s="162"/>
      <c r="AI964" s="162"/>
      <c r="AJ964" s="162"/>
      <c r="AK964" s="162"/>
      <c r="AL964" s="162"/>
      <c r="AM964" s="162"/>
      <c r="AN964" s="162"/>
      <c r="AO964" s="162"/>
      <c r="AP964" s="162"/>
      <c r="AQ964" s="162"/>
      <c r="AR964" s="162"/>
    </row>
    <row r="965" spans="1:44" ht="12.75" x14ac:dyDescent="0.2">
      <c r="A965" s="161"/>
      <c r="B965" s="161"/>
      <c r="C965" s="161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  <c r="AC965" s="162"/>
      <c r="AD965" s="162"/>
      <c r="AE965" s="162"/>
      <c r="AF965" s="162"/>
      <c r="AG965" s="162"/>
      <c r="AH965" s="162"/>
      <c r="AI965" s="162"/>
      <c r="AJ965" s="162"/>
      <c r="AK965" s="162"/>
      <c r="AL965" s="162"/>
      <c r="AM965" s="162"/>
      <c r="AN965" s="162"/>
      <c r="AO965" s="162"/>
      <c r="AP965" s="162"/>
      <c r="AQ965" s="162"/>
      <c r="AR965" s="162"/>
    </row>
    <row r="966" spans="1:44" ht="12.75" x14ac:dyDescent="0.2">
      <c r="A966" s="161"/>
      <c r="B966" s="161"/>
      <c r="C966" s="161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  <c r="AC966" s="162"/>
      <c r="AD966" s="162"/>
      <c r="AE966" s="162"/>
      <c r="AF966" s="162"/>
      <c r="AG966" s="162"/>
      <c r="AH966" s="162"/>
      <c r="AI966" s="162"/>
      <c r="AJ966" s="162"/>
      <c r="AK966" s="162"/>
      <c r="AL966" s="162"/>
      <c r="AM966" s="162"/>
      <c r="AN966" s="162"/>
      <c r="AO966" s="162"/>
      <c r="AP966" s="162"/>
      <c r="AQ966" s="162"/>
      <c r="AR966" s="162"/>
    </row>
    <row r="967" spans="1:44" ht="12.75" x14ac:dyDescent="0.2">
      <c r="A967" s="161"/>
      <c r="B967" s="161"/>
      <c r="C967" s="161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  <c r="AC967" s="162"/>
      <c r="AD967" s="162"/>
      <c r="AE967" s="162"/>
      <c r="AF967" s="162"/>
      <c r="AG967" s="162"/>
      <c r="AH967" s="162"/>
      <c r="AI967" s="162"/>
      <c r="AJ967" s="162"/>
      <c r="AK967" s="162"/>
      <c r="AL967" s="162"/>
      <c r="AM967" s="162"/>
      <c r="AN967" s="162"/>
      <c r="AO967" s="162"/>
      <c r="AP967" s="162"/>
      <c r="AQ967" s="162"/>
      <c r="AR967" s="162"/>
    </row>
    <row r="968" spans="1:44" ht="12.75" x14ac:dyDescent="0.2">
      <c r="A968" s="161"/>
      <c r="B968" s="161"/>
      <c r="C968" s="161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  <c r="AC968" s="162"/>
      <c r="AD968" s="162"/>
      <c r="AE968" s="162"/>
      <c r="AF968" s="162"/>
      <c r="AG968" s="162"/>
      <c r="AH968" s="162"/>
      <c r="AI968" s="162"/>
      <c r="AJ968" s="162"/>
      <c r="AK968" s="162"/>
      <c r="AL968" s="162"/>
      <c r="AM968" s="162"/>
      <c r="AN968" s="162"/>
      <c r="AO968" s="162"/>
      <c r="AP968" s="162"/>
      <c r="AQ968" s="162"/>
      <c r="AR968" s="162"/>
    </row>
    <row r="969" spans="1:44" ht="12.75" x14ac:dyDescent="0.2">
      <c r="A969" s="161"/>
      <c r="B969" s="161"/>
      <c r="C969" s="161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  <c r="AC969" s="162"/>
      <c r="AD969" s="162"/>
      <c r="AE969" s="162"/>
      <c r="AF969" s="162"/>
      <c r="AG969" s="162"/>
      <c r="AH969" s="162"/>
      <c r="AI969" s="162"/>
      <c r="AJ969" s="162"/>
      <c r="AK969" s="162"/>
      <c r="AL969" s="162"/>
      <c r="AM969" s="162"/>
      <c r="AN969" s="162"/>
      <c r="AO969" s="162"/>
      <c r="AP969" s="162"/>
      <c r="AQ969" s="162"/>
      <c r="AR969" s="162"/>
    </row>
    <row r="970" spans="1:44" ht="12.75" x14ac:dyDescent="0.2">
      <c r="A970" s="161"/>
      <c r="B970" s="161"/>
      <c r="C970" s="161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  <c r="AC970" s="162"/>
      <c r="AD970" s="162"/>
      <c r="AE970" s="162"/>
      <c r="AF970" s="162"/>
      <c r="AG970" s="162"/>
      <c r="AH970" s="162"/>
      <c r="AI970" s="162"/>
      <c r="AJ970" s="162"/>
      <c r="AK970" s="162"/>
      <c r="AL970" s="162"/>
      <c r="AM970" s="162"/>
      <c r="AN970" s="162"/>
      <c r="AO970" s="162"/>
      <c r="AP970" s="162"/>
      <c r="AQ970" s="162"/>
      <c r="AR970" s="162"/>
    </row>
    <row r="971" spans="1:44" ht="12.75" x14ac:dyDescent="0.2">
      <c r="A971" s="161"/>
      <c r="B971" s="161"/>
      <c r="C971" s="161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  <c r="AC971" s="162"/>
      <c r="AD971" s="162"/>
      <c r="AE971" s="162"/>
      <c r="AF971" s="162"/>
      <c r="AG971" s="162"/>
      <c r="AH971" s="162"/>
      <c r="AI971" s="162"/>
      <c r="AJ971" s="162"/>
      <c r="AK971" s="162"/>
      <c r="AL971" s="162"/>
      <c r="AM971" s="162"/>
      <c r="AN971" s="162"/>
      <c r="AO971" s="162"/>
      <c r="AP971" s="162"/>
      <c r="AQ971" s="162"/>
      <c r="AR971" s="162"/>
    </row>
    <row r="972" spans="1:44" ht="12.75" x14ac:dyDescent="0.2">
      <c r="A972" s="161"/>
      <c r="B972" s="161"/>
      <c r="C972" s="161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  <c r="AC972" s="162"/>
      <c r="AD972" s="162"/>
      <c r="AE972" s="162"/>
      <c r="AF972" s="162"/>
      <c r="AG972" s="162"/>
      <c r="AH972" s="162"/>
      <c r="AI972" s="162"/>
      <c r="AJ972" s="162"/>
      <c r="AK972" s="162"/>
      <c r="AL972" s="162"/>
      <c r="AM972" s="162"/>
      <c r="AN972" s="162"/>
      <c r="AO972" s="162"/>
      <c r="AP972" s="162"/>
      <c r="AQ972" s="162"/>
      <c r="AR972" s="162"/>
    </row>
    <row r="973" spans="1:44" ht="12.75" x14ac:dyDescent="0.2">
      <c r="A973" s="161"/>
      <c r="B973" s="161"/>
      <c r="C973" s="161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  <c r="AC973" s="162"/>
      <c r="AD973" s="162"/>
      <c r="AE973" s="162"/>
      <c r="AF973" s="162"/>
      <c r="AG973" s="162"/>
      <c r="AH973" s="162"/>
      <c r="AI973" s="162"/>
      <c r="AJ973" s="162"/>
      <c r="AK973" s="162"/>
      <c r="AL973" s="162"/>
      <c r="AM973" s="162"/>
      <c r="AN973" s="162"/>
      <c r="AO973" s="162"/>
      <c r="AP973" s="162"/>
      <c r="AQ973" s="162"/>
      <c r="AR973" s="162"/>
    </row>
    <row r="974" spans="1:44" ht="12.75" x14ac:dyDescent="0.2">
      <c r="A974" s="161"/>
      <c r="B974" s="161"/>
      <c r="C974" s="161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  <c r="AC974" s="162"/>
      <c r="AD974" s="162"/>
      <c r="AE974" s="162"/>
      <c r="AF974" s="162"/>
      <c r="AG974" s="162"/>
      <c r="AH974" s="162"/>
      <c r="AI974" s="162"/>
      <c r="AJ974" s="162"/>
      <c r="AK974" s="162"/>
      <c r="AL974" s="162"/>
      <c r="AM974" s="162"/>
      <c r="AN974" s="162"/>
      <c r="AO974" s="162"/>
      <c r="AP974" s="162"/>
      <c r="AQ974" s="162"/>
      <c r="AR974" s="162"/>
    </row>
    <row r="975" spans="1:44" ht="12.75" x14ac:dyDescent="0.2">
      <c r="A975" s="161"/>
      <c r="B975" s="161"/>
      <c r="C975" s="161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  <c r="AC975" s="162"/>
      <c r="AD975" s="162"/>
      <c r="AE975" s="162"/>
      <c r="AF975" s="162"/>
      <c r="AG975" s="162"/>
      <c r="AH975" s="162"/>
      <c r="AI975" s="162"/>
      <c r="AJ975" s="162"/>
      <c r="AK975" s="162"/>
      <c r="AL975" s="162"/>
      <c r="AM975" s="162"/>
      <c r="AN975" s="162"/>
      <c r="AO975" s="162"/>
      <c r="AP975" s="162"/>
      <c r="AQ975" s="162"/>
      <c r="AR975" s="162"/>
    </row>
    <row r="976" spans="1:44" ht="12.75" x14ac:dyDescent="0.2">
      <c r="A976" s="161"/>
      <c r="B976" s="161"/>
      <c r="C976" s="161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  <c r="AC976" s="162"/>
      <c r="AD976" s="162"/>
      <c r="AE976" s="162"/>
      <c r="AF976" s="162"/>
      <c r="AG976" s="162"/>
      <c r="AH976" s="162"/>
      <c r="AI976" s="162"/>
      <c r="AJ976" s="162"/>
      <c r="AK976" s="162"/>
      <c r="AL976" s="162"/>
      <c r="AM976" s="162"/>
      <c r="AN976" s="162"/>
      <c r="AO976" s="162"/>
      <c r="AP976" s="162"/>
      <c r="AQ976" s="162"/>
      <c r="AR976" s="162"/>
    </row>
    <row r="977" spans="1:44" ht="12.75" x14ac:dyDescent="0.2">
      <c r="A977" s="161"/>
      <c r="B977" s="161"/>
      <c r="C977" s="161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  <c r="AC977" s="162"/>
      <c r="AD977" s="162"/>
      <c r="AE977" s="162"/>
      <c r="AF977" s="162"/>
      <c r="AG977" s="162"/>
      <c r="AH977" s="162"/>
      <c r="AI977" s="162"/>
      <c r="AJ977" s="162"/>
      <c r="AK977" s="162"/>
      <c r="AL977" s="162"/>
      <c r="AM977" s="162"/>
      <c r="AN977" s="162"/>
      <c r="AO977" s="162"/>
      <c r="AP977" s="162"/>
      <c r="AQ977" s="162"/>
      <c r="AR977" s="162"/>
    </row>
    <row r="978" spans="1:44" ht="12.75" x14ac:dyDescent="0.2">
      <c r="A978" s="161"/>
      <c r="B978" s="161"/>
      <c r="C978" s="161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  <c r="AC978" s="162"/>
      <c r="AD978" s="162"/>
      <c r="AE978" s="162"/>
      <c r="AF978" s="162"/>
      <c r="AG978" s="162"/>
      <c r="AH978" s="162"/>
      <c r="AI978" s="162"/>
      <c r="AJ978" s="162"/>
      <c r="AK978" s="162"/>
      <c r="AL978" s="162"/>
      <c r="AM978" s="162"/>
      <c r="AN978" s="162"/>
      <c r="AO978" s="162"/>
      <c r="AP978" s="162"/>
      <c r="AQ978" s="162"/>
      <c r="AR978" s="162"/>
    </row>
    <row r="979" spans="1:44" ht="12.75" x14ac:dyDescent="0.2">
      <c r="A979" s="161"/>
      <c r="B979" s="161"/>
      <c r="C979" s="161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  <c r="AC979" s="162"/>
      <c r="AD979" s="162"/>
      <c r="AE979" s="162"/>
      <c r="AF979" s="162"/>
      <c r="AG979" s="162"/>
      <c r="AH979" s="162"/>
      <c r="AI979" s="162"/>
      <c r="AJ979" s="162"/>
      <c r="AK979" s="162"/>
      <c r="AL979" s="162"/>
      <c r="AM979" s="162"/>
      <c r="AN979" s="162"/>
      <c r="AO979" s="162"/>
      <c r="AP979" s="162"/>
      <c r="AQ979" s="162"/>
      <c r="AR979" s="162"/>
    </row>
    <row r="980" spans="1:44" ht="12.75" x14ac:dyDescent="0.2">
      <c r="A980" s="161"/>
      <c r="B980" s="161"/>
      <c r="C980" s="161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  <c r="AC980" s="162"/>
      <c r="AD980" s="162"/>
      <c r="AE980" s="162"/>
      <c r="AF980" s="162"/>
      <c r="AG980" s="162"/>
      <c r="AH980" s="162"/>
      <c r="AI980" s="162"/>
      <c r="AJ980" s="162"/>
      <c r="AK980" s="162"/>
      <c r="AL980" s="162"/>
      <c r="AM980" s="162"/>
      <c r="AN980" s="162"/>
      <c r="AO980" s="162"/>
      <c r="AP980" s="162"/>
      <c r="AQ980" s="162"/>
      <c r="AR980" s="162"/>
    </row>
    <row r="981" spans="1:44" ht="12.75" x14ac:dyDescent="0.2">
      <c r="A981" s="161"/>
      <c r="B981" s="161"/>
      <c r="C981" s="161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  <c r="AC981" s="162"/>
      <c r="AD981" s="162"/>
      <c r="AE981" s="162"/>
      <c r="AF981" s="162"/>
      <c r="AG981" s="162"/>
      <c r="AH981" s="162"/>
      <c r="AI981" s="162"/>
      <c r="AJ981" s="162"/>
      <c r="AK981" s="162"/>
      <c r="AL981" s="162"/>
      <c r="AM981" s="162"/>
      <c r="AN981" s="162"/>
      <c r="AO981" s="162"/>
      <c r="AP981" s="162"/>
      <c r="AQ981" s="162"/>
      <c r="AR981" s="162"/>
    </row>
    <row r="982" spans="1:44" ht="12.75" x14ac:dyDescent="0.2">
      <c r="A982" s="161"/>
      <c r="B982" s="161"/>
      <c r="C982" s="161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  <c r="AC982" s="162"/>
      <c r="AD982" s="162"/>
      <c r="AE982" s="162"/>
      <c r="AF982" s="162"/>
      <c r="AG982" s="162"/>
      <c r="AH982" s="162"/>
      <c r="AI982" s="162"/>
      <c r="AJ982" s="162"/>
      <c r="AK982" s="162"/>
      <c r="AL982" s="162"/>
      <c r="AM982" s="162"/>
      <c r="AN982" s="162"/>
      <c r="AO982" s="162"/>
      <c r="AP982" s="162"/>
      <c r="AQ982" s="162"/>
      <c r="AR982" s="162"/>
    </row>
    <row r="983" spans="1:44" ht="12.75" x14ac:dyDescent="0.2">
      <c r="A983" s="161"/>
      <c r="B983" s="161"/>
      <c r="C983" s="161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  <c r="AC983" s="162"/>
      <c r="AD983" s="162"/>
      <c r="AE983" s="162"/>
      <c r="AF983" s="162"/>
      <c r="AG983" s="162"/>
      <c r="AH983" s="162"/>
      <c r="AI983" s="162"/>
      <c r="AJ983" s="162"/>
      <c r="AK983" s="162"/>
      <c r="AL983" s="162"/>
      <c r="AM983" s="162"/>
      <c r="AN983" s="162"/>
      <c r="AO983" s="162"/>
      <c r="AP983" s="162"/>
      <c r="AQ983" s="162"/>
      <c r="AR983" s="162"/>
    </row>
    <row r="984" spans="1:44" ht="12.75" x14ac:dyDescent="0.2">
      <c r="A984" s="161"/>
      <c r="B984" s="161"/>
      <c r="C984" s="161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  <c r="AC984" s="162"/>
      <c r="AD984" s="162"/>
      <c r="AE984" s="162"/>
      <c r="AF984" s="162"/>
      <c r="AG984" s="162"/>
      <c r="AH984" s="162"/>
      <c r="AI984" s="162"/>
      <c r="AJ984" s="162"/>
      <c r="AK984" s="162"/>
      <c r="AL984" s="162"/>
      <c r="AM984" s="162"/>
      <c r="AN984" s="162"/>
      <c r="AO984" s="162"/>
      <c r="AP984" s="162"/>
      <c r="AQ984" s="162"/>
      <c r="AR984" s="162"/>
    </row>
    <row r="985" spans="1:44" ht="12.75" x14ac:dyDescent="0.2">
      <c r="A985" s="161"/>
      <c r="B985" s="161"/>
      <c r="C985" s="161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  <c r="AC985" s="162"/>
      <c r="AD985" s="162"/>
      <c r="AE985" s="162"/>
      <c r="AF985" s="162"/>
      <c r="AG985" s="162"/>
      <c r="AH985" s="162"/>
      <c r="AI985" s="162"/>
      <c r="AJ985" s="162"/>
      <c r="AK985" s="162"/>
      <c r="AL985" s="162"/>
      <c r="AM985" s="162"/>
      <c r="AN985" s="162"/>
      <c r="AO985" s="162"/>
      <c r="AP985" s="162"/>
      <c r="AQ985" s="162"/>
      <c r="AR985" s="162"/>
    </row>
    <row r="986" spans="1:44" ht="12.75" x14ac:dyDescent="0.2">
      <c r="A986" s="161"/>
      <c r="B986" s="161"/>
      <c r="C986" s="161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  <c r="AC986" s="162"/>
      <c r="AD986" s="162"/>
      <c r="AE986" s="162"/>
      <c r="AF986" s="162"/>
      <c r="AG986" s="162"/>
      <c r="AH986" s="162"/>
      <c r="AI986" s="162"/>
      <c r="AJ986" s="162"/>
      <c r="AK986" s="162"/>
      <c r="AL986" s="162"/>
      <c r="AM986" s="162"/>
      <c r="AN986" s="162"/>
      <c r="AO986" s="162"/>
      <c r="AP986" s="162"/>
      <c r="AQ986" s="162"/>
      <c r="AR986" s="162"/>
    </row>
    <row r="987" spans="1:44" ht="12.75" x14ac:dyDescent="0.2">
      <c r="A987" s="161"/>
      <c r="B987" s="161"/>
      <c r="C987" s="161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  <c r="AC987" s="162"/>
      <c r="AD987" s="162"/>
      <c r="AE987" s="162"/>
      <c r="AF987" s="162"/>
      <c r="AG987" s="162"/>
      <c r="AH987" s="162"/>
      <c r="AI987" s="162"/>
      <c r="AJ987" s="162"/>
      <c r="AK987" s="162"/>
      <c r="AL987" s="162"/>
      <c r="AM987" s="162"/>
      <c r="AN987" s="162"/>
      <c r="AO987" s="162"/>
      <c r="AP987" s="162"/>
      <c r="AQ987" s="162"/>
      <c r="AR987" s="162"/>
    </row>
    <row r="988" spans="1:44" ht="12.75" x14ac:dyDescent="0.2">
      <c r="A988" s="161"/>
      <c r="B988" s="161"/>
      <c r="C988" s="161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  <c r="AC988" s="162"/>
      <c r="AD988" s="162"/>
      <c r="AE988" s="162"/>
      <c r="AF988" s="162"/>
      <c r="AG988" s="162"/>
      <c r="AH988" s="162"/>
      <c r="AI988" s="162"/>
      <c r="AJ988" s="162"/>
      <c r="AK988" s="162"/>
      <c r="AL988" s="162"/>
      <c r="AM988" s="162"/>
      <c r="AN988" s="162"/>
      <c r="AO988" s="162"/>
      <c r="AP988" s="162"/>
      <c r="AQ988" s="162"/>
      <c r="AR988" s="162"/>
    </row>
    <row r="989" spans="1:44" ht="12.75" x14ac:dyDescent="0.2">
      <c r="A989" s="161"/>
      <c r="B989" s="161"/>
      <c r="C989" s="161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  <c r="AC989" s="162"/>
      <c r="AD989" s="162"/>
      <c r="AE989" s="162"/>
      <c r="AF989" s="162"/>
      <c r="AG989" s="162"/>
      <c r="AH989" s="162"/>
      <c r="AI989" s="162"/>
      <c r="AJ989" s="162"/>
      <c r="AK989" s="162"/>
      <c r="AL989" s="162"/>
      <c r="AM989" s="162"/>
      <c r="AN989" s="162"/>
      <c r="AO989" s="162"/>
      <c r="AP989" s="162"/>
      <c r="AQ989" s="162"/>
      <c r="AR989" s="162"/>
    </row>
    <row r="990" spans="1:44" ht="12.75" x14ac:dyDescent="0.2">
      <c r="A990" s="161"/>
      <c r="B990" s="161"/>
      <c r="C990" s="161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  <c r="AC990" s="162"/>
      <c r="AD990" s="162"/>
      <c r="AE990" s="162"/>
      <c r="AF990" s="162"/>
      <c r="AG990" s="162"/>
      <c r="AH990" s="162"/>
      <c r="AI990" s="162"/>
      <c r="AJ990" s="162"/>
      <c r="AK990" s="162"/>
      <c r="AL990" s="162"/>
      <c r="AM990" s="162"/>
      <c r="AN990" s="162"/>
      <c r="AO990" s="162"/>
      <c r="AP990" s="162"/>
      <c r="AQ990" s="162"/>
      <c r="AR990" s="162"/>
    </row>
    <row r="991" spans="1:44" ht="12.75" x14ac:dyDescent="0.2">
      <c r="A991" s="161"/>
      <c r="B991" s="161"/>
      <c r="C991" s="161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  <c r="AC991" s="162"/>
      <c r="AD991" s="162"/>
      <c r="AE991" s="162"/>
      <c r="AF991" s="162"/>
      <c r="AG991" s="162"/>
      <c r="AH991" s="162"/>
      <c r="AI991" s="162"/>
      <c r="AJ991" s="162"/>
      <c r="AK991" s="162"/>
      <c r="AL991" s="162"/>
      <c r="AM991" s="162"/>
      <c r="AN991" s="162"/>
      <c r="AO991" s="162"/>
      <c r="AP991" s="162"/>
      <c r="AQ991" s="162"/>
      <c r="AR991" s="162"/>
    </row>
    <row r="992" spans="1:44" ht="12.75" x14ac:dyDescent="0.2">
      <c r="A992" s="161"/>
      <c r="B992" s="161"/>
      <c r="C992" s="161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  <c r="AC992" s="162"/>
      <c r="AD992" s="162"/>
      <c r="AE992" s="162"/>
      <c r="AF992" s="162"/>
      <c r="AG992" s="162"/>
      <c r="AH992" s="162"/>
      <c r="AI992" s="162"/>
      <c r="AJ992" s="162"/>
      <c r="AK992" s="162"/>
      <c r="AL992" s="162"/>
      <c r="AM992" s="162"/>
      <c r="AN992" s="162"/>
      <c r="AO992" s="162"/>
      <c r="AP992" s="162"/>
      <c r="AQ992" s="162"/>
      <c r="AR992" s="162"/>
    </row>
    <row r="993" spans="1:44" ht="12.75" x14ac:dyDescent="0.2">
      <c r="A993" s="161"/>
      <c r="B993" s="161"/>
      <c r="C993" s="161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  <c r="AC993" s="162"/>
      <c r="AD993" s="162"/>
      <c r="AE993" s="162"/>
      <c r="AF993" s="162"/>
      <c r="AG993" s="162"/>
      <c r="AH993" s="162"/>
      <c r="AI993" s="162"/>
      <c r="AJ993" s="162"/>
      <c r="AK993" s="162"/>
      <c r="AL993" s="162"/>
      <c r="AM993" s="162"/>
      <c r="AN993" s="162"/>
      <c r="AO993" s="162"/>
      <c r="AP993" s="162"/>
      <c r="AQ993" s="162"/>
      <c r="AR993" s="162"/>
    </row>
    <row r="994" spans="1:44" ht="12.75" x14ac:dyDescent="0.2">
      <c r="A994" s="161"/>
      <c r="B994" s="161"/>
      <c r="C994" s="161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  <c r="AC994" s="162"/>
      <c r="AD994" s="162"/>
      <c r="AE994" s="162"/>
      <c r="AF994" s="162"/>
      <c r="AG994" s="162"/>
      <c r="AH994" s="162"/>
      <c r="AI994" s="162"/>
      <c r="AJ994" s="162"/>
      <c r="AK994" s="162"/>
      <c r="AL994" s="162"/>
      <c r="AM994" s="162"/>
      <c r="AN994" s="162"/>
      <c r="AO994" s="162"/>
      <c r="AP994" s="162"/>
      <c r="AQ994" s="162"/>
      <c r="AR994" s="162"/>
    </row>
    <row r="995" spans="1:44" ht="12.75" x14ac:dyDescent="0.2">
      <c r="A995" s="161"/>
      <c r="B995" s="161"/>
      <c r="C995" s="161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  <c r="AC995" s="162"/>
      <c r="AD995" s="162"/>
      <c r="AE995" s="162"/>
      <c r="AF995" s="162"/>
      <c r="AG995" s="162"/>
      <c r="AH995" s="162"/>
      <c r="AI995" s="162"/>
      <c r="AJ995" s="162"/>
      <c r="AK995" s="162"/>
      <c r="AL995" s="162"/>
      <c r="AM995" s="162"/>
      <c r="AN995" s="162"/>
      <c r="AO995" s="162"/>
      <c r="AP995" s="162"/>
      <c r="AQ995" s="162"/>
      <c r="AR995" s="162"/>
    </row>
    <row r="996" spans="1:44" ht="12.75" x14ac:dyDescent="0.2">
      <c r="A996" s="161"/>
      <c r="B996" s="161"/>
      <c r="C996" s="161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  <c r="AC996" s="162"/>
      <c r="AD996" s="162"/>
      <c r="AE996" s="162"/>
      <c r="AF996" s="162"/>
      <c r="AG996" s="162"/>
      <c r="AH996" s="162"/>
      <c r="AI996" s="162"/>
      <c r="AJ996" s="162"/>
      <c r="AK996" s="162"/>
      <c r="AL996" s="162"/>
      <c r="AM996" s="162"/>
      <c r="AN996" s="162"/>
      <c r="AO996" s="162"/>
      <c r="AP996" s="162"/>
      <c r="AQ996" s="162"/>
      <c r="AR996" s="162"/>
    </row>
    <row r="997" spans="1:44" ht="12.75" x14ac:dyDescent="0.2">
      <c r="A997" s="161"/>
      <c r="B997" s="161"/>
      <c r="C997" s="161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  <c r="AC997" s="162"/>
      <c r="AD997" s="162"/>
      <c r="AE997" s="162"/>
      <c r="AF997" s="162"/>
      <c r="AG997" s="162"/>
      <c r="AH997" s="162"/>
      <c r="AI997" s="162"/>
      <c r="AJ997" s="162"/>
      <c r="AK997" s="162"/>
      <c r="AL997" s="162"/>
      <c r="AM997" s="162"/>
      <c r="AN997" s="162"/>
      <c r="AO997" s="162"/>
      <c r="AP997" s="162"/>
      <c r="AQ997" s="162"/>
      <c r="AR997" s="162"/>
    </row>
    <row r="998" spans="1:44" ht="12.75" x14ac:dyDescent="0.2">
      <c r="A998" s="161"/>
      <c r="B998" s="161"/>
      <c r="C998" s="161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  <c r="AC998" s="162"/>
      <c r="AD998" s="162"/>
      <c r="AE998" s="162"/>
      <c r="AF998" s="162"/>
      <c r="AG998" s="162"/>
      <c r="AH998" s="162"/>
      <c r="AI998" s="162"/>
      <c r="AJ998" s="162"/>
      <c r="AK998" s="162"/>
      <c r="AL998" s="162"/>
      <c r="AM998" s="162"/>
      <c r="AN998" s="162"/>
      <c r="AO998" s="162"/>
      <c r="AP998" s="162"/>
      <c r="AQ998" s="162"/>
      <c r="AR998" s="162"/>
    </row>
    <row r="999" spans="1:44" ht="12.75" x14ac:dyDescent="0.2">
      <c r="A999" s="161"/>
      <c r="B999" s="161"/>
      <c r="C999" s="161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  <c r="AC999" s="162"/>
      <c r="AD999" s="162"/>
      <c r="AE999" s="162"/>
      <c r="AF999" s="162"/>
      <c r="AG999" s="162"/>
      <c r="AH999" s="162"/>
      <c r="AI999" s="162"/>
      <c r="AJ999" s="162"/>
      <c r="AK999" s="162"/>
      <c r="AL999" s="162"/>
      <c r="AM999" s="162"/>
      <c r="AN999" s="162"/>
      <c r="AO999" s="162"/>
      <c r="AP999" s="162"/>
      <c r="AQ999" s="162"/>
      <c r="AR999" s="162"/>
    </row>
  </sheetData>
  <mergeCells count="53">
    <mergeCell ref="AN43:AO45"/>
    <mergeCell ref="AN46:AO48"/>
    <mergeCell ref="AN49:AO51"/>
    <mergeCell ref="AN52:AO54"/>
    <mergeCell ref="AN22:AO24"/>
    <mergeCell ref="AN25:AO27"/>
    <mergeCell ref="AN28:AO30"/>
    <mergeCell ref="AN31:AO33"/>
    <mergeCell ref="AN34:AO36"/>
    <mergeCell ref="AN37:AO39"/>
    <mergeCell ref="AN40:AO42"/>
    <mergeCell ref="AL49:AM51"/>
    <mergeCell ref="AL52:AM54"/>
    <mergeCell ref="AL19:AM21"/>
    <mergeCell ref="AL22:AM24"/>
    <mergeCell ref="AL25:AM27"/>
    <mergeCell ref="AL28:AM30"/>
    <mergeCell ref="AL31:AM33"/>
    <mergeCell ref="AL34:AM36"/>
    <mergeCell ref="AL37:AM39"/>
    <mergeCell ref="B22:B24"/>
    <mergeCell ref="B25:B27"/>
    <mergeCell ref="AL40:AM42"/>
    <mergeCell ref="AL43:AM45"/>
    <mergeCell ref="AL46:AM48"/>
    <mergeCell ref="AL16:AM18"/>
    <mergeCell ref="AN16:AO18"/>
    <mergeCell ref="AN19:AO21"/>
    <mergeCell ref="B7:B9"/>
    <mergeCell ref="B10:B12"/>
    <mergeCell ref="B13:B15"/>
    <mergeCell ref="B16:B18"/>
    <mergeCell ref="B19:B21"/>
    <mergeCell ref="AL7:AM9"/>
    <mergeCell ref="AN7:AO9"/>
    <mergeCell ref="AL10:AM12"/>
    <mergeCell ref="AN10:AO12"/>
    <mergeCell ref="AL13:AM15"/>
    <mergeCell ref="AN13:AO15"/>
    <mergeCell ref="AL2:AM2"/>
    <mergeCell ref="AN2:AO2"/>
    <mergeCell ref="B4:B6"/>
    <mergeCell ref="AL4:AM6"/>
    <mergeCell ref="AN4:AO6"/>
    <mergeCell ref="B49:B51"/>
    <mergeCell ref="B52:B54"/>
    <mergeCell ref="B28:B30"/>
    <mergeCell ref="B31:B33"/>
    <mergeCell ref="B34:B36"/>
    <mergeCell ref="B37:B39"/>
    <mergeCell ref="B40:B42"/>
    <mergeCell ref="B43:B45"/>
    <mergeCell ref="B46:B4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  <outlinePr summaryBelow="0" summaryRight="0"/>
    <pageSetUpPr fitToPage="1"/>
  </sheetPr>
  <dimension ref="A1:AA1000"/>
  <sheetViews>
    <sheetView workbookViewId="0"/>
  </sheetViews>
  <sheetFormatPr baseColWidth="10" defaultColWidth="12.5703125" defaultRowHeight="15.75" customHeight="1" x14ac:dyDescent="0.2"/>
  <cols>
    <col min="1" max="1" width="1.85546875" customWidth="1"/>
    <col min="2" max="2" width="5.42578125" customWidth="1"/>
    <col min="21" max="21" width="2.5703125" customWidth="1"/>
    <col min="22" max="22" width="13.85546875" customWidth="1"/>
    <col min="23" max="23" width="1.7109375" customWidth="1"/>
  </cols>
  <sheetData>
    <row r="1" spans="2:27" ht="12.75" x14ac:dyDescent="0.2">
      <c r="B1" s="4"/>
    </row>
    <row r="2" spans="2:27" ht="45" x14ac:dyDescent="0.6">
      <c r="B2" s="451" t="s">
        <v>168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452" t="s">
        <v>169</v>
      </c>
      <c r="Q2" s="374"/>
      <c r="R2" s="374"/>
      <c r="S2" s="176"/>
      <c r="T2" s="176"/>
      <c r="U2" s="177"/>
      <c r="V2" s="175">
        <v>2025</v>
      </c>
    </row>
    <row r="3" spans="2:27" ht="9.75" customHeight="1" x14ac:dyDescent="0.2">
      <c r="B3" s="4"/>
    </row>
    <row r="4" spans="2:27" ht="9.75" customHeight="1" x14ac:dyDescent="0.2">
      <c r="B4" s="4"/>
    </row>
    <row r="5" spans="2:27" ht="9.75" customHeight="1" x14ac:dyDescent="0.2">
      <c r="B5" s="4"/>
    </row>
    <row r="6" spans="2:27" ht="22.5" customHeight="1" x14ac:dyDescent="0.2">
      <c r="B6" s="178" t="s">
        <v>96</v>
      </c>
      <c r="C6" s="179" t="s">
        <v>170</v>
      </c>
      <c r="D6" s="180" t="s">
        <v>32</v>
      </c>
      <c r="E6" s="180" t="s">
        <v>34</v>
      </c>
      <c r="F6" s="180" t="s">
        <v>36</v>
      </c>
      <c r="G6" s="180" t="s">
        <v>38</v>
      </c>
      <c r="H6" s="180" t="s">
        <v>40</v>
      </c>
      <c r="I6" s="180" t="s">
        <v>42</v>
      </c>
      <c r="J6" s="180" t="s">
        <v>44</v>
      </c>
      <c r="K6" s="180" t="s">
        <v>46</v>
      </c>
      <c r="L6" s="180" t="s">
        <v>48</v>
      </c>
      <c r="M6" s="180" t="s">
        <v>50</v>
      </c>
      <c r="N6" s="180" t="s">
        <v>52</v>
      </c>
      <c r="O6" s="180" t="s">
        <v>54</v>
      </c>
      <c r="P6" s="180" t="s">
        <v>56</v>
      </c>
      <c r="Q6" s="180" t="s">
        <v>58</v>
      </c>
      <c r="R6" s="180" t="s">
        <v>60</v>
      </c>
      <c r="S6" s="180" t="s">
        <v>62</v>
      </c>
      <c r="T6" s="180" t="s">
        <v>64</v>
      </c>
      <c r="U6" s="181"/>
      <c r="V6" s="180" t="s">
        <v>7</v>
      </c>
      <c r="W6" s="181"/>
      <c r="X6" s="182"/>
      <c r="Y6" s="182"/>
      <c r="Z6" s="182"/>
      <c r="AA6" s="182"/>
    </row>
    <row r="7" spans="2:27" ht="23.25" customHeight="1" x14ac:dyDescent="0.2">
      <c r="B7" s="180" t="s">
        <v>33</v>
      </c>
      <c r="C7" s="183">
        <f>'0101'!C12+'0101'!C13+'0101'!C14+'0101'!C15</f>
        <v>287500</v>
      </c>
      <c r="D7" s="183">
        <f>'0101'!C16</f>
        <v>175400</v>
      </c>
      <c r="E7" s="183">
        <f>'0101'!C17</f>
        <v>361950</v>
      </c>
      <c r="F7" s="183">
        <f>'0101'!C18</f>
        <v>150500</v>
      </c>
      <c r="G7" s="183">
        <f>'0101'!C19</f>
        <v>201950</v>
      </c>
      <c r="H7" s="183">
        <f>'0101'!C20</f>
        <v>111500</v>
      </c>
      <c r="I7" s="183">
        <f>'0101'!C21</f>
        <v>185600</v>
      </c>
      <c r="J7" s="183">
        <f>'0101'!C22</f>
        <v>236950</v>
      </c>
      <c r="K7" s="183">
        <f>'0101'!C23</f>
        <v>43000</v>
      </c>
      <c r="L7" s="183">
        <f>'0101'!C24</f>
        <v>99700</v>
      </c>
      <c r="M7" s="183">
        <f>'0101'!C25</f>
        <v>0</v>
      </c>
      <c r="N7" s="183">
        <f>'0101'!C26</f>
        <v>83800</v>
      </c>
      <c r="O7" s="183">
        <f>'0101'!C27</f>
        <v>137600</v>
      </c>
      <c r="P7" s="183">
        <f>'0101'!C28</f>
        <v>169600</v>
      </c>
      <c r="Q7" s="183">
        <f>'0101'!C29</f>
        <v>129500</v>
      </c>
      <c r="R7" s="183">
        <f>'0101'!C30</f>
        <v>0</v>
      </c>
      <c r="S7" s="184">
        <f>'0101'!C31</f>
        <v>171300</v>
      </c>
      <c r="T7" s="184">
        <f>'0101'!C32</f>
        <v>29300</v>
      </c>
      <c r="U7" s="65"/>
      <c r="V7" s="185">
        <f t="shared" ref="V7:V37" si="0">SUM(C7:T7)</f>
        <v>2575150</v>
      </c>
    </row>
    <row r="8" spans="2:27" ht="23.25" customHeight="1" x14ac:dyDescent="0.2">
      <c r="B8" s="180" t="s">
        <v>35</v>
      </c>
      <c r="C8" s="186">
        <f>'0201'!C12+'0201'!C13+'0201'!C14+'0201'!C15</f>
        <v>177950</v>
      </c>
      <c r="D8" s="186">
        <f>'0201'!C16</f>
        <v>129400</v>
      </c>
      <c r="E8" s="186">
        <f>'0201'!C17</f>
        <v>246310</v>
      </c>
      <c r="F8" s="186">
        <f>'0201'!C18</f>
        <v>131000</v>
      </c>
      <c r="G8" s="186">
        <f>'0201'!C19</f>
        <v>113600</v>
      </c>
      <c r="H8" s="186">
        <f>'0201'!C20</f>
        <v>62800</v>
      </c>
      <c r="I8" s="186">
        <f>'0201'!C21</f>
        <v>170350</v>
      </c>
      <c r="J8" s="186">
        <f>'0201'!C22</f>
        <v>157600</v>
      </c>
      <c r="K8" s="186">
        <f>'0201'!C23</f>
        <v>53900</v>
      </c>
      <c r="L8" s="186">
        <f>'0201'!C24</f>
        <v>98300</v>
      </c>
      <c r="M8" s="186">
        <f>'0201'!C25</f>
        <v>0</v>
      </c>
      <c r="N8" s="186">
        <f>'0201'!C26</f>
        <v>71700</v>
      </c>
      <c r="O8" s="186">
        <f>'0201'!C27</f>
        <v>61250</v>
      </c>
      <c r="P8" s="186">
        <f>'0201'!C28</f>
        <v>159000</v>
      </c>
      <c r="Q8" s="186">
        <f>'0201'!C29</f>
        <v>144400</v>
      </c>
      <c r="R8" s="186">
        <f>'0201'!C30</f>
        <v>0</v>
      </c>
      <c r="S8" s="187">
        <f>'0201'!C31</f>
        <v>124900</v>
      </c>
      <c r="T8" s="187">
        <f>'0201'!C32</f>
        <v>29500</v>
      </c>
      <c r="U8" s="65"/>
      <c r="V8" s="188">
        <f t="shared" si="0"/>
        <v>1931960</v>
      </c>
    </row>
    <row r="9" spans="2:27" ht="23.25" customHeight="1" x14ac:dyDescent="0.2">
      <c r="B9" s="180" t="s">
        <v>37</v>
      </c>
      <c r="C9" s="183">
        <f>'0301'!C12+'0301'!C13+'0301'!C14+'0301'!C15</f>
        <v>436750</v>
      </c>
      <c r="D9" s="183">
        <f>'0301'!C16</f>
        <v>125800</v>
      </c>
      <c r="E9" s="183">
        <f>'0301'!C17</f>
        <v>305100</v>
      </c>
      <c r="F9" s="183">
        <f>'0301'!C18</f>
        <v>104100</v>
      </c>
      <c r="G9" s="183">
        <f>'0301'!C19</f>
        <v>93900</v>
      </c>
      <c r="H9" s="183">
        <f>'0301'!C20</f>
        <v>50900</v>
      </c>
      <c r="I9" s="183">
        <f>'0301'!C21</f>
        <v>126500</v>
      </c>
      <c r="J9" s="183">
        <f>'0301'!C22</f>
        <v>161250</v>
      </c>
      <c r="K9" s="183">
        <f>'0301'!C23</f>
        <v>82200</v>
      </c>
      <c r="L9" s="183">
        <f>'0301'!C24</f>
        <v>75800</v>
      </c>
      <c r="M9" s="183">
        <f>'0301'!C25</f>
        <v>0</v>
      </c>
      <c r="N9" s="183">
        <f>'0301'!C26</f>
        <v>52800</v>
      </c>
      <c r="O9" s="183">
        <f>'0301'!C27</f>
        <v>88300</v>
      </c>
      <c r="P9" s="183">
        <f>'0301'!C28</f>
        <v>121850</v>
      </c>
      <c r="Q9" s="183">
        <f>'0301'!C29</f>
        <v>82400</v>
      </c>
      <c r="R9" s="183">
        <f>'0301'!C30</f>
        <v>0</v>
      </c>
      <c r="S9" s="183">
        <f>'0301'!C31</f>
        <v>161900</v>
      </c>
      <c r="T9" s="183">
        <f>'0301'!C32</f>
        <v>45850</v>
      </c>
      <c r="U9" s="65"/>
      <c r="V9" s="185">
        <f t="shared" si="0"/>
        <v>2115400</v>
      </c>
    </row>
    <row r="10" spans="2:27" ht="23.25" customHeight="1" x14ac:dyDescent="0.2">
      <c r="B10" s="180" t="s">
        <v>39</v>
      </c>
      <c r="C10" s="186">
        <f>'0401'!C12+'0401'!C13+'0401'!C14+'0401'!C15</f>
        <v>274900</v>
      </c>
      <c r="D10" s="186">
        <f>'0401'!C16</f>
        <v>197100</v>
      </c>
      <c r="E10" s="186">
        <f>'0401'!C17</f>
        <v>263350</v>
      </c>
      <c r="F10" s="186">
        <f>'0401'!C18</f>
        <v>135800</v>
      </c>
      <c r="G10" s="186">
        <f>'0401'!C19</f>
        <v>94300</v>
      </c>
      <c r="H10" s="186">
        <f>'0401'!C20</f>
        <v>114500</v>
      </c>
      <c r="I10" s="186">
        <f>'0401'!C21</f>
        <v>141900</v>
      </c>
      <c r="J10" s="186">
        <f>'0401'!C22</f>
        <v>159650</v>
      </c>
      <c r="K10" s="186">
        <f>'0401'!C23</f>
        <v>66300</v>
      </c>
      <c r="L10" s="186">
        <f>'0401'!C24</f>
        <v>137900</v>
      </c>
      <c r="M10" s="186">
        <f>'0401'!C25</f>
        <v>0</v>
      </c>
      <c r="N10" s="186">
        <f>'0401'!C26</f>
        <v>57700</v>
      </c>
      <c r="O10" s="186">
        <f>'0401'!C27</f>
        <v>97200</v>
      </c>
      <c r="P10" s="186">
        <f>'0401'!C28</f>
        <v>140200</v>
      </c>
      <c r="Q10" s="186">
        <f>'0401'!C29</f>
        <v>98400</v>
      </c>
      <c r="R10" s="186">
        <f>'0401'!C30</f>
        <v>0</v>
      </c>
      <c r="S10" s="186">
        <f>'0401'!C31</f>
        <v>167050</v>
      </c>
      <c r="T10" s="186">
        <f>'0401'!C32</f>
        <v>23550</v>
      </c>
      <c r="U10" s="65"/>
      <c r="V10" s="188">
        <f t="shared" si="0"/>
        <v>2169800</v>
      </c>
    </row>
    <row r="11" spans="2:27" ht="23.25" customHeight="1" x14ac:dyDescent="0.2">
      <c r="B11" s="180" t="s">
        <v>41</v>
      </c>
      <c r="C11" s="183">
        <f>'0501'!C12+'0501'!C13+'0501'!C14+'0501'!C15</f>
        <v>415100</v>
      </c>
      <c r="D11" s="183">
        <f>'0501'!C16</f>
        <v>190350</v>
      </c>
      <c r="E11" s="183">
        <f>'0501'!C17</f>
        <v>358350</v>
      </c>
      <c r="F11" s="183">
        <f>'0501'!C18</f>
        <v>162000</v>
      </c>
      <c r="G11" s="183">
        <f>'0501'!C19</f>
        <v>137850</v>
      </c>
      <c r="H11" s="183">
        <f>'0501'!C20</f>
        <v>61100</v>
      </c>
      <c r="I11" s="183">
        <f>'0501'!C21</f>
        <v>134300</v>
      </c>
      <c r="J11" s="183">
        <f>'0501'!C22</f>
        <v>132550</v>
      </c>
      <c r="K11" s="183">
        <f>'0501'!C23</f>
        <v>34100</v>
      </c>
      <c r="L11" s="183">
        <f>'0501'!C24</f>
        <v>70600</v>
      </c>
      <c r="M11" s="183">
        <f>'0501'!C25</f>
        <v>0</v>
      </c>
      <c r="N11" s="183">
        <f>'0501'!C26</f>
        <v>66200</v>
      </c>
      <c r="O11" s="183">
        <f>'0501'!C27</f>
        <v>88750</v>
      </c>
      <c r="P11" s="183">
        <f>'0501'!C28</f>
        <v>111950</v>
      </c>
      <c r="Q11" s="183">
        <f>'0501'!C29</f>
        <v>72800</v>
      </c>
      <c r="R11" s="183">
        <f>'0501'!C30</f>
        <v>0</v>
      </c>
      <c r="S11" s="183">
        <f>'0501'!C31</f>
        <v>162000</v>
      </c>
      <c r="T11" s="183">
        <f>'0501'!C32</f>
        <v>61900</v>
      </c>
      <c r="U11" s="65"/>
      <c r="V11" s="185">
        <f t="shared" si="0"/>
        <v>2259900</v>
      </c>
    </row>
    <row r="12" spans="2:27" ht="23.25" customHeight="1" x14ac:dyDescent="0.2">
      <c r="B12" s="180" t="s">
        <v>43</v>
      </c>
      <c r="C12" s="186">
        <f>'0601'!C13+'0601'!C14+'0601'!C15+'0601'!C16</f>
        <v>361900</v>
      </c>
      <c r="D12" s="186">
        <f>'0601'!C17</f>
        <v>84850</v>
      </c>
      <c r="E12" s="186">
        <f>'0601'!C18</f>
        <v>477115</v>
      </c>
      <c r="F12" s="186">
        <f>'0601'!C19</f>
        <v>160600</v>
      </c>
      <c r="G12" s="186">
        <f>'0601'!C20</f>
        <v>227400</v>
      </c>
      <c r="H12" s="186">
        <f>'0601'!C21</f>
        <v>131300</v>
      </c>
      <c r="I12" s="186">
        <f>'0601'!C22</f>
        <v>161700</v>
      </c>
      <c r="J12" s="186">
        <f>'0601'!C23</f>
        <v>330550</v>
      </c>
      <c r="K12" s="186">
        <f>'0601'!C24</f>
        <v>50300</v>
      </c>
      <c r="L12" s="186">
        <f>'0601'!C25</f>
        <v>109800</v>
      </c>
      <c r="M12" s="186">
        <f>'0601'!C26</f>
        <v>0</v>
      </c>
      <c r="N12" s="186">
        <f>'0601'!C27</f>
        <v>82400</v>
      </c>
      <c r="O12" s="186">
        <f>'0601'!C28</f>
        <v>131800</v>
      </c>
      <c r="P12" s="186">
        <f>'0601'!C29</f>
        <v>189000</v>
      </c>
      <c r="Q12" s="186">
        <f>'0601'!C30</f>
        <v>60900</v>
      </c>
      <c r="R12" s="186">
        <f>'0601'!C31</f>
        <v>0</v>
      </c>
      <c r="S12" s="186">
        <f>'0601'!C32</f>
        <v>123100</v>
      </c>
      <c r="T12" s="186">
        <f>'0601'!C33</f>
        <v>47800</v>
      </c>
      <c r="U12" s="65"/>
      <c r="V12" s="188">
        <f t="shared" si="0"/>
        <v>2730515</v>
      </c>
    </row>
    <row r="13" spans="2:27" ht="23.25" customHeight="1" x14ac:dyDescent="0.2">
      <c r="B13" s="180" t="s">
        <v>45</v>
      </c>
      <c r="C13" s="183">
        <f>'0701'!C13+'0701'!C14+'0701'!C15+'0701'!C16</f>
        <v>0</v>
      </c>
      <c r="D13" s="183">
        <f>'0701'!C17</f>
        <v>0</v>
      </c>
      <c r="E13" s="183">
        <f>'0701'!C18</f>
        <v>0</v>
      </c>
      <c r="F13" s="183">
        <f>'0701'!C19</f>
        <v>0</v>
      </c>
      <c r="G13" s="183">
        <f>'0701'!C20</f>
        <v>0</v>
      </c>
      <c r="H13" s="183">
        <f>'0701'!C21</f>
        <v>0</v>
      </c>
      <c r="I13" s="183">
        <f>'0701'!C22</f>
        <v>0</v>
      </c>
      <c r="J13" s="183">
        <f>'0701'!C23</f>
        <v>0</v>
      </c>
      <c r="K13" s="183">
        <f>'0701'!C24</f>
        <v>0</v>
      </c>
      <c r="L13" s="183">
        <f>'0701'!C25</f>
        <v>0</v>
      </c>
      <c r="M13" s="183">
        <f>'0701'!C26</f>
        <v>0</v>
      </c>
      <c r="N13" s="183">
        <f>'0701'!C27</f>
        <v>0</v>
      </c>
      <c r="O13" s="183">
        <f>'0701'!C28</f>
        <v>0</v>
      </c>
      <c r="P13" s="183">
        <f>'0701'!C29</f>
        <v>0</v>
      </c>
      <c r="Q13" s="183">
        <f>'0701'!C30</f>
        <v>0</v>
      </c>
      <c r="R13" s="183">
        <f>'0701'!C31</f>
        <v>0</v>
      </c>
      <c r="S13" s="183">
        <f>'0701'!C32</f>
        <v>0</v>
      </c>
      <c r="T13" s="183">
        <f>'0701'!C33</f>
        <v>0</v>
      </c>
      <c r="U13" s="65"/>
      <c r="V13" s="185">
        <f t="shared" si="0"/>
        <v>0</v>
      </c>
    </row>
    <row r="14" spans="2:27" ht="23.25" customHeight="1" x14ac:dyDescent="0.2">
      <c r="B14" s="180" t="s">
        <v>47</v>
      </c>
      <c r="C14" s="186">
        <f>'0801'!C13+'0801'!C14+'0801'!C15+'0801'!C16</f>
        <v>0</v>
      </c>
      <c r="D14" s="186">
        <f>'0801'!C17</f>
        <v>0</v>
      </c>
      <c r="E14" s="186">
        <f>'0801'!C18</f>
        <v>0</v>
      </c>
      <c r="F14" s="186">
        <f>'0801'!C19</f>
        <v>0</v>
      </c>
      <c r="G14" s="186">
        <f>'0801'!C20</f>
        <v>0</v>
      </c>
      <c r="H14" s="186">
        <f>'0801'!C21</f>
        <v>0</v>
      </c>
      <c r="I14" s="186">
        <f>'0801'!C22</f>
        <v>0</v>
      </c>
      <c r="J14" s="186">
        <f>'0801'!C23</f>
        <v>0</v>
      </c>
      <c r="K14" s="186">
        <f>'0801'!C24</f>
        <v>0</v>
      </c>
      <c r="L14" s="186">
        <f>'0801'!C25</f>
        <v>0</v>
      </c>
      <c r="M14" s="186">
        <f>'0801'!C26</f>
        <v>0</v>
      </c>
      <c r="N14" s="186">
        <f>'0801'!C27</f>
        <v>0</v>
      </c>
      <c r="O14" s="186">
        <f>'0801'!C28</f>
        <v>0</v>
      </c>
      <c r="P14" s="186">
        <f>'0801'!C29</f>
        <v>0</v>
      </c>
      <c r="Q14" s="186">
        <f>'0801'!C30</f>
        <v>0</v>
      </c>
      <c r="R14" s="186">
        <f>'0801'!C31</f>
        <v>0</v>
      </c>
      <c r="S14" s="186">
        <f>'0801'!C32</f>
        <v>0</v>
      </c>
      <c r="T14" s="186">
        <f>'0801'!C33</f>
        <v>0</v>
      </c>
      <c r="U14" s="65"/>
      <c r="V14" s="188">
        <f t="shared" si="0"/>
        <v>0</v>
      </c>
    </row>
    <row r="15" spans="2:27" ht="23.25" customHeight="1" x14ac:dyDescent="0.2">
      <c r="B15" s="180" t="s">
        <v>49</v>
      </c>
      <c r="C15" s="183">
        <f>'0901'!C13+'0901'!C14+'0901'!C15+'0901'!C16</f>
        <v>550700</v>
      </c>
      <c r="D15" s="183">
        <f>'0901'!C17</f>
        <v>141850</v>
      </c>
      <c r="E15" s="183">
        <f>'0901'!C18</f>
        <v>378120</v>
      </c>
      <c r="F15" s="183">
        <f>'0901'!C19</f>
        <v>157200</v>
      </c>
      <c r="G15" s="183">
        <f>'0901'!C20</f>
        <v>104950</v>
      </c>
      <c r="H15" s="183">
        <f>'0901'!C21</f>
        <v>75700</v>
      </c>
      <c r="I15" s="183">
        <f>'0901'!C22</f>
        <v>204350</v>
      </c>
      <c r="J15" s="183">
        <f>'0901'!C23</f>
        <v>207950</v>
      </c>
      <c r="K15" s="183">
        <f>'0901'!C24</f>
        <v>59500</v>
      </c>
      <c r="L15" s="183">
        <f>'0901'!C25</f>
        <v>158600</v>
      </c>
      <c r="M15" s="183">
        <f>'0901'!C26</f>
        <v>0</v>
      </c>
      <c r="N15" s="183">
        <f>'0901'!C27</f>
        <v>107600</v>
      </c>
      <c r="O15" s="183">
        <f>'0901'!C28</f>
        <v>102700</v>
      </c>
      <c r="P15" s="183">
        <f>'0901'!C29</f>
        <v>160900</v>
      </c>
      <c r="Q15" s="183">
        <f>'0901'!C30</f>
        <v>99500</v>
      </c>
      <c r="R15" s="183">
        <f>'0901'!C31</f>
        <v>0</v>
      </c>
      <c r="S15" s="183">
        <f>'0901'!C32</f>
        <v>152600</v>
      </c>
      <c r="T15" s="183">
        <f>'0901'!C33</f>
        <v>33100</v>
      </c>
      <c r="U15" s="65"/>
      <c r="V15" s="185">
        <f t="shared" si="0"/>
        <v>2695320</v>
      </c>
    </row>
    <row r="16" spans="2:27" ht="23.25" customHeight="1" x14ac:dyDescent="0.2">
      <c r="B16" s="180" t="s">
        <v>51</v>
      </c>
      <c r="C16" s="186">
        <f>'1001'!C13+'1001'!C14+'1001'!C15+'1001'!C16</f>
        <v>599100</v>
      </c>
      <c r="D16" s="186">
        <f>'1001'!C17</f>
        <v>104100</v>
      </c>
      <c r="E16" s="186">
        <f>'1001'!C18</f>
        <v>308150</v>
      </c>
      <c r="F16" s="186">
        <f>'1001'!C19</f>
        <v>129600</v>
      </c>
      <c r="G16" s="186">
        <f>'1001'!C20</f>
        <v>90700</v>
      </c>
      <c r="H16" s="186">
        <f>'1001'!C21</f>
        <v>99600</v>
      </c>
      <c r="I16" s="186">
        <f>'1001'!C22</f>
        <v>77700</v>
      </c>
      <c r="J16" s="186">
        <f>'1001'!C23</f>
        <v>211150</v>
      </c>
      <c r="K16" s="186">
        <f>'1001'!C24</f>
        <v>33600</v>
      </c>
      <c r="L16" s="186">
        <f>'1001'!C25</f>
        <v>90800</v>
      </c>
      <c r="M16" s="186">
        <f>'1001'!C26</f>
        <v>0</v>
      </c>
      <c r="N16" s="186">
        <f>'1001'!C27</f>
        <v>72400</v>
      </c>
      <c r="O16" s="186">
        <f>'1001'!C28</f>
        <v>93700</v>
      </c>
      <c r="P16" s="186">
        <f>'1001'!C29</f>
        <v>207500</v>
      </c>
      <c r="Q16" s="186">
        <f>'1001'!C30</f>
        <v>62700</v>
      </c>
      <c r="R16" s="186">
        <f>'1001'!C31</f>
        <v>0</v>
      </c>
      <c r="S16" s="186">
        <f>'1001'!C32</f>
        <v>199800</v>
      </c>
      <c r="T16" s="186">
        <f>'1001'!C33</f>
        <v>27600</v>
      </c>
      <c r="U16" s="65"/>
      <c r="V16" s="188">
        <f t="shared" si="0"/>
        <v>2408200</v>
      </c>
    </row>
    <row r="17" spans="2:22" ht="23.25" customHeight="1" x14ac:dyDescent="0.2">
      <c r="B17" s="180" t="s">
        <v>53</v>
      </c>
      <c r="C17" s="183">
        <f>'1101'!C13+'1101'!C14+'1101'!C15+'1101'!C16</f>
        <v>446650</v>
      </c>
      <c r="D17" s="183">
        <f>'1101'!C17</f>
        <v>114900</v>
      </c>
      <c r="E17" s="183">
        <f>'1101'!C18</f>
        <v>302800</v>
      </c>
      <c r="F17" s="183">
        <f>'1101'!C19</f>
        <v>183500</v>
      </c>
      <c r="G17" s="183">
        <f>'1101'!C20</f>
        <v>104500</v>
      </c>
      <c r="H17" s="183">
        <f>'1101'!C21</f>
        <v>83400</v>
      </c>
      <c r="I17" s="183">
        <f>'1101'!C22</f>
        <v>176700</v>
      </c>
      <c r="J17" s="183">
        <f>'1101'!C23</f>
        <v>157450</v>
      </c>
      <c r="K17" s="183">
        <f>'1101'!C24</f>
        <v>0</v>
      </c>
      <c r="L17" s="183">
        <f>'1101'!C25</f>
        <v>119400</v>
      </c>
      <c r="M17" s="183">
        <f>'1101'!C26</f>
        <v>0</v>
      </c>
      <c r="N17" s="183">
        <f>'1101'!C27</f>
        <v>58500</v>
      </c>
      <c r="O17" s="183">
        <f>'1101'!C28</f>
        <v>76300</v>
      </c>
      <c r="P17" s="183">
        <f>'1101'!C29</f>
        <v>151500</v>
      </c>
      <c r="Q17" s="183">
        <f>'1101'!C30</f>
        <v>144050</v>
      </c>
      <c r="R17" s="183">
        <f>'1101'!C31</f>
        <v>0</v>
      </c>
      <c r="S17" s="183">
        <f>'1101'!C32</f>
        <v>121550</v>
      </c>
      <c r="T17" s="183">
        <f>'1101'!C33</f>
        <v>47800</v>
      </c>
      <c r="U17" s="65"/>
      <c r="V17" s="185">
        <f t="shared" si="0"/>
        <v>2289000</v>
      </c>
    </row>
    <row r="18" spans="2:22" ht="23.25" customHeight="1" x14ac:dyDescent="0.2">
      <c r="B18" s="180" t="s">
        <v>55</v>
      </c>
      <c r="C18" s="186">
        <f>'1201'!C13+'1201'!C14+'1201'!C15+'1201'!C16</f>
        <v>532550</v>
      </c>
      <c r="D18" s="186">
        <f>'1201'!C17</f>
        <v>136400</v>
      </c>
      <c r="E18" s="186">
        <f>'1201'!C18</f>
        <v>348600</v>
      </c>
      <c r="F18" s="186">
        <f>'1201'!C19</f>
        <v>179400</v>
      </c>
      <c r="G18" s="186">
        <f>'1201'!C20</f>
        <v>108050</v>
      </c>
      <c r="H18" s="186">
        <f>'1201'!C21</f>
        <v>157500</v>
      </c>
      <c r="I18" s="186">
        <f>'1201'!C22</f>
        <v>184800</v>
      </c>
      <c r="J18" s="186">
        <f>'1201'!C23</f>
        <v>248050</v>
      </c>
      <c r="K18" s="186">
        <f>'1201'!C24</f>
        <v>0</v>
      </c>
      <c r="L18" s="186">
        <f>'1201'!C25</f>
        <v>133900</v>
      </c>
      <c r="M18" s="186">
        <f>'1201'!C26</f>
        <v>0</v>
      </c>
      <c r="N18" s="186">
        <f>'1201'!C27</f>
        <v>58900</v>
      </c>
      <c r="O18" s="186">
        <f>'1201'!C28</f>
        <v>122000</v>
      </c>
      <c r="P18" s="186">
        <f>'1201'!C29</f>
        <v>162300</v>
      </c>
      <c r="Q18" s="186">
        <f>'1201'!C30</f>
        <v>86700</v>
      </c>
      <c r="R18" s="186">
        <f>'1201'!C31</f>
        <v>0</v>
      </c>
      <c r="S18" s="186">
        <f>'1201'!C32</f>
        <v>154400</v>
      </c>
      <c r="T18" s="186">
        <f>'1201'!C33</f>
        <v>54900</v>
      </c>
      <c r="U18" s="65"/>
      <c r="V18" s="188">
        <f t="shared" si="0"/>
        <v>2668450</v>
      </c>
    </row>
    <row r="19" spans="2:22" ht="23.25" customHeight="1" x14ac:dyDescent="0.2">
      <c r="B19" s="180" t="s">
        <v>57</v>
      </c>
      <c r="C19" s="183">
        <f>'1301'!C13+'1301'!C14+'1301'!C15+'1301'!C16</f>
        <v>488000</v>
      </c>
      <c r="D19" s="183">
        <f>'1301'!C17</f>
        <v>208100</v>
      </c>
      <c r="E19" s="183">
        <f>'1301'!C18</f>
        <v>418550</v>
      </c>
      <c r="F19" s="183">
        <f>'1301'!C19</f>
        <v>265400</v>
      </c>
      <c r="G19" s="183">
        <f>'1301'!C20</f>
        <v>190150</v>
      </c>
      <c r="H19" s="183">
        <f>'1301'!C21</f>
        <v>109000</v>
      </c>
      <c r="I19" s="183">
        <f>'1301'!C22</f>
        <v>219250</v>
      </c>
      <c r="J19" s="183">
        <f>'1301'!C23</f>
        <v>276450</v>
      </c>
      <c r="K19" s="183">
        <f>'1301'!C24</f>
        <v>0</v>
      </c>
      <c r="L19" s="183">
        <f>'1301'!C25</f>
        <v>149000</v>
      </c>
      <c r="M19" s="183">
        <f>'1301'!C26</f>
        <v>0</v>
      </c>
      <c r="N19" s="183">
        <f>'1301'!C27</f>
        <v>89100</v>
      </c>
      <c r="O19" s="183">
        <f>'1301'!C28</f>
        <v>166430</v>
      </c>
      <c r="P19" s="183">
        <f>'1301'!C29</f>
        <v>225000</v>
      </c>
      <c r="Q19" s="183">
        <f>'1301'!C30</f>
        <v>80200</v>
      </c>
      <c r="R19" s="183">
        <f>'1301'!C31</f>
        <v>0</v>
      </c>
      <c r="S19" s="183">
        <f>'1301'!C32</f>
        <v>120900</v>
      </c>
      <c r="T19" s="183">
        <f>'1301'!C33</f>
        <v>75000</v>
      </c>
      <c r="U19" s="65"/>
      <c r="V19" s="185">
        <f t="shared" si="0"/>
        <v>3080530</v>
      </c>
    </row>
    <row r="20" spans="2:22" ht="23.25" customHeight="1" x14ac:dyDescent="0.2">
      <c r="B20" s="180" t="s">
        <v>59</v>
      </c>
      <c r="C20" s="186">
        <f>'1401'!C13+'1401'!C14+'1401'!C15+'1401'!C16</f>
        <v>0</v>
      </c>
      <c r="D20" s="186">
        <f>'1401'!C17</f>
        <v>0</v>
      </c>
      <c r="E20" s="186">
        <f>'1401'!C18</f>
        <v>0</v>
      </c>
      <c r="F20" s="186">
        <f>'1401'!C19</f>
        <v>0</v>
      </c>
      <c r="G20" s="186">
        <f>'1401'!C20</f>
        <v>0</v>
      </c>
      <c r="H20" s="186">
        <f>'1401'!C21</f>
        <v>0</v>
      </c>
      <c r="I20" s="186">
        <f>'1401'!C22</f>
        <v>0</v>
      </c>
      <c r="J20" s="186">
        <f>'1401'!C23</f>
        <v>0</v>
      </c>
      <c r="K20" s="186">
        <f>'1401'!C24</f>
        <v>0</v>
      </c>
      <c r="L20" s="186">
        <f>'1401'!C25</f>
        <v>0</v>
      </c>
      <c r="M20" s="186">
        <f>'1401'!C26</f>
        <v>0</v>
      </c>
      <c r="N20" s="186">
        <f>'1401'!C27</f>
        <v>0</v>
      </c>
      <c r="O20" s="186">
        <f>'1401'!C28</f>
        <v>0</v>
      </c>
      <c r="P20" s="186">
        <f>'1401'!C29</f>
        <v>0</v>
      </c>
      <c r="Q20" s="186">
        <f>'1401'!C30</f>
        <v>0</v>
      </c>
      <c r="R20" s="186">
        <f>'1401'!C31</f>
        <v>0</v>
      </c>
      <c r="S20" s="186">
        <f>'1401'!C32</f>
        <v>0</v>
      </c>
      <c r="T20" s="186">
        <f>'1401'!C33</f>
        <v>0</v>
      </c>
      <c r="U20" s="65"/>
      <c r="V20" s="188">
        <f t="shared" si="0"/>
        <v>0</v>
      </c>
    </row>
    <row r="21" spans="2:22" ht="23.25" customHeight="1" x14ac:dyDescent="0.2">
      <c r="B21" s="180" t="s">
        <v>61</v>
      </c>
      <c r="C21" s="183">
        <f>'1501'!C13+'1501'!C14+'1501'!C15+'1501'!C16</f>
        <v>408700</v>
      </c>
      <c r="D21" s="183">
        <f>'1501'!C17</f>
        <v>99300</v>
      </c>
      <c r="E21" s="183">
        <f>'1501'!C18</f>
        <v>496100</v>
      </c>
      <c r="F21" s="183">
        <f>'1501'!C19</f>
        <v>180500</v>
      </c>
      <c r="G21" s="183">
        <f>'1501'!C20</f>
        <v>162150</v>
      </c>
      <c r="H21" s="183">
        <f>'1501'!C21</f>
        <v>96600</v>
      </c>
      <c r="I21" s="183">
        <f>'1501'!C22</f>
        <v>218700</v>
      </c>
      <c r="J21" s="183">
        <f>'1501'!C23</f>
        <v>180600</v>
      </c>
      <c r="K21" s="183">
        <f>'1501'!C24</f>
        <v>0</v>
      </c>
      <c r="L21" s="183">
        <f>'1501'!C25</f>
        <v>87900</v>
      </c>
      <c r="M21" s="183">
        <f>'1501'!C26</f>
        <v>0</v>
      </c>
      <c r="N21" s="183">
        <f>'1501'!C27</f>
        <v>92000</v>
      </c>
      <c r="O21" s="183">
        <f>'1501'!C28</f>
        <v>143150</v>
      </c>
      <c r="P21" s="183">
        <f>'1501'!C29</f>
        <v>181700</v>
      </c>
      <c r="Q21" s="183">
        <f>'1501'!C30</f>
        <v>102400</v>
      </c>
      <c r="R21" s="183">
        <f>'1501'!C31</f>
        <v>0</v>
      </c>
      <c r="S21" s="183">
        <f>'1501'!C32</f>
        <v>210900</v>
      </c>
      <c r="T21" s="183">
        <f>'1501'!C33</f>
        <v>59700</v>
      </c>
      <c r="U21" s="65"/>
      <c r="V21" s="185">
        <f t="shared" si="0"/>
        <v>2720400</v>
      </c>
    </row>
    <row r="22" spans="2:22" ht="23.25" customHeight="1" x14ac:dyDescent="0.2">
      <c r="B22" s="180" t="s">
        <v>63</v>
      </c>
      <c r="C22" s="186">
        <f>'1601'!C13+'1601'!C14+'1601'!C15+'1601'!C16</f>
        <v>499900</v>
      </c>
      <c r="D22" s="186">
        <f>'1601'!C17</f>
        <v>142500</v>
      </c>
      <c r="E22" s="186">
        <f>'1601'!C18</f>
        <v>406420</v>
      </c>
      <c r="F22" s="186">
        <f>'1601'!C19</f>
        <v>193000</v>
      </c>
      <c r="G22" s="186">
        <f>'1601'!C20</f>
        <v>110000</v>
      </c>
      <c r="H22" s="186">
        <f>'1601'!C21</f>
        <v>131500</v>
      </c>
      <c r="I22" s="186">
        <f>'1601'!C22</f>
        <v>145300</v>
      </c>
      <c r="J22" s="186">
        <f>'1601'!C23</f>
        <v>181550</v>
      </c>
      <c r="K22" s="186">
        <f>'1601'!C24</f>
        <v>0</v>
      </c>
      <c r="L22" s="186">
        <f>'1601'!C25</f>
        <v>126100</v>
      </c>
      <c r="M22" s="186">
        <f>'1601'!C26</f>
        <v>0</v>
      </c>
      <c r="N22" s="186">
        <f>'1601'!C27</f>
        <v>76400</v>
      </c>
      <c r="O22" s="186">
        <f>'1601'!C28</f>
        <v>152500</v>
      </c>
      <c r="P22" s="186">
        <f>'1601'!C29</f>
        <v>156100</v>
      </c>
      <c r="Q22" s="186">
        <f>'1601'!C30</f>
        <v>119400</v>
      </c>
      <c r="R22" s="186">
        <f>'1601'!C31</f>
        <v>0</v>
      </c>
      <c r="S22" s="186">
        <f>'1601'!C32</f>
        <v>139100</v>
      </c>
      <c r="T22" s="186">
        <f>'1601'!C33</f>
        <v>65900</v>
      </c>
      <c r="U22" s="65"/>
      <c r="V22" s="188">
        <f t="shared" si="0"/>
        <v>2645670</v>
      </c>
    </row>
    <row r="23" spans="2:22" ht="23.25" customHeight="1" x14ac:dyDescent="0.2">
      <c r="B23" s="180" t="s">
        <v>65</v>
      </c>
      <c r="C23" s="183">
        <f>'1701'!C13+'1701'!C14+'1701'!C15+'1701'!C16</f>
        <v>435200</v>
      </c>
      <c r="D23" s="183">
        <f>'1701'!C17</f>
        <v>172050</v>
      </c>
      <c r="E23" s="183">
        <f>'1701'!C18</f>
        <v>404410</v>
      </c>
      <c r="F23" s="183">
        <f>'1701'!C19</f>
        <v>186100</v>
      </c>
      <c r="G23" s="183">
        <f>'1701'!C20</f>
        <v>115900</v>
      </c>
      <c r="H23" s="183">
        <f>'1701'!C21</f>
        <v>155550</v>
      </c>
      <c r="I23" s="183">
        <f>'1701'!C22</f>
        <v>181450</v>
      </c>
      <c r="J23" s="183">
        <f>'1701'!C23</f>
        <v>251800</v>
      </c>
      <c r="K23" s="183">
        <f>'1701'!C24</f>
        <v>0</v>
      </c>
      <c r="L23" s="183">
        <f>'1701'!C25</f>
        <v>130000</v>
      </c>
      <c r="M23" s="183">
        <f>'1701'!C26</f>
        <v>0</v>
      </c>
      <c r="N23" s="183">
        <f>'1701'!C27</f>
        <v>68700</v>
      </c>
      <c r="O23" s="183">
        <f>'1701'!C28</f>
        <v>106650</v>
      </c>
      <c r="P23" s="183">
        <f>'1701'!C29</f>
        <v>147000</v>
      </c>
      <c r="Q23" s="183">
        <f>'1701'!C30</f>
        <v>70700</v>
      </c>
      <c r="R23" s="183">
        <f>'1701'!C31</f>
        <v>0</v>
      </c>
      <c r="S23" s="183">
        <f>'1701'!C32</f>
        <v>101900</v>
      </c>
      <c r="T23" s="183">
        <f>'1701'!C33</f>
        <v>68000</v>
      </c>
      <c r="U23" s="65"/>
      <c r="V23" s="185">
        <f t="shared" si="0"/>
        <v>2595410</v>
      </c>
    </row>
    <row r="24" spans="2:22" ht="23.25" customHeight="1" x14ac:dyDescent="0.2">
      <c r="B24" s="180" t="s">
        <v>67</v>
      </c>
      <c r="C24" s="186">
        <f>'1801'!C13+'1801'!C14+'1801'!C15+'1801'!C16</f>
        <v>459000</v>
      </c>
      <c r="D24" s="186">
        <f>'1801'!C17</f>
        <v>162400</v>
      </c>
      <c r="E24" s="186">
        <f>'1801'!C18</f>
        <v>524150</v>
      </c>
      <c r="F24" s="186">
        <f>'1801'!C19</f>
        <v>220600</v>
      </c>
      <c r="G24" s="186">
        <f>'1801'!C20</f>
        <v>99400</v>
      </c>
      <c r="H24" s="186">
        <f>'1801'!C21</f>
        <v>121600</v>
      </c>
      <c r="I24" s="186">
        <f>'1801'!C22</f>
        <v>214700</v>
      </c>
      <c r="J24" s="186">
        <f>'1801'!C23</f>
        <v>240000</v>
      </c>
      <c r="K24" s="186">
        <f>'1801'!C24</f>
        <v>0</v>
      </c>
      <c r="L24" s="186">
        <f>'1801'!C25</f>
        <v>162400</v>
      </c>
      <c r="M24" s="186">
        <f>'1801'!C26</f>
        <v>0</v>
      </c>
      <c r="N24" s="186">
        <f>'1801'!C27</f>
        <v>87600</v>
      </c>
      <c r="O24" s="186">
        <f>'1801'!C28</f>
        <v>160100</v>
      </c>
      <c r="P24" s="186">
        <f>'1801'!C29</f>
        <v>166900</v>
      </c>
      <c r="Q24" s="186">
        <f>'1801'!C30</f>
        <v>132400</v>
      </c>
      <c r="R24" s="186">
        <f>'1801'!C31</f>
        <v>0</v>
      </c>
      <c r="S24" s="186">
        <f>'1801'!C32</f>
        <v>118500</v>
      </c>
      <c r="T24" s="186">
        <f>'1801'!C33</f>
        <v>47900</v>
      </c>
      <c r="U24" s="65"/>
      <c r="V24" s="188">
        <f t="shared" si="0"/>
        <v>2917650</v>
      </c>
    </row>
    <row r="25" spans="2:22" ht="23.25" customHeight="1" x14ac:dyDescent="0.2">
      <c r="B25" s="180" t="s">
        <v>69</v>
      </c>
      <c r="C25" s="183">
        <f>'1901'!C13+'1901'!C14+'1901'!C15+'1901'!C16</f>
        <v>441100</v>
      </c>
      <c r="D25" s="183">
        <f>'1901'!C17</f>
        <v>107000</v>
      </c>
      <c r="E25" s="183">
        <f>'1901'!C18</f>
        <v>399650</v>
      </c>
      <c r="F25" s="183">
        <f>'1901'!C19</f>
        <v>200400</v>
      </c>
      <c r="G25" s="183">
        <f>'1901'!C20</f>
        <v>111150</v>
      </c>
      <c r="H25" s="183">
        <f>'1901'!C21</f>
        <v>95300</v>
      </c>
      <c r="I25" s="183">
        <f>'1901'!C22</f>
        <v>197300</v>
      </c>
      <c r="J25" s="183">
        <f>'1901'!C23</f>
        <v>310850</v>
      </c>
      <c r="K25" s="183">
        <f>'1901'!C24</f>
        <v>0</v>
      </c>
      <c r="L25" s="183">
        <f>'1901'!C25</f>
        <v>180800</v>
      </c>
      <c r="M25" s="183">
        <f>'1901'!C26</f>
        <v>0</v>
      </c>
      <c r="N25" s="183">
        <f>'1901'!C27</f>
        <v>70800</v>
      </c>
      <c r="O25" s="183">
        <f>'1901'!C28</f>
        <v>107350</v>
      </c>
      <c r="P25" s="183">
        <f>'1901'!C29</f>
        <v>193000</v>
      </c>
      <c r="Q25" s="183">
        <f>'1901'!C30</f>
        <v>86400</v>
      </c>
      <c r="R25" s="183">
        <f>'1901'!C31</f>
        <v>0</v>
      </c>
      <c r="S25" s="183">
        <f>'1901'!C32</f>
        <v>134300</v>
      </c>
      <c r="T25" s="183">
        <f>'1901'!C33</f>
        <v>43200</v>
      </c>
      <c r="U25" s="65"/>
      <c r="V25" s="185">
        <f t="shared" si="0"/>
        <v>2678600</v>
      </c>
    </row>
    <row r="26" spans="2:22" ht="23.25" customHeight="1" x14ac:dyDescent="0.2">
      <c r="B26" s="180" t="s">
        <v>133</v>
      </c>
      <c r="C26" s="186">
        <f>'2001'!C13+'2001'!C14+'2001'!C15+'2001'!C16</f>
        <v>424500</v>
      </c>
      <c r="D26" s="186">
        <f>'2001'!C17</f>
        <v>129400</v>
      </c>
      <c r="E26" s="186">
        <f>'2001'!C18</f>
        <v>491210</v>
      </c>
      <c r="F26" s="186">
        <f>'2001'!C19</f>
        <v>237200</v>
      </c>
      <c r="G26" s="186">
        <f>'2001'!C20</f>
        <v>125100</v>
      </c>
      <c r="H26" s="186">
        <f>'2001'!C21</f>
        <v>93800</v>
      </c>
      <c r="I26" s="186">
        <f>'2001'!C22</f>
        <v>202450</v>
      </c>
      <c r="J26" s="186">
        <f>'2001'!C23</f>
        <v>261850</v>
      </c>
      <c r="K26" s="186">
        <f>'2001'!C24</f>
        <v>0</v>
      </c>
      <c r="L26" s="186">
        <f>'2001'!C25</f>
        <v>128100</v>
      </c>
      <c r="M26" s="186">
        <f>'2001'!C26</f>
        <v>0</v>
      </c>
      <c r="N26" s="186">
        <f>'2001'!C27</f>
        <v>78900</v>
      </c>
      <c r="O26" s="186">
        <f>'2001'!C28</f>
        <v>136450</v>
      </c>
      <c r="P26" s="186">
        <f>'2001'!C29</f>
        <v>219600</v>
      </c>
      <c r="Q26" s="186">
        <f>'2001'!C30</f>
        <v>46200</v>
      </c>
      <c r="R26" s="186">
        <f>'2001'!C31</f>
        <v>0</v>
      </c>
      <c r="S26" s="186">
        <f>'2001'!C32</f>
        <v>83900</v>
      </c>
      <c r="T26" s="186">
        <f>'2001'!C33</f>
        <v>33400</v>
      </c>
      <c r="U26" s="65"/>
      <c r="V26" s="188">
        <f t="shared" si="0"/>
        <v>2692060</v>
      </c>
    </row>
    <row r="27" spans="2:22" ht="23.25" customHeight="1" x14ac:dyDescent="0.2">
      <c r="B27" s="180" t="s">
        <v>134</v>
      </c>
      <c r="C27" s="183">
        <f>'2101'!C13+'2101'!C14+'2101'!C15+'2101'!C16</f>
        <v>0</v>
      </c>
      <c r="D27" s="183">
        <f>'2101'!C17</f>
        <v>0</v>
      </c>
      <c r="E27" s="183">
        <f>'2101'!C18</f>
        <v>0</v>
      </c>
      <c r="F27" s="183">
        <f>'2101'!C19</f>
        <v>0</v>
      </c>
      <c r="G27" s="183">
        <f>'2101'!C20</f>
        <v>0</v>
      </c>
      <c r="H27" s="183">
        <f>'2101'!C21</f>
        <v>0</v>
      </c>
      <c r="I27" s="183">
        <f>'2101'!C22</f>
        <v>0</v>
      </c>
      <c r="J27" s="183">
        <f>'2101'!C23</f>
        <v>0</v>
      </c>
      <c r="K27" s="183">
        <f>'2101'!C24</f>
        <v>0</v>
      </c>
      <c r="L27" s="183">
        <f>'2101'!C25</f>
        <v>0</v>
      </c>
      <c r="M27" s="183">
        <f>'2101'!C26</f>
        <v>0</v>
      </c>
      <c r="N27" s="183">
        <f>'2101'!C27</f>
        <v>0</v>
      </c>
      <c r="O27" s="183">
        <f>'2101'!C28</f>
        <v>0</v>
      </c>
      <c r="P27" s="183">
        <f>'2101'!C29</f>
        <v>0</v>
      </c>
      <c r="Q27" s="183">
        <f>'2101'!C30</f>
        <v>0</v>
      </c>
      <c r="R27" s="183">
        <f>'2101'!C31</f>
        <v>0</v>
      </c>
      <c r="S27" s="183">
        <f>'2101'!C32</f>
        <v>0</v>
      </c>
      <c r="T27" s="183">
        <f>'2101'!C33</f>
        <v>0</v>
      </c>
      <c r="U27" s="65"/>
      <c r="V27" s="185">
        <f t="shared" si="0"/>
        <v>0</v>
      </c>
    </row>
    <row r="28" spans="2:22" ht="23.25" customHeight="1" x14ac:dyDescent="0.2">
      <c r="B28" s="180" t="s">
        <v>135</v>
      </c>
      <c r="C28" s="186">
        <f>'2201'!C13+'2201'!C14+'2201'!C15+'2201'!C16</f>
        <v>653750</v>
      </c>
      <c r="D28" s="186">
        <f>'2201'!C17</f>
        <v>142750</v>
      </c>
      <c r="E28" s="186">
        <f>'2201'!C18</f>
        <v>514350</v>
      </c>
      <c r="F28" s="186">
        <f>'2201'!C19</f>
        <v>211900</v>
      </c>
      <c r="G28" s="186">
        <f>'2201'!C20</f>
        <v>129050</v>
      </c>
      <c r="H28" s="186">
        <f>'2201'!C21</f>
        <v>142700</v>
      </c>
      <c r="I28" s="186">
        <f>'2201'!C22</f>
        <v>226550</v>
      </c>
      <c r="J28" s="186">
        <f>'2201'!C23</f>
        <v>212900</v>
      </c>
      <c r="K28" s="186">
        <f>'2201'!C24</f>
        <v>0</v>
      </c>
      <c r="L28" s="186">
        <f>'2201'!C25</f>
        <v>146600</v>
      </c>
      <c r="M28" s="186">
        <f>'2201'!C26</f>
        <v>0</v>
      </c>
      <c r="N28" s="186">
        <f>'2201'!C27</f>
        <v>77100</v>
      </c>
      <c r="O28" s="186">
        <f>'2201'!C28</f>
        <v>115600</v>
      </c>
      <c r="P28" s="186">
        <f>'2201'!C29</f>
        <v>161900</v>
      </c>
      <c r="Q28" s="186">
        <f>'2201'!C30</f>
        <v>101050</v>
      </c>
      <c r="R28" s="186">
        <f>'2201'!C31</f>
        <v>0</v>
      </c>
      <c r="S28" s="186">
        <f>'2201'!C32</f>
        <v>168850</v>
      </c>
      <c r="T28" s="186">
        <f>'2201'!C33</f>
        <v>116900</v>
      </c>
      <c r="U28" s="65"/>
      <c r="V28" s="188">
        <f t="shared" si="0"/>
        <v>3121950</v>
      </c>
    </row>
    <row r="29" spans="2:22" ht="23.25" customHeight="1" x14ac:dyDescent="0.2">
      <c r="B29" s="180" t="s">
        <v>136</v>
      </c>
      <c r="C29" s="183">
        <f>'2301'!C13+'2301'!C14+'2301'!C15+'2301'!C16</f>
        <v>540550</v>
      </c>
      <c r="D29" s="183">
        <f>'2301'!C17</f>
        <v>152300</v>
      </c>
      <c r="E29" s="183">
        <f>'2301'!C18</f>
        <v>466350</v>
      </c>
      <c r="F29" s="183">
        <f>'2301'!C19</f>
        <v>203600</v>
      </c>
      <c r="G29" s="183">
        <f>'2301'!C20</f>
        <v>160850</v>
      </c>
      <c r="H29" s="183">
        <f>'2301'!C21</f>
        <v>77400</v>
      </c>
      <c r="I29" s="183">
        <f>'2301'!C22</f>
        <v>210700</v>
      </c>
      <c r="J29" s="183">
        <f>'2301'!C23</f>
        <v>244900</v>
      </c>
      <c r="K29" s="183">
        <f>'2301'!C24</f>
        <v>0</v>
      </c>
      <c r="L29" s="183">
        <f>'2301'!C25</f>
        <v>156500</v>
      </c>
      <c r="M29" s="183">
        <f>'2301'!C26</f>
        <v>0</v>
      </c>
      <c r="N29" s="183">
        <f>'2301'!C27</f>
        <v>106500</v>
      </c>
      <c r="O29" s="183">
        <f>'2301'!C28</f>
        <v>107500</v>
      </c>
      <c r="P29" s="183">
        <f>'2301'!C29</f>
        <v>257200</v>
      </c>
      <c r="Q29" s="183">
        <f>'2301'!C30</f>
        <v>118100</v>
      </c>
      <c r="R29" s="183">
        <f>'2301'!C31</f>
        <v>0</v>
      </c>
      <c r="S29" s="183">
        <f>'2301'!C32</f>
        <v>138100</v>
      </c>
      <c r="T29" s="183">
        <f>'2301'!C33</f>
        <v>37400</v>
      </c>
      <c r="U29" s="65"/>
      <c r="V29" s="185">
        <f t="shared" si="0"/>
        <v>2977950</v>
      </c>
    </row>
    <row r="30" spans="2:22" ht="23.25" customHeight="1" x14ac:dyDescent="0.2">
      <c r="B30" s="180" t="s">
        <v>137</v>
      </c>
      <c r="C30" s="186">
        <f>'2401'!C13+'2401'!C14+'2401'!C15+'2401'!C16</f>
        <v>437050</v>
      </c>
      <c r="D30" s="186">
        <f>'2401'!C17</f>
        <v>166600</v>
      </c>
      <c r="E30" s="186">
        <f>'2401'!C18</f>
        <v>578635</v>
      </c>
      <c r="F30" s="186">
        <f>'2401'!C19</f>
        <v>200900</v>
      </c>
      <c r="G30" s="186">
        <f>'2401'!C20</f>
        <v>172300</v>
      </c>
      <c r="H30" s="186">
        <f>'2401'!C21</f>
        <v>188950</v>
      </c>
      <c r="I30" s="186">
        <f>'2401'!C22</f>
        <v>180450</v>
      </c>
      <c r="J30" s="186">
        <f>'2401'!C23</f>
        <v>356900</v>
      </c>
      <c r="K30" s="186">
        <f>'2401'!C24</f>
        <v>0</v>
      </c>
      <c r="L30" s="186">
        <f>'2401'!C25</f>
        <v>85100</v>
      </c>
      <c r="M30" s="186">
        <f>'2401'!C26</f>
        <v>0</v>
      </c>
      <c r="N30" s="186">
        <f>'2401'!C27</f>
        <v>66600</v>
      </c>
      <c r="O30" s="186">
        <f>'2401'!C28</f>
        <v>163850</v>
      </c>
      <c r="P30" s="186">
        <f>'2401'!C29</f>
        <v>208900</v>
      </c>
      <c r="Q30" s="186">
        <f>'2401'!C30</f>
        <v>99350</v>
      </c>
      <c r="R30" s="186">
        <f>'2401'!C31</f>
        <v>0</v>
      </c>
      <c r="S30" s="186">
        <f>'2401'!C32</f>
        <v>69400</v>
      </c>
      <c r="T30" s="186">
        <f>'2401'!C33</f>
        <v>50650</v>
      </c>
      <c r="U30" s="65"/>
      <c r="V30" s="188">
        <f t="shared" si="0"/>
        <v>3025635</v>
      </c>
    </row>
    <row r="31" spans="2:22" ht="23.25" customHeight="1" x14ac:dyDescent="0.2">
      <c r="B31" s="180" t="s">
        <v>138</v>
      </c>
      <c r="C31" s="183">
        <f>'2501'!C13+'2501'!C14+'2501'!C15+'2501'!C16</f>
        <v>0</v>
      </c>
      <c r="D31" s="183">
        <f>'2501'!C17</f>
        <v>0</v>
      </c>
      <c r="E31" s="183">
        <f>'2501'!C18</f>
        <v>0</v>
      </c>
      <c r="F31" s="183">
        <f>'2501'!C19</f>
        <v>0</v>
      </c>
      <c r="G31" s="183">
        <f>'2501'!C20</f>
        <v>0</v>
      </c>
      <c r="H31" s="183">
        <f>'2501'!C21</f>
        <v>0</v>
      </c>
      <c r="I31" s="183">
        <f>'2501'!C22</f>
        <v>0</v>
      </c>
      <c r="J31" s="183">
        <f>'2501'!C23</f>
        <v>0</v>
      </c>
      <c r="K31" s="183">
        <f>'2501'!C24</f>
        <v>0</v>
      </c>
      <c r="L31" s="183">
        <f>'2501'!C25</f>
        <v>0</v>
      </c>
      <c r="M31" s="183">
        <f>'2501'!C26</f>
        <v>0</v>
      </c>
      <c r="N31" s="183">
        <f>'2501'!C27</f>
        <v>0</v>
      </c>
      <c r="O31" s="183">
        <f>'2501'!C28</f>
        <v>0</v>
      </c>
      <c r="P31" s="183">
        <f>'2501'!C29</f>
        <v>0</v>
      </c>
      <c r="Q31" s="183">
        <f>'2501'!C30</f>
        <v>0</v>
      </c>
      <c r="R31" s="183">
        <f>'2501'!C31</f>
        <v>0</v>
      </c>
      <c r="S31" s="183">
        <f>'2501'!C32</f>
        <v>0</v>
      </c>
      <c r="T31" s="183">
        <f>'2501'!C33</f>
        <v>0</v>
      </c>
      <c r="U31" s="65"/>
      <c r="V31" s="185">
        <f t="shared" si="0"/>
        <v>0</v>
      </c>
    </row>
    <row r="32" spans="2:22" ht="23.25" customHeight="1" x14ac:dyDescent="0.2">
      <c r="B32" s="180" t="s">
        <v>3</v>
      </c>
      <c r="C32" s="186">
        <f>'2601'!C13+'2601'!C14+'2601'!C15+'2601'!C16</f>
        <v>463850</v>
      </c>
      <c r="D32" s="186">
        <f>'2601'!C17</f>
        <v>160200</v>
      </c>
      <c r="E32" s="186">
        <f>'2601'!C18</f>
        <v>409550</v>
      </c>
      <c r="F32" s="186">
        <f>'2601'!C19</f>
        <v>115500</v>
      </c>
      <c r="G32" s="186">
        <f>'2601'!C20</f>
        <v>229400</v>
      </c>
      <c r="H32" s="186">
        <f>'2601'!C21</f>
        <v>146600</v>
      </c>
      <c r="I32" s="186">
        <f>'2601'!C22</f>
        <v>210350</v>
      </c>
      <c r="J32" s="186">
        <f>'2601'!C23</f>
        <v>270500</v>
      </c>
      <c r="K32" s="186">
        <f>'2601'!C24</f>
        <v>0</v>
      </c>
      <c r="L32" s="186">
        <f>'2601'!C25</f>
        <v>183700</v>
      </c>
      <c r="M32" s="186">
        <f>'2601'!C26</f>
        <v>0</v>
      </c>
      <c r="N32" s="186">
        <f>'2601'!C27</f>
        <v>96900</v>
      </c>
      <c r="O32" s="186">
        <f>'2601'!C28</f>
        <v>192550</v>
      </c>
      <c r="P32" s="186">
        <f>'2601'!C29</f>
        <v>255100</v>
      </c>
      <c r="Q32" s="186">
        <f>'2601'!C30</f>
        <v>103100</v>
      </c>
      <c r="R32" s="186">
        <f>'2601'!C31</f>
        <v>0</v>
      </c>
      <c r="S32" s="186">
        <f>'2601'!C32</f>
        <v>219900</v>
      </c>
      <c r="T32" s="186">
        <f>'2601'!C33</f>
        <v>99700</v>
      </c>
      <c r="U32" s="65"/>
      <c r="V32" s="188">
        <f t="shared" si="0"/>
        <v>3156900</v>
      </c>
    </row>
    <row r="33" spans="1:22" ht="23.25" customHeight="1" x14ac:dyDescent="0.2">
      <c r="B33" s="180" t="s">
        <v>139</v>
      </c>
      <c r="C33" s="183">
        <f>'2701'!C13+'2701'!C14+'2701'!C15+'2701'!C16</f>
        <v>502250</v>
      </c>
      <c r="D33" s="183">
        <f>'2701'!C17</f>
        <v>161950</v>
      </c>
      <c r="E33" s="183">
        <f>'2701'!C18</f>
        <v>395050</v>
      </c>
      <c r="F33" s="183">
        <f>'2701'!C19</f>
        <v>160000</v>
      </c>
      <c r="G33" s="183">
        <f>'2701'!C20</f>
        <v>271350</v>
      </c>
      <c r="H33" s="183">
        <f>'2701'!C21</f>
        <v>117200</v>
      </c>
      <c r="I33" s="183">
        <f>'2701'!C22</f>
        <v>197450</v>
      </c>
      <c r="J33" s="183">
        <f>'2701'!C23</f>
        <v>262300</v>
      </c>
      <c r="K33" s="183">
        <f>'2701'!C24</f>
        <v>0</v>
      </c>
      <c r="L33" s="183">
        <f>'2701'!C25</f>
        <v>158000</v>
      </c>
      <c r="M33" s="183">
        <f>'2701'!C26</f>
        <v>0</v>
      </c>
      <c r="N33" s="183">
        <f>'2701'!C27</f>
        <v>77200</v>
      </c>
      <c r="O33" s="183">
        <f>'2701'!C28</f>
        <v>134100</v>
      </c>
      <c r="P33" s="183">
        <f>'2701'!C29</f>
        <v>242300</v>
      </c>
      <c r="Q33" s="183">
        <f>'2701'!C30</f>
        <v>88300</v>
      </c>
      <c r="R33" s="183">
        <f>'2701'!C31</f>
        <v>0</v>
      </c>
      <c r="S33" s="183">
        <f>'2701'!C32</f>
        <v>186000</v>
      </c>
      <c r="T33" s="183">
        <f>'2701'!C33</f>
        <v>31200</v>
      </c>
      <c r="U33" s="65"/>
      <c r="V33" s="185">
        <f t="shared" si="0"/>
        <v>2984650</v>
      </c>
    </row>
    <row r="34" spans="1:22" ht="23.25" customHeight="1" x14ac:dyDescent="0.2">
      <c r="B34" s="180" t="s">
        <v>140</v>
      </c>
      <c r="C34" s="186">
        <f>'2801'!C14+'2801'!C13+'2801'!C15+'2801'!C16</f>
        <v>0</v>
      </c>
      <c r="D34" s="186">
        <f>'2801'!C17</f>
        <v>0</v>
      </c>
      <c r="E34" s="186">
        <f>'2801'!C18</f>
        <v>0</v>
      </c>
      <c r="F34" s="186">
        <f>'2801'!C19</f>
        <v>0</v>
      </c>
      <c r="G34" s="186">
        <f>'2801'!C20</f>
        <v>0</v>
      </c>
      <c r="H34" s="186">
        <f>'2801'!C21</f>
        <v>0</v>
      </c>
      <c r="I34" s="186">
        <f>'2801'!C22</f>
        <v>0</v>
      </c>
      <c r="J34" s="186">
        <f>'2801'!C23</f>
        <v>0</v>
      </c>
      <c r="K34" s="186">
        <f>'2801'!C24</f>
        <v>0</v>
      </c>
      <c r="L34" s="186">
        <f>'2801'!C25</f>
        <v>0</v>
      </c>
      <c r="M34" s="186">
        <f>'2801'!C26</f>
        <v>0</v>
      </c>
      <c r="N34" s="186">
        <f>'2801'!C27</f>
        <v>0</v>
      </c>
      <c r="O34" s="186">
        <f>'2801'!C28</f>
        <v>0</v>
      </c>
      <c r="P34" s="186">
        <f>'2801'!C29</f>
        <v>0</v>
      </c>
      <c r="Q34" s="186">
        <f>'2801'!C30</f>
        <v>0</v>
      </c>
      <c r="R34" s="186">
        <f>'2801'!C31</f>
        <v>0</v>
      </c>
      <c r="S34" s="186">
        <f>'2801'!C32</f>
        <v>0</v>
      </c>
      <c r="T34" s="186">
        <f>'2801'!C33</f>
        <v>0</v>
      </c>
      <c r="U34" s="65"/>
      <c r="V34" s="188">
        <f t="shared" si="0"/>
        <v>0</v>
      </c>
    </row>
    <row r="35" spans="1:22" ht="23.25" customHeight="1" x14ac:dyDescent="0.2">
      <c r="B35" s="180" t="s">
        <v>141</v>
      </c>
      <c r="C35" s="183">
        <f>'2901'!C13+'2901'!C14+'2901'!C15+'2901'!C16</f>
        <v>518550</v>
      </c>
      <c r="D35" s="183">
        <f>'2901'!C17</f>
        <v>148900</v>
      </c>
      <c r="E35" s="183">
        <f>'2901'!C18</f>
        <v>482800</v>
      </c>
      <c r="F35" s="183">
        <f>'2901'!C19</f>
        <v>153300</v>
      </c>
      <c r="G35" s="183">
        <f>'2901'!C20</f>
        <v>192900</v>
      </c>
      <c r="H35" s="183">
        <f>'2901'!C21</f>
        <v>203600</v>
      </c>
      <c r="I35" s="183">
        <f>'2901'!C22</f>
        <v>191490</v>
      </c>
      <c r="J35" s="183">
        <f>'2901'!C23</f>
        <v>258200</v>
      </c>
      <c r="K35" s="183">
        <f>'2901'!C24</f>
        <v>0</v>
      </c>
      <c r="L35" s="183">
        <f>'2901'!C25</f>
        <v>147500</v>
      </c>
      <c r="M35" s="183">
        <f>'2901'!C26</f>
        <v>0</v>
      </c>
      <c r="N35" s="183">
        <f>'2901'!C27</f>
        <v>83300</v>
      </c>
      <c r="O35" s="183">
        <f>'2901'!C28</f>
        <v>162150</v>
      </c>
      <c r="P35" s="183">
        <f>'2901'!C29</f>
        <v>253100</v>
      </c>
      <c r="Q35" s="183">
        <f>'2901'!C30</f>
        <v>110000</v>
      </c>
      <c r="R35" s="183">
        <f>'2901'!C31</f>
        <v>0</v>
      </c>
      <c r="S35" s="183">
        <f>'2901'!C32</f>
        <v>122800</v>
      </c>
      <c r="T35" s="183">
        <f>'2901'!C33</f>
        <v>28100</v>
      </c>
      <c r="U35" s="65"/>
      <c r="V35" s="185">
        <f t="shared" si="0"/>
        <v>3056690</v>
      </c>
    </row>
    <row r="36" spans="1:22" ht="23.25" customHeight="1" x14ac:dyDescent="0.2">
      <c r="B36" s="180" t="s">
        <v>142</v>
      </c>
      <c r="C36" s="186">
        <f>'3001'!C13+'3001'!C14+'3001'!C15+'3001'!C16</f>
        <v>491550</v>
      </c>
      <c r="D36" s="186">
        <f>'3001'!C17</f>
        <v>136500</v>
      </c>
      <c r="E36" s="186">
        <f>'3001'!C18</f>
        <v>394100</v>
      </c>
      <c r="F36" s="186">
        <f>'3001'!C19</f>
        <v>117900</v>
      </c>
      <c r="G36" s="186">
        <f>'3001'!C20</f>
        <v>216700</v>
      </c>
      <c r="H36" s="186">
        <f>'3001'!C21</f>
        <v>213100</v>
      </c>
      <c r="I36" s="186">
        <f>'3001'!C22</f>
        <v>204900</v>
      </c>
      <c r="J36" s="186">
        <f>'3001'!C23</f>
        <v>315900</v>
      </c>
      <c r="K36" s="186">
        <f>'3001'!C24</f>
        <v>0</v>
      </c>
      <c r="L36" s="186">
        <f>'3001'!C25</f>
        <v>121300</v>
      </c>
      <c r="M36" s="186">
        <f>'3001'!C26</f>
        <v>0</v>
      </c>
      <c r="N36" s="186">
        <f>'3001'!C27</f>
        <v>60400</v>
      </c>
      <c r="O36" s="186">
        <f>'3001'!C28</f>
        <v>131450</v>
      </c>
      <c r="P36" s="186">
        <f>'3001'!C29</f>
        <v>163400</v>
      </c>
      <c r="Q36" s="186">
        <f>'3001'!C30</f>
        <v>138850</v>
      </c>
      <c r="R36" s="186">
        <f>'3001'!C31</f>
        <v>0</v>
      </c>
      <c r="S36" s="186">
        <f>'3001'!C32</f>
        <v>152500</v>
      </c>
      <c r="T36" s="186">
        <f>'3001'!C33</f>
        <v>45100</v>
      </c>
      <c r="U36" s="65"/>
      <c r="V36" s="188">
        <f t="shared" si="0"/>
        <v>2903650</v>
      </c>
    </row>
    <row r="37" spans="1:22" ht="23.25" customHeight="1" x14ac:dyDescent="0.2">
      <c r="B37" s="180" t="s">
        <v>143</v>
      </c>
      <c r="C37" s="183">
        <f>'3101'!C13+'3101'!C14+'3101'!C15+'3101'!C16</f>
        <v>398250</v>
      </c>
      <c r="D37" s="183">
        <f>'3101'!C17</f>
        <v>174650</v>
      </c>
      <c r="E37" s="183">
        <f>'3101'!C18</f>
        <v>585000</v>
      </c>
      <c r="F37" s="183">
        <f>'3101'!C19</f>
        <v>131200</v>
      </c>
      <c r="G37" s="183">
        <f>'3101'!C20</f>
        <v>193900</v>
      </c>
      <c r="H37" s="183">
        <f>'3101'!C21</f>
        <v>158300</v>
      </c>
      <c r="I37" s="183">
        <f>'3101'!C22</f>
        <v>221100</v>
      </c>
      <c r="J37" s="183">
        <f>'3101'!C23</f>
        <v>307200</v>
      </c>
      <c r="K37" s="183">
        <f>'3101'!C24</f>
        <v>0</v>
      </c>
      <c r="L37" s="183">
        <f>'3101'!C25</f>
        <v>147300</v>
      </c>
      <c r="M37" s="183">
        <f>'3101'!C26</f>
        <v>0</v>
      </c>
      <c r="N37" s="183">
        <f>'3101'!C27</f>
        <v>94900</v>
      </c>
      <c r="O37" s="183">
        <f>'3101'!C28</f>
        <v>127600</v>
      </c>
      <c r="P37" s="183">
        <f>'3101'!C29</f>
        <v>273900</v>
      </c>
      <c r="Q37" s="183">
        <f>'3101'!C30</f>
        <v>144150</v>
      </c>
      <c r="R37" s="183">
        <f>'3101'!C31</f>
        <v>0</v>
      </c>
      <c r="S37" s="183">
        <f>'3101'!C32</f>
        <v>155450</v>
      </c>
      <c r="T37" s="183">
        <f>'3101'!C33</f>
        <v>33000</v>
      </c>
      <c r="U37" s="65"/>
      <c r="V37" s="185">
        <f t="shared" si="0"/>
        <v>3145900</v>
      </c>
    </row>
    <row r="38" spans="1:22" ht="6.75" customHeight="1" x14ac:dyDescent="0.2">
      <c r="B38" s="189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 spans="1:22" ht="26.25" customHeight="1" x14ac:dyDescent="0.2">
      <c r="A39" s="190"/>
      <c r="B39" s="189"/>
      <c r="C39" s="191">
        <f t="shared" ref="C39:T39" si="1">SUM(C7:C37)</f>
        <v>11245300</v>
      </c>
      <c r="D39" s="191">
        <f t="shared" si="1"/>
        <v>3664750</v>
      </c>
      <c r="E39" s="191">
        <f t="shared" si="1"/>
        <v>10316170</v>
      </c>
      <c r="F39" s="191">
        <f t="shared" si="1"/>
        <v>4271200</v>
      </c>
      <c r="G39" s="191">
        <f t="shared" si="1"/>
        <v>3757500</v>
      </c>
      <c r="H39" s="191">
        <f t="shared" si="1"/>
        <v>2999500</v>
      </c>
      <c r="I39" s="191">
        <f t="shared" si="1"/>
        <v>4586040</v>
      </c>
      <c r="J39" s="191">
        <f t="shared" si="1"/>
        <v>5935050</v>
      </c>
      <c r="K39" s="191">
        <f t="shared" si="1"/>
        <v>422900</v>
      </c>
      <c r="L39" s="191">
        <f t="shared" si="1"/>
        <v>3205100</v>
      </c>
      <c r="M39" s="191">
        <f t="shared" si="1"/>
        <v>0</v>
      </c>
      <c r="N39" s="191">
        <f t="shared" si="1"/>
        <v>1938400</v>
      </c>
      <c r="O39" s="191">
        <f t="shared" si="1"/>
        <v>3107030</v>
      </c>
      <c r="P39" s="191">
        <f t="shared" si="1"/>
        <v>4678900</v>
      </c>
      <c r="Q39" s="191">
        <f t="shared" si="1"/>
        <v>2521950</v>
      </c>
      <c r="R39" s="191">
        <f t="shared" si="1"/>
        <v>0</v>
      </c>
      <c r="S39" s="191">
        <f t="shared" si="1"/>
        <v>3661100</v>
      </c>
      <c r="T39" s="191">
        <f t="shared" si="1"/>
        <v>1236450</v>
      </c>
      <c r="U39" s="65"/>
      <c r="V39" s="192"/>
    </row>
    <row r="40" spans="1:22" ht="12.75" x14ac:dyDescent="0.2">
      <c r="B40" s="189"/>
    </row>
    <row r="41" spans="1:22" ht="12.75" x14ac:dyDescent="0.2">
      <c r="B41" s="189"/>
    </row>
    <row r="42" spans="1:22" ht="12.75" x14ac:dyDescent="0.2">
      <c r="B42" s="189"/>
    </row>
    <row r="43" spans="1:22" ht="12.75" x14ac:dyDescent="0.2">
      <c r="B43" s="189"/>
    </row>
    <row r="44" spans="1:22" ht="12.75" x14ac:dyDescent="0.2">
      <c r="B44" s="4"/>
    </row>
    <row r="45" spans="1:22" ht="45" x14ac:dyDescent="0.6">
      <c r="B45" s="45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454"/>
      <c r="Q45" s="374"/>
      <c r="R45" s="374"/>
      <c r="S45" s="194"/>
      <c r="T45" s="194"/>
      <c r="V45" s="193"/>
    </row>
    <row r="46" spans="1:22" ht="9.75" customHeight="1" x14ac:dyDescent="0.2">
      <c r="B46" s="4"/>
    </row>
    <row r="47" spans="1:22" ht="9.75" customHeight="1" x14ac:dyDescent="0.2">
      <c r="B47" s="4"/>
    </row>
    <row r="48" spans="1:22" ht="9.75" customHeight="1" x14ac:dyDescent="0.2">
      <c r="B48" s="4"/>
    </row>
    <row r="49" spans="2:27" ht="22.5" customHeight="1" x14ac:dyDescent="0.2">
      <c r="B49" s="195"/>
      <c r="C49" s="38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81"/>
      <c r="V49" s="196"/>
      <c r="W49" s="181"/>
      <c r="X49" s="182"/>
      <c r="Y49" s="182"/>
      <c r="Z49" s="182"/>
      <c r="AA49" s="182"/>
    </row>
    <row r="50" spans="2:27" ht="23.25" customHeight="1" x14ac:dyDescent="0.2">
      <c r="B50" s="196"/>
    </row>
    <row r="51" spans="2:27" ht="23.25" customHeight="1" x14ac:dyDescent="0.2">
      <c r="B51" s="196"/>
    </row>
    <row r="52" spans="2:27" ht="23.25" customHeight="1" x14ac:dyDescent="0.2">
      <c r="B52" s="196"/>
    </row>
    <row r="53" spans="2:27" ht="23.25" customHeight="1" x14ac:dyDescent="0.2">
      <c r="B53" s="196"/>
    </row>
    <row r="54" spans="2:27" ht="23.25" customHeight="1" x14ac:dyDescent="0.2">
      <c r="B54" s="196"/>
    </row>
    <row r="55" spans="2:27" ht="23.25" customHeight="1" x14ac:dyDescent="0.2">
      <c r="B55" s="196"/>
      <c r="I55" s="78"/>
    </row>
    <row r="56" spans="2:27" ht="23.25" customHeight="1" x14ac:dyDescent="0.2">
      <c r="B56" s="196"/>
    </row>
    <row r="57" spans="2:27" ht="23.25" customHeight="1" x14ac:dyDescent="0.2">
      <c r="B57" s="196"/>
    </row>
    <row r="58" spans="2:27" ht="23.25" customHeight="1" x14ac:dyDescent="0.2">
      <c r="B58" s="196"/>
    </row>
    <row r="59" spans="2:27" ht="23.25" customHeight="1" x14ac:dyDescent="0.2">
      <c r="B59" s="196"/>
    </row>
    <row r="60" spans="2:27" ht="23.25" customHeight="1" x14ac:dyDescent="0.2">
      <c r="B60" s="196"/>
    </row>
    <row r="61" spans="2:27" ht="23.25" customHeight="1" x14ac:dyDescent="0.2">
      <c r="B61" s="196"/>
    </row>
    <row r="62" spans="2:27" ht="23.25" customHeight="1" x14ac:dyDescent="0.2">
      <c r="B62" s="196"/>
    </row>
    <row r="63" spans="2:27" ht="23.25" customHeight="1" x14ac:dyDescent="0.2">
      <c r="B63" s="196"/>
    </row>
    <row r="64" spans="2:27" ht="23.25" customHeight="1" x14ac:dyDescent="0.2">
      <c r="B64" s="196"/>
    </row>
    <row r="65" spans="2:2" ht="23.25" customHeight="1" x14ac:dyDescent="0.2">
      <c r="B65" s="196"/>
    </row>
    <row r="66" spans="2:2" ht="23.25" customHeight="1" x14ac:dyDescent="0.2">
      <c r="B66" s="196"/>
    </row>
    <row r="67" spans="2:2" ht="23.25" customHeight="1" x14ac:dyDescent="0.2">
      <c r="B67" s="196"/>
    </row>
    <row r="68" spans="2:2" ht="23.25" customHeight="1" x14ac:dyDescent="0.2">
      <c r="B68" s="196"/>
    </row>
    <row r="69" spans="2:2" ht="23.25" customHeight="1" x14ac:dyDescent="0.2">
      <c r="B69" s="196"/>
    </row>
    <row r="70" spans="2:2" ht="23.25" customHeight="1" x14ac:dyDescent="0.2">
      <c r="B70" s="196"/>
    </row>
    <row r="71" spans="2:2" ht="23.25" customHeight="1" x14ac:dyDescent="0.2">
      <c r="B71" s="196"/>
    </row>
    <row r="72" spans="2:2" ht="23.25" customHeight="1" x14ac:dyDescent="0.2">
      <c r="B72" s="196"/>
    </row>
    <row r="73" spans="2:2" ht="23.25" customHeight="1" x14ac:dyDescent="0.2">
      <c r="B73" s="196"/>
    </row>
    <row r="74" spans="2:2" ht="23.25" customHeight="1" x14ac:dyDescent="0.2">
      <c r="B74" s="196"/>
    </row>
    <row r="75" spans="2:2" ht="23.25" customHeight="1" x14ac:dyDescent="0.2">
      <c r="B75" s="196"/>
    </row>
    <row r="76" spans="2:2" ht="23.25" customHeight="1" x14ac:dyDescent="0.2">
      <c r="B76" s="196"/>
    </row>
    <row r="77" spans="2:2" ht="23.25" customHeight="1" x14ac:dyDescent="0.2">
      <c r="B77" s="196"/>
    </row>
    <row r="78" spans="2:2" ht="23.25" customHeight="1" x14ac:dyDescent="0.2">
      <c r="B78" s="196"/>
    </row>
    <row r="79" spans="2:2" ht="23.25" customHeight="1" x14ac:dyDescent="0.2">
      <c r="B79" s="196"/>
    </row>
    <row r="80" spans="2:2" ht="23.25" customHeight="1" x14ac:dyDescent="0.2">
      <c r="B80" s="196"/>
    </row>
    <row r="81" spans="2:2" ht="6.75" customHeight="1" x14ac:dyDescent="0.2">
      <c r="B81" s="189"/>
    </row>
    <row r="82" spans="2:2" ht="26.25" customHeight="1" x14ac:dyDescent="0.2">
      <c r="B82" s="189"/>
    </row>
    <row r="83" spans="2:2" ht="12.75" x14ac:dyDescent="0.2">
      <c r="B83" s="189"/>
    </row>
    <row r="84" spans="2:2" ht="12.75" x14ac:dyDescent="0.2">
      <c r="B84" s="189"/>
    </row>
    <row r="85" spans="2:2" ht="12.75" x14ac:dyDescent="0.2">
      <c r="B85" s="189"/>
    </row>
    <row r="86" spans="2:2" ht="12.75" x14ac:dyDescent="0.2">
      <c r="B86" s="189"/>
    </row>
    <row r="87" spans="2:2" ht="12.75" x14ac:dyDescent="0.2">
      <c r="B87" s="189"/>
    </row>
    <row r="88" spans="2:2" ht="12.75" x14ac:dyDescent="0.2">
      <c r="B88" s="189"/>
    </row>
    <row r="89" spans="2:2" ht="12.75" x14ac:dyDescent="0.2">
      <c r="B89" s="189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  <row r="994" spans="2:2" ht="12.75" x14ac:dyDescent="0.2">
      <c r="B994" s="4"/>
    </row>
    <row r="995" spans="2:2" ht="12.75" x14ac:dyDescent="0.2">
      <c r="B995" s="4"/>
    </row>
    <row r="996" spans="2:2" ht="12.75" x14ac:dyDescent="0.2">
      <c r="B996" s="4"/>
    </row>
    <row r="997" spans="2:2" ht="12.75" x14ac:dyDescent="0.2">
      <c r="B997" s="4"/>
    </row>
    <row r="998" spans="2:2" ht="12.75" x14ac:dyDescent="0.2">
      <c r="B998" s="4"/>
    </row>
    <row r="999" spans="2:2" ht="12.75" x14ac:dyDescent="0.2">
      <c r="B999" s="4"/>
    </row>
    <row r="1000" spans="2:2" ht="12.75" x14ac:dyDescent="0.2">
      <c r="B1000" s="4"/>
    </row>
  </sheetData>
  <mergeCells count="4">
    <mergeCell ref="B2:O2"/>
    <mergeCell ref="P2:R2"/>
    <mergeCell ref="B45:O45"/>
    <mergeCell ref="P45:R45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4A86E8"/>
    <outlinePr summaryBelow="0" summaryRight="0"/>
    <pageSetUpPr fitToPage="1"/>
  </sheetPr>
  <dimension ref="A1:AB1000"/>
  <sheetViews>
    <sheetView workbookViewId="0"/>
  </sheetViews>
  <sheetFormatPr baseColWidth="10" defaultColWidth="12.5703125" defaultRowHeight="15.75" customHeight="1" x14ac:dyDescent="0.2"/>
  <cols>
    <col min="1" max="1" width="1.85546875" customWidth="1"/>
    <col min="2" max="2" width="5.42578125" customWidth="1"/>
    <col min="21" max="21" width="2.5703125" customWidth="1"/>
    <col min="22" max="22" width="13.85546875" customWidth="1"/>
    <col min="23" max="23" width="1.7109375" customWidth="1"/>
  </cols>
  <sheetData>
    <row r="1" spans="1:28" ht="12.75" x14ac:dyDescent="0.2">
      <c r="A1" s="197" t="b">
        <f>'PLANILLA DE PAGO'!H12=I39</f>
        <v>1</v>
      </c>
      <c r="B1" s="4"/>
    </row>
    <row r="2" spans="1:28" ht="45" x14ac:dyDescent="0.6">
      <c r="B2" s="455" t="s">
        <v>168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456" t="s">
        <v>171</v>
      </c>
      <c r="Q2" s="374"/>
      <c r="R2" s="374"/>
      <c r="S2" s="199"/>
      <c r="T2" s="199"/>
      <c r="U2" s="200"/>
      <c r="V2" s="198">
        <v>2025</v>
      </c>
    </row>
    <row r="3" spans="1:28" ht="9.75" customHeight="1" x14ac:dyDescent="0.2">
      <c r="B3" s="4"/>
    </row>
    <row r="4" spans="1:28" ht="9.75" customHeight="1" x14ac:dyDescent="0.2">
      <c r="B4" s="4"/>
    </row>
    <row r="5" spans="1:28" ht="9.75" customHeight="1" x14ac:dyDescent="0.2">
      <c r="B5" s="4"/>
    </row>
    <row r="6" spans="1:28" ht="22.5" customHeight="1" x14ac:dyDescent="0.2">
      <c r="A6" s="201"/>
      <c r="B6" s="202" t="s">
        <v>96</v>
      </c>
      <c r="C6" s="203" t="s">
        <v>170</v>
      </c>
      <c r="D6" s="204" t="s">
        <v>32</v>
      </c>
      <c r="E6" s="204" t="s">
        <v>34</v>
      </c>
      <c r="F6" s="204" t="s">
        <v>36</v>
      </c>
      <c r="G6" s="204" t="s">
        <v>38</v>
      </c>
      <c r="H6" s="204" t="s">
        <v>40</v>
      </c>
      <c r="I6" s="204" t="s">
        <v>42</v>
      </c>
      <c r="J6" s="204" t="s">
        <v>44</v>
      </c>
      <c r="K6" s="204" t="s">
        <v>46</v>
      </c>
      <c r="L6" s="204" t="s">
        <v>48</v>
      </c>
      <c r="M6" s="204" t="s">
        <v>50</v>
      </c>
      <c r="N6" s="204" t="s">
        <v>52</v>
      </c>
      <c r="O6" s="204" t="s">
        <v>54</v>
      </c>
      <c r="P6" s="204" t="s">
        <v>56</v>
      </c>
      <c r="Q6" s="204" t="s">
        <v>58</v>
      </c>
      <c r="R6" s="204" t="s">
        <v>60</v>
      </c>
      <c r="S6" s="204" t="s">
        <v>62</v>
      </c>
      <c r="T6" s="204" t="s">
        <v>64</v>
      </c>
      <c r="U6" s="205"/>
      <c r="V6" s="204" t="s">
        <v>7</v>
      </c>
      <c r="W6" s="206"/>
      <c r="X6" s="207"/>
      <c r="Y6" s="207"/>
      <c r="Z6" s="207"/>
      <c r="AA6" s="207"/>
      <c r="AB6" s="201"/>
    </row>
    <row r="7" spans="1:28" ht="23.25" customHeight="1" x14ac:dyDescent="0.2">
      <c r="B7" s="208" t="s">
        <v>33</v>
      </c>
      <c r="C7" s="209">
        <f>'0101'!D12+'0101'!D13+'0101'!D14+'0101'!D15</f>
        <v>158900</v>
      </c>
      <c r="D7" s="210">
        <f>'0101'!D16</f>
        <v>129600</v>
      </c>
      <c r="E7" s="210">
        <f>'0101'!D17</f>
        <v>213750</v>
      </c>
      <c r="F7" s="210">
        <f>'0101'!D18</f>
        <v>139400</v>
      </c>
      <c r="G7" s="210">
        <f>'0101'!D19</f>
        <v>229950</v>
      </c>
      <c r="H7" s="210">
        <f>'0101'!D20</f>
        <v>120700</v>
      </c>
      <c r="I7" s="210">
        <f>'0101'!D21</f>
        <v>159850</v>
      </c>
      <c r="J7" s="210">
        <f>'0101'!D22</f>
        <v>183950</v>
      </c>
      <c r="K7" s="210">
        <f>'0101'!D23</f>
        <v>40800</v>
      </c>
      <c r="L7" s="210">
        <f>'0101'!D24</f>
        <v>127900</v>
      </c>
      <c r="M7" s="210">
        <f>'0101'!D25</f>
        <v>0</v>
      </c>
      <c r="N7" s="210">
        <f>'0101'!D26</f>
        <v>107100</v>
      </c>
      <c r="O7" s="210">
        <f>'0101'!D27</f>
        <v>116250</v>
      </c>
      <c r="P7" s="210">
        <f>'0101'!D28</f>
        <v>200000</v>
      </c>
      <c r="Q7" s="210">
        <f>'0101'!D29</f>
        <v>92700</v>
      </c>
      <c r="R7" s="210">
        <f>'0101'!D30</f>
        <v>0</v>
      </c>
      <c r="S7" s="211">
        <f>'0101'!D31</f>
        <v>147900</v>
      </c>
      <c r="T7" s="211">
        <f>'0101'!D32</f>
        <v>23700</v>
      </c>
      <c r="U7" s="212"/>
      <c r="V7" s="213">
        <f t="shared" ref="V7:V37" si="0">SUM(C7:T7)</f>
        <v>2192450</v>
      </c>
    </row>
    <row r="8" spans="1:28" ht="23.25" customHeight="1" x14ac:dyDescent="0.2">
      <c r="B8" s="208" t="s">
        <v>35</v>
      </c>
      <c r="C8" s="214">
        <f>'0201'!D12+'0201'!D13+'0201'!D14+'0201'!D15</f>
        <v>126500</v>
      </c>
      <c r="D8" s="214">
        <f>'0201'!D16</f>
        <v>33700</v>
      </c>
      <c r="E8" s="214">
        <f>'0201'!D17</f>
        <v>207250</v>
      </c>
      <c r="F8" s="214">
        <f>'0201'!D18</f>
        <v>147400</v>
      </c>
      <c r="G8" s="214">
        <f>'0201'!D19</f>
        <v>81650</v>
      </c>
      <c r="H8" s="214">
        <f>'0201'!D20</f>
        <v>96250</v>
      </c>
      <c r="I8" s="214">
        <f>'0201'!D21</f>
        <v>128200</v>
      </c>
      <c r="J8" s="214">
        <f>'0201'!D22</f>
        <v>156300</v>
      </c>
      <c r="K8" s="214">
        <f>'0201'!D23</f>
        <v>55700</v>
      </c>
      <c r="L8" s="214">
        <f>'0201'!D24</f>
        <v>73000</v>
      </c>
      <c r="M8" s="214">
        <f>'0201'!D25</f>
        <v>0</v>
      </c>
      <c r="N8" s="214">
        <f>'0201'!D26</f>
        <v>57100</v>
      </c>
      <c r="O8" s="214">
        <f>'0201'!D27</f>
        <v>75800</v>
      </c>
      <c r="P8" s="214">
        <f>'0201'!D28</f>
        <v>155700</v>
      </c>
      <c r="Q8" s="214">
        <f>'0201'!D29</f>
        <v>147650</v>
      </c>
      <c r="R8" s="214">
        <f>'0201'!D30</f>
        <v>0</v>
      </c>
      <c r="S8" s="215">
        <f>'0201'!D31</f>
        <v>143300</v>
      </c>
      <c r="T8" s="215">
        <f>'0201'!D32</f>
        <v>43200</v>
      </c>
      <c r="U8" s="212"/>
      <c r="V8" s="216">
        <f t="shared" si="0"/>
        <v>1728700</v>
      </c>
    </row>
    <row r="9" spans="1:28" ht="23.25" customHeight="1" x14ac:dyDescent="0.2">
      <c r="B9" s="208" t="s">
        <v>37</v>
      </c>
      <c r="C9" s="210">
        <f>'0301'!D12+'0301'!D13+'0301'!D14+'0301'!D15</f>
        <v>238900</v>
      </c>
      <c r="D9" s="210">
        <f>'0301'!D16</f>
        <v>92100</v>
      </c>
      <c r="E9" s="210">
        <f>'0301'!D17</f>
        <v>239250</v>
      </c>
      <c r="F9" s="210">
        <f>'0301'!D18</f>
        <v>76000</v>
      </c>
      <c r="G9" s="210">
        <f>'0301'!D19</f>
        <v>113200</v>
      </c>
      <c r="H9" s="210">
        <f>'0301'!D20</f>
        <v>67600</v>
      </c>
      <c r="I9" s="210">
        <f>'0301'!D21</f>
        <v>130800</v>
      </c>
      <c r="J9" s="210">
        <f>'0301'!D22</f>
        <v>170650</v>
      </c>
      <c r="K9" s="210">
        <f>'0301'!D23</f>
        <v>76300</v>
      </c>
      <c r="L9" s="210">
        <f>'0301'!D24</f>
        <v>106500</v>
      </c>
      <c r="M9" s="210">
        <f>'0301'!D25</f>
        <v>0</v>
      </c>
      <c r="N9" s="210">
        <f>'0301'!D26</f>
        <v>68500</v>
      </c>
      <c r="O9" s="210">
        <f>'0301'!D27</f>
        <v>128750</v>
      </c>
      <c r="P9" s="210">
        <f>'0301'!D28</f>
        <v>154600</v>
      </c>
      <c r="Q9" s="210">
        <f>'0301'!D29</f>
        <v>59200</v>
      </c>
      <c r="R9" s="210">
        <f>'0301'!D30</f>
        <v>0</v>
      </c>
      <c r="S9" s="210">
        <f>'0301'!D31</f>
        <v>150700</v>
      </c>
      <c r="T9" s="210">
        <f>'0301'!D32</f>
        <v>64950</v>
      </c>
      <c r="U9" s="212"/>
      <c r="V9" s="213">
        <f t="shared" si="0"/>
        <v>1938000</v>
      </c>
    </row>
    <row r="10" spans="1:28" ht="23.25" customHeight="1" x14ac:dyDescent="0.2">
      <c r="B10" s="208" t="s">
        <v>39</v>
      </c>
      <c r="C10" s="214">
        <f>'0401'!D12+'0401'!D13+'0401'!D14+'0401'!D15</f>
        <v>153500</v>
      </c>
      <c r="D10" s="214">
        <f>'0401'!D16</f>
        <v>94600</v>
      </c>
      <c r="E10" s="214">
        <f>'0401'!D17</f>
        <v>217900</v>
      </c>
      <c r="F10" s="214">
        <f>'0401'!D18</f>
        <v>108700</v>
      </c>
      <c r="G10" s="214">
        <f>'0401'!D19</f>
        <v>108300</v>
      </c>
      <c r="H10" s="214">
        <f>'0401'!D20</f>
        <v>64200</v>
      </c>
      <c r="I10" s="214">
        <f>'0401'!D21</f>
        <v>130100</v>
      </c>
      <c r="J10" s="214">
        <f>'0401'!D22</f>
        <v>116300</v>
      </c>
      <c r="K10" s="214">
        <f>'0401'!D23</f>
        <v>45605</v>
      </c>
      <c r="L10" s="214">
        <f>'0401'!D24</f>
        <v>102050</v>
      </c>
      <c r="M10" s="214">
        <f>'0401'!D25</f>
        <v>0</v>
      </c>
      <c r="N10" s="214">
        <f>'0401'!D26</f>
        <v>62000</v>
      </c>
      <c r="O10" s="214">
        <f>'0401'!D27</f>
        <v>122050</v>
      </c>
      <c r="P10" s="214">
        <f>'0401'!D28</f>
        <v>182900</v>
      </c>
      <c r="Q10" s="214">
        <f>'0401'!D29</f>
        <v>56500</v>
      </c>
      <c r="R10" s="214">
        <f>'0401'!D30</f>
        <v>0</v>
      </c>
      <c r="S10" s="214">
        <f>'0401'!D31</f>
        <v>134750</v>
      </c>
      <c r="T10" s="214">
        <f>'0401'!D32</f>
        <v>22900</v>
      </c>
      <c r="U10" s="212"/>
      <c r="V10" s="216">
        <f t="shared" si="0"/>
        <v>1722355</v>
      </c>
    </row>
    <row r="11" spans="1:28" ht="23.25" customHeight="1" x14ac:dyDescent="0.2">
      <c r="B11" s="208" t="s">
        <v>41</v>
      </c>
      <c r="C11" s="210">
        <f>'0501'!D12+'0501'!D13+'0501'!D14+'0501'!D15</f>
        <v>172450</v>
      </c>
      <c r="D11" s="211">
        <f>'0501'!D16</f>
        <v>85650</v>
      </c>
      <c r="E11" s="210">
        <f>'0501'!D17</f>
        <v>285900</v>
      </c>
      <c r="F11" s="210">
        <f>'0501'!D18</f>
        <v>124200</v>
      </c>
      <c r="G11" s="210">
        <f>'0501'!D19</f>
        <v>145050</v>
      </c>
      <c r="H11" s="210">
        <f>'0501'!D20</f>
        <v>79900</v>
      </c>
      <c r="I11" s="210">
        <f>'0501'!D21</f>
        <v>139800</v>
      </c>
      <c r="J11" s="210">
        <f>'0501'!D22</f>
        <v>179850</v>
      </c>
      <c r="K11" s="210">
        <f>'0501'!D23</f>
        <v>36000</v>
      </c>
      <c r="L11" s="210">
        <f>'0501'!D24</f>
        <v>111300</v>
      </c>
      <c r="M11" s="210">
        <f>'0501'!D25</f>
        <v>0</v>
      </c>
      <c r="N11" s="210">
        <f>'0501'!D26</f>
        <v>43200</v>
      </c>
      <c r="O11" s="210">
        <f>'0501'!D27</f>
        <v>126455</v>
      </c>
      <c r="P11" s="210">
        <f>'0501'!D28</f>
        <v>193750</v>
      </c>
      <c r="Q11" s="210">
        <f>'0501'!D29</f>
        <v>37300</v>
      </c>
      <c r="R11" s="210">
        <f>'0501'!D30</f>
        <v>0</v>
      </c>
      <c r="S11" s="210">
        <f>'0501'!D31</f>
        <v>198900</v>
      </c>
      <c r="T11" s="210">
        <f>'0501'!D32</f>
        <v>44800</v>
      </c>
      <c r="U11" s="212"/>
      <c r="V11" s="213">
        <f t="shared" si="0"/>
        <v>2004505</v>
      </c>
    </row>
    <row r="12" spans="1:28" ht="23.25" customHeight="1" x14ac:dyDescent="0.2">
      <c r="B12" s="208" t="s">
        <v>43</v>
      </c>
      <c r="C12" s="214">
        <f>'0601'!D13+'0601'!D14+'0601'!D15+'0601'!D16</f>
        <v>262500</v>
      </c>
      <c r="D12" s="214">
        <f>'0601'!D17</f>
        <v>102750</v>
      </c>
      <c r="E12" s="214">
        <f>'0601'!D18</f>
        <v>338265</v>
      </c>
      <c r="F12" s="214">
        <f>'0601'!D19</f>
        <v>195200</v>
      </c>
      <c r="G12" s="214">
        <f>'0601'!D20</f>
        <v>230400</v>
      </c>
      <c r="H12" s="214">
        <f>'0601'!D21</f>
        <v>146000</v>
      </c>
      <c r="I12" s="214">
        <f>'0601'!D22</f>
        <v>186950</v>
      </c>
      <c r="J12" s="214">
        <f>'0601'!D23</f>
        <v>308200</v>
      </c>
      <c r="K12" s="214">
        <f>'0601'!D24</f>
        <v>73900</v>
      </c>
      <c r="L12" s="214">
        <f>'0601'!D25</f>
        <v>147400</v>
      </c>
      <c r="M12" s="214">
        <f>'0601'!D26</f>
        <v>0</v>
      </c>
      <c r="N12" s="214">
        <f>'0601'!D27</f>
        <v>97250</v>
      </c>
      <c r="O12" s="214">
        <f>'0601'!D28</f>
        <v>135350</v>
      </c>
      <c r="P12" s="214">
        <f>'0601'!D29</f>
        <v>206400</v>
      </c>
      <c r="Q12" s="214">
        <f>'0601'!D30</f>
        <v>86700</v>
      </c>
      <c r="R12" s="214">
        <f>'0601'!D31</f>
        <v>0</v>
      </c>
      <c r="S12" s="214">
        <f>'0601'!D32</f>
        <v>100000</v>
      </c>
      <c r="T12" s="214">
        <f>'0601'!D33</f>
        <v>127100</v>
      </c>
      <c r="U12" s="212"/>
      <c r="V12" s="216">
        <f t="shared" si="0"/>
        <v>2744365</v>
      </c>
    </row>
    <row r="13" spans="1:28" ht="23.25" customHeight="1" x14ac:dyDescent="0.2">
      <c r="B13" s="208" t="s">
        <v>45</v>
      </c>
      <c r="C13" s="210">
        <f>'0701'!D13+'0701'!D14+'0701'!D15+'0701'!D16</f>
        <v>0</v>
      </c>
      <c r="D13" s="210">
        <f>'0701'!D17</f>
        <v>0</v>
      </c>
      <c r="E13" s="210">
        <f>'0701'!D18</f>
        <v>0</v>
      </c>
      <c r="F13" s="210">
        <f>'0701'!D19</f>
        <v>0</v>
      </c>
      <c r="G13" s="210">
        <f>'0701'!D20</f>
        <v>0</v>
      </c>
      <c r="H13" s="210">
        <f>'0701'!D21</f>
        <v>0</v>
      </c>
      <c r="I13" s="210">
        <f>'0701'!D22</f>
        <v>0</v>
      </c>
      <c r="J13" s="210">
        <f>'0701'!D23</f>
        <v>0</v>
      </c>
      <c r="K13" s="210">
        <f>'0701'!D24</f>
        <v>0</v>
      </c>
      <c r="L13" s="210">
        <f>'0701'!D25</f>
        <v>0</v>
      </c>
      <c r="M13" s="210">
        <f>'0701'!D26</f>
        <v>0</v>
      </c>
      <c r="N13" s="210">
        <f>'0701'!D27</f>
        <v>0</v>
      </c>
      <c r="O13" s="210">
        <f>'0701'!D28</f>
        <v>0</v>
      </c>
      <c r="P13" s="210">
        <f>'0701'!D29</f>
        <v>0</v>
      </c>
      <c r="Q13" s="210">
        <f>'0701'!D30</f>
        <v>0</v>
      </c>
      <c r="R13" s="210">
        <f>'0701'!D31</f>
        <v>0</v>
      </c>
      <c r="S13" s="210">
        <f>'0701'!D32</f>
        <v>0</v>
      </c>
      <c r="T13" s="210">
        <f>'0701'!D33</f>
        <v>0</v>
      </c>
      <c r="U13" s="212"/>
      <c r="V13" s="213">
        <f t="shared" si="0"/>
        <v>0</v>
      </c>
    </row>
    <row r="14" spans="1:28" ht="23.25" customHeight="1" x14ac:dyDescent="0.2">
      <c r="B14" s="208" t="s">
        <v>47</v>
      </c>
      <c r="C14" s="214">
        <f>'0801'!D13+'0801'!D14+'0801'!D15+'0801'!D16</f>
        <v>0</v>
      </c>
      <c r="D14" s="214">
        <f>'0801'!D17</f>
        <v>0</v>
      </c>
      <c r="E14" s="214">
        <f>'0801'!D18</f>
        <v>0</v>
      </c>
      <c r="F14" s="214">
        <f>'0801'!D19</f>
        <v>0</v>
      </c>
      <c r="G14" s="214">
        <f>'0801'!D20</f>
        <v>0</v>
      </c>
      <c r="H14" s="214">
        <f>'0801'!D21</f>
        <v>0</v>
      </c>
      <c r="I14" s="214">
        <f>'0801'!D22</f>
        <v>0</v>
      </c>
      <c r="J14" s="214">
        <f>'0801'!D23</f>
        <v>0</v>
      </c>
      <c r="K14" s="214">
        <f>'0801'!D24</f>
        <v>0</v>
      </c>
      <c r="L14" s="214">
        <f>'0801'!D25</f>
        <v>0</v>
      </c>
      <c r="M14" s="214">
        <f>'0801'!D26</f>
        <v>0</v>
      </c>
      <c r="N14" s="214">
        <f>'0801'!D27</f>
        <v>0</v>
      </c>
      <c r="O14" s="214">
        <f>'0801'!D28</f>
        <v>0</v>
      </c>
      <c r="P14" s="214">
        <f>'0801'!D29</f>
        <v>0</v>
      </c>
      <c r="Q14" s="214">
        <f>'0801'!D30</f>
        <v>0</v>
      </c>
      <c r="R14" s="214">
        <f>'0801'!D31</f>
        <v>0</v>
      </c>
      <c r="S14" s="214">
        <f>'0801'!D32</f>
        <v>0</v>
      </c>
      <c r="T14" s="214">
        <f>'0801'!D33</f>
        <v>0</v>
      </c>
      <c r="U14" s="212"/>
      <c r="V14" s="216">
        <f t="shared" si="0"/>
        <v>0</v>
      </c>
    </row>
    <row r="15" spans="1:28" ht="23.25" customHeight="1" x14ac:dyDescent="0.2">
      <c r="B15" s="208" t="s">
        <v>49</v>
      </c>
      <c r="C15" s="210">
        <f>'0901'!D13+'0901'!D14+'0901'!D15+'0901'!D16</f>
        <v>206350</v>
      </c>
      <c r="D15" s="210">
        <f>'0901'!D17</f>
        <v>113250</v>
      </c>
      <c r="E15" s="210">
        <f>'0901'!D18</f>
        <v>289300</v>
      </c>
      <c r="F15" s="210">
        <f>'0901'!D19</f>
        <v>141000</v>
      </c>
      <c r="G15" s="210">
        <f>'0901'!D20</f>
        <v>136150</v>
      </c>
      <c r="H15" s="210">
        <f>'0901'!D21</f>
        <v>101800</v>
      </c>
      <c r="I15" s="210">
        <f>'0901'!D22</f>
        <v>188200</v>
      </c>
      <c r="J15" s="210">
        <f>'0901'!D23</f>
        <v>213050</v>
      </c>
      <c r="K15" s="210">
        <f>'0901'!D24</f>
        <v>44000</v>
      </c>
      <c r="L15" s="210">
        <f>'0901'!D25</f>
        <v>142800</v>
      </c>
      <c r="M15" s="210">
        <f>'0901'!D26</f>
        <v>0</v>
      </c>
      <c r="N15" s="210">
        <f>'0901'!D27</f>
        <v>76300</v>
      </c>
      <c r="O15" s="210">
        <f>'0901'!D28</f>
        <v>180200</v>
      </c>
      <c r="P15" s="210">
        <f>'0901'!D29</f>
        <v>202500</v>
      </c>
      <c r="Q15" s="210">
        <f>'0901'!D30</f>
        <v>71700</v>
      </c>
      <c r="R15" s="210">
        <f>'0901'!D31</f>
        <v>0</v>
      </c>
      <c r="S15" s="210">
        <f>'0901'!D32</f>
        <v>200200</v>
      </c>
      <c r="T15" s="210">
        <f>'0901'!D33</f>
        <v>39800</v>
      </c>
      <c r="U15" s="212"/>
      <c r="V15" s="213">
        <f t="shared" si="0"/>
        <v>2346600</v>
      </c>
    </row>
    <row r="16" spans="1:28" ht="23.25" customHeight="1" x14ac:dyDescent="0.2">
      <c r="B16" s="208" t="s">
        <v>51</v>
      </c>
      <c r="C16" s="214">
        <f>'1001'!D13+'1001'!D14+'1001'!D15+'1001'!D16</f>
        <v>231000</v>
      </c>
      <c r="D16" s="214">
        <f>'1001'!D17</f>
        <v>94400</v>
      </c>
      <c r="E16" s="214">
        <f>'1001'!D18</f>
        <v>213650</v>
      </c>
      <c r="F16" s="214">
        <f>'1001'!D19</f>
        <v>104700</v>
      </c>
      <c r="G16" s="214">
        <f>'1001'!D20</f>
        <v>116000</v>
      </c>
      <c r="H16" s="214">
        <f>'1001'!D21</f>
        <v>98600</v>
      </c>
      <c r="I16" s="214">
        <f>'1001'!D22</f>
        <v>202100</v>
      </c>
      <c r="J16" s="214">
        <f>'1001'!D23</f>
        <v>139250</v>
      </c>
      <c r="K16" s="214">
        <f>'1001'!D24</f>
        <v>63950</v>
      </c>
      <c r="L16" s="214">
        <f>'1001'!D25</f>
        <v>129300</v>
      </c>
      <c r="M16" s="214">
        <f>'1001'!D26</f>
        <v>0</v>
      </c>
      <c r="N16" s="214">
        <f>'1001'!D27</f>
        <v>65200</v>
      </c>
      <c r="O16" s="214">
        <f>'1001'!D28</f>
        <v>134850</v>
      </c>
      <c r="P16" s="214">
        <f>'1001'!D29</f>
        <v>169900</v>
      </c>
      <c r="Q16" s="214">
        <f>'1001'!D30</f>
        <v>34800</v>
      </c>
      <c r="R16" s="214">
        <f>'1001'!D31</f>
        <v>0</v>
      </c>
      <c r="S16" s="214">
        <f>'1001'!D32</f>
        <v>159900</v>
      </c>
      <c r="T16" s="214">
        <f>'1001'!D33</f>
        <v>32700</v>
      </c>
      <c r="U16" s="212"/>
      <c r="V16" s="216">
        <f t="shared" si="0"/>
        <v>1990300</v>
      </c>
    </row>
    <row r="17" spans="2:22" ht="23.25" customHeight="1" x14ac:dyDescent="0.2">
      <c r="B17" s="208" t="s">
        <v>53</v>
      </c>
      <c r="C17" s="210">
        <f>'1101'!D13+'1101'!D14+'1101'!D15+'1101'!D16</f>
        <v>287100</v>
      </c>
      <c r="D17" s="210">
        <f>'1101'!D17</f>
        <v>109600</v>
      </c>
      <c r="E17" s="210">
        <f>'1101'!D18</f>
        <v>299650</v>
      </c>
      <c r="F17" s="210">
        <f>'1101'!D19</f>
        <v>191300</v>
      </c>
      <c r="G17" s="210">
        <f>'1101'!D20</f>
        <v>92200</v>
      </c>
      <c r="H17" s="210">
        <f>'1101'!D21</f>
        <v>95000</v>
      </c>
      <c r="I17" s="210">
        <f>'1101'!D22</f>
        <v>167400</v>
      </c>
      <c r="J17" s="210">
        <f>'1101'!D23</f>
        <v>170550</v>
      </c>
      <c r="K17" s="210">
        <f>'1101'!D24</f>
        <v>0</v>
      </c>
      <c r="L17" s="210">
        <f>'1101'!D25</f>
        <v>79100</v>
      </c>
      <c r="M17" s="210">
        <f>'1101'!D26</f>
        <v>0</v>
      </c>
      <c r="N17" s="210">
        <f>'1101'!D27</f>
        <v>54400</v>
      </c>
      <c r="O17" s="210">
        <f>'1101'!D28</f>
        <v>116800</v>
      </c>
      <c r="P17" s="210">
        <f>'1101'!D29</f>
        <v>123200</v>
      </c>
      <c r="Q17" s="210">
        <f>'1101'!D30</f>
        <v>117550</v>
      </c>
      <c r="R17" s="210">
        <f>'1101'!D31</f>
        <v>0</v>
      </c>
      <c r="S17" s="210">
        <f>'1101'!D32</f>
        <v>165700</v>
      </c>
      <c r="T17" s="210">
        <f>'1101'!D33</f>
        <v>25800</v>
      </c>
      <c r="U17" s="212"/>
      <c r="V17" s="213">
        <f t="shared" si="0"/>
        <v>2095350</v>
      </c>
    </row>
    <row r="18" spans="2:22" ht="23.25" customHeight="1" x14ac:dyDescent="0.2">
      <c r="B18" s="208" t="s">
        <v>55</v>
      </c>
      <c r="C18" s="214">
        <f>'1201'!D13+'1201'!D14+'1201'!D15+'1201'!D16</f>
        <v>344950</v>
      </c>
      <c r="D18" s="214">
        <f>'1201'!D17</f>
        <v>127700</v>
      </c>
      <c r="E18" s="214">
        <f>'1201'!D18</f>
        <v>400600</v>
      </c>
      <c r="F18" s="214">
        <f>'1201'!D19</f>
        <v>215650</v>
      </c>
      <c r="G18" s="214">
        <f>'1201'!D20</f>
        <v>205250</v>
      </c>
      <c r="H18" s="214">
        <f>'1201'!D21</f>
        <v>166500</v>
      </c>
      <c r="I18" s="214">
        <f>'1201'!D22</f>
        <v>172750</v>
      </c>
      <c r="J18" s="214">
        <f>'1201'!D23</f>
        <v>175550</v>
      </c>
      <c r="K18" s="214">
        <f>'1201'!D24</f>
        <v>0</v>
      </c>
      <c r="L18" s="214">
        <f>'1201'!D25</f>
        <v>138100</v>
      </c>
      <c r="M18" s="214">
        <f>'1201'!D26</f>
        <v>0</v>
      </c>
      <c r="N18" s="214">
        <f>'1201'!D27</f>
        <v>60700</v>
      </c>
      <c r="O18" s="214">
        <f>'1201'!D28</f>
        <v>172300</v>
      </c>
      <c r="P18" s="214">
        <f>'1201'!D29</f>
        <v>225100</v>
      </c>
      <c r="Q18" s="214">
        <f>'1201'!D30</f>
        <v>66600</v>
      </c>
      <c r="R18" s="214">
        <f>'1201'!D31</f>
        <v>0</v>
      </c>
      <c r="S18" s="214">
        <f>'1201'!D32</f>
        <v>168100</v>
      </c>
      <c r="T18" s="214">
        <f>'1201'!D33</f>
        <v>55600</v>
      </c>
      <c r="U18" s="212"/>
      <c r="V18" s="216">
        <f t="shared" si="0"/>
        <v>2695450</v>
      </c>
    </row>
    <row r="19" spans="2:22" ht="23.25" customHeight="1" x14ac:dyDescent="0.2">
      <c r="B19" s="208" t="s">
        <v>57</v>
      </c>
      <c r="C19" s="210">
        <f>'1301'!D13+'1301'!D14+'1301'!D15+'1301'!D16</f>
        <v>244150</v>
      </c>
      <c r="D19" s="210">
        <f>'1301'!D17</f>
        <v>101900</v>
      </c>
      <c r="E19" s="210">
        <f>'1301'!D18</f>
        <v>379350</v>
      </c>
      <c r="F19" s="210">
        <f>'1301'!D19</f>
        <v>183700</v>
      </c>
      <c r="G19" s="210">
        <f>'1301'!D20</f>
        <v>150050</v>
      </c>
      <c r="H19" s="210">
        <f>'1301'!D21</f>
        <v>201100</v>
      </c>
      <c r="I19" s="210">
        <f>'1301'!D22</f>
        <v>249900</v>
      </c>
      <c r="J19" s="210">
        <f>'1301'!D23</f>
        <v>283600</v>
      </c>
      <c r="K19" s="210">
        <f>'1301'!D24</f>
        <v>0</v>
      </c>
      <c r="L19" s="210">
        <f>'1301'!D25</f>
        <v>182200</v>
      </c>
      <c r="M19" s="210">
        <f>'1301'!D26</f>
        <v>0</v>
      </c>
      <c r="N19" s="210">
        <f>'1301'!D27</f>
        <v>60600</v>
      </c>
      <c r="O19" s="210">
        <f>'1301'!D28</f>
        <v>178730</v>
      </c>
      <c r="P19" s="210">
        <f>'1301'!D29</f>
        <v>208250</v>
      </c>
      <c r="Q19" s="210">
        <f>'1301'!D30</f>
        <v>77700</v>
      </c>
      <c r="R19" s="210">
        <f>'1301'!D31</f>
        <v>0</v>
      </c>
      <c r="S19" s="210">
        <f>'1301'!D32</f>
        <v>180500</v>
      </c>
      <c r="T19" s="210">
        <f>'1301'!D33</f>
        <v>66900</v>
      </c>
      <c r="U19" s="212"/>
      <c r="V19" s="213">
        <f t="shared" si="0"/>
        <v>2748630</v>
      </c>
    </row>
    <row r="20" spans="2:22" ht="23.25" customHeight="1" x14ac:dyDescent="0.2">
      <c r="B20" s="208" t="s">
        <v>59</v>
      </c>
      <c r="C20" s="214">
        <f>'1401'!D13+'1401'!D14+'1401'!D15+'1401'!D16</f>
        <v>0</v>
      </c>
      <c r="D20" s="214">
        <f>'1401'!D17</f>
        <v>0</v>
      </c>
      <c r="E20" s="214">
        <f>'1401'!D18</f>
        <v>0</v>
      </c>
      <c r="F20" s="214">
        <f>'1401'!D19</f>
        <v>0</v>
      </c>
      <c r="G20" s="214">
        <f>'1401'!D20</f>
        <v>0</v>
      </c>
      <c r="H20" s="214">
        <f>'1401'!D21</f>
        <v>0</v>
      </c>
      <c r="I20" s="214">
        <f>'1401'!D22</f>
        <v>0</v>
      </c>
      <c r="J20" s="214">
        <f>'1401'!D23</f>
        <v>0</v>
      </c>
      <c r="K20" s="214">
        <f>'1401'!D24</f>
        <v>0</v>
      </c>
      <c r="L20" s="214">
        <f>'1401'!D25</f>
        <v>0</v>
      </c>
      <c r="M20" s="214">
        <f>'1401'!D26</f>
        <v>0</v>
      </c>
      <c r="N20" s="214">
        <f>'1401'!D27</f>
        <v>0</v>
      </c>
      <c r="O20" s="214">
        <f>'1401'!D28</f>
        <v>0</v>
      </c>
      <c r="P20" s="214">
        <f>'1401'!D29</f>
        <v>0</v>
      </c>
      <c r="Q20" s="214">
        <f>'1401'!D30</f>
        <v>0</v>
      </c>
      <c r="R20" s="214">
        <f>'1401'!D31</f>
        <v>0</v>
      </c>
      <c r="S20" s="214">
        <f>'1401'!D32</f>
        <v>0</v>
      </c>
      <c r="T20" s="214">
        <f>'1401'!D33</f>
        <v>0</v>
      </c>
      <c r="U20" s="212"/>
      <c r="V20" s="216">
        <f t="shared" si="0"/>
        <v>0</v>
      </c>
    </row>
    <row r="21" spans="2:22" ht="23.25" customHeight="1" x14ac:dyDescent="0.2">
      <c r="B21" s="208" t="s">
        <v>61</v>
      </c>
      <c r="C21" s="210">
        <f>'1501'!D13+'1501'!D14+'1501'!D15+'1501'!D16</f>
        <v>232500</v>
      </c>
      <c r="D21" s="210">
        <f>'1501'!D17</f>
        <v>115500</v>
      </c>
      <c r="E21" s="210">
        <f>'1501'!D18</f>
        <v>337050</v>
      </c>
      <c r="F21" s="210">
        <f>'1501'!D19</f>
        <v>193200</v>
      </c>
      <c r="G21" s="210">
        <f>'1501'!D20</f>
        <v>182150</v>
      </c>
      <c r="H21" s="210">
        <f>'1501'!D21</f>
        <v>93300</v>
      </c>
      <c r="I21" s="210">
        <f>'1501'!D22</f>
        <v>259050</v>
      </c>
      <c r="J21" s="210">
        <f>'1501'!D23</f>
        <v>117450</v>
      </c>
      <c r="K21" s="210">
        <f>'1501'!D24</f>
        <v>0</v>
      </c>
      <c r="L21" s="210">
        <f>'1501'!D25</f>
        <v>112300</v>
      </c>
      <c r="M21" s="210">
        <f>'1501'!D26</f>
        <v>0</v>
      </c>
      <c r="N21" s="210">
        <f>'1501'!D27</f>
        <v>82500</v>
      </c>
      <c r="O21" s="210">
        <f>'1501'!D28</f>
        <v>214150</v>
      </c>
      <c r="P21" s="210">
        <f>'1501'!D29</f>
        <v>131800</v>
      </c>
      <c r="Q21" s="210">
        <f>'1501'!D30</f>
        <v>74600</v>
      </c>
      <c r="R21" s="210">
        <f>'1501'!D31</f>
        <v>0</v>
      </c>
      <c r="S21" s="210">
        <f>'1501'!D32</f>
        <v>213100</v>
      </c>
      <c r="T21" s="210">
        <f>'1501'!D33</f>
        <v>46900</v>
      </c>
      <c r="U21" s="212"/>
      <c r="V21" s="213">
        <f t="shared" si="0"/>
        <v>2405550</v>
      </c>
    </row>
    <row r="22" spans="2:22" ht="23.25" customHeight="1" x14ac:dyDescent="0.2">
      <c r="B22" s="208" t="s">
        <v>63</v>
      </c>
      <c r="C22" s="214">
        <f>'1601'!D13+'1601'!D14+'1601'!D15+'1601'!D16</f>
        <v>278500</v>
      </c>
      <c r="D22" s="214">
        <f>'1601'!D17</f>
        <v>76600</v>
      </c>
      <c r="E22" s="214">
        <f>'1601'!D18</f>
        <v>379550</v>
      </c>
      <c r="F22" s="214">
        <f>'1601'!D19</f>
        <v>169000</v>
      </c>
      <c r="G22" s="214">
        <f>'1601'!D20</f>
        <v>127300</v>
      </c>
      <c r="H22" s="214">
        <f>'1601'!D21</f>
        <v>156700</v>
      </c>
      <c r="I22" s="214">
        <f>'1601'!D22</f>
        <v>179500</v>
      </c>
      <c r="J22" s="214">
        <f>'1601'!D23</f>
        <v>196850</v>
      </c>
      <c r="K22" s="214">
        <f>'1601'!D24</f>
        <v>0</v>
      </c>
      <c r="L22" s="214">
        <f>'1601'!D25</f>
        <v>116900</v>
      </c>
      <c r="M22" s="214">
        <f>'1601'!D26</f>
        <v>0</v>
      </c>
      <c r="N22" s="214">
        <f>'1601'!D27</f>
        <v>80450</v>
      </c>
      <c r="O22" s="214">
        <f>'1601'!D28</f>
        <v>145750</v>
      </c>
      <c r="P22" s="214">
        <f>'1601'!D29</f>
        <v>138000</v>
      </c>
      <c r="Q22" s="214">
        <f>'1601'!D30</f>
        <v>65500</v>
      </c>
      <c r="R22" s="214">
        <f>'1601'!D31</f>
        <v>0</v>
      </c>
      <c r="S22" s="214">
        <f>'1601'!D32</f>
        <v>77600</v>
      </c>
      <c r="T22" s="214">
        <f>'1601'!D33</f>
        <v>43800</v>
      </c>
      <c r="U22" s="212"/>
      <c r="V22" s="216">
        <f t="shared" si="0"/>
        <v>2232000</v>
      </c>
    </row>
    <row r="23" spans="2:22" ht="23.25" customHeight="1" x14ac:dyDescent="0.2">
      <c r="B23" s="208" t="s">
        <v>65</v>
      </c>
      <c r="C23" s="210">
        <f>'1701'!D13+'1701'!D14++'1701'!D15+'1701'!D16</f>
        <v>248700</v>
      </c>
      <c r="D23" s="210">
        <f>'1701'!D17</f>
        <v>145550</v>
      </c>
      <c r="E23" s="210">
        <f>'1701'!D18</f>
        <v>367700</v>
      </c>
      <c r="F23" s="210">
        <f>'1701'!D19</f>
        <v>150900</v>
      </c>
      <c r="G23" s="210">
        <f>'1701'!D20</f>
        <v>156700</v>
      </c>
      <c r="H23" s="210">
        <f>'1701'!D21</f>
        <v>211050</v>
      </c>
      <c r="I23" s="210">
        <f>'1701'!D22</f>
        <v>203000</v>
      </c>
      <c r="J23" s="210">
        <f>'1701'!D23</f>
        <v>250700</v>
      </c>
      <c r="K23" s="210">
        <f>'1701'!D24</f>
        <v>0</v>
      </c>
      <c r="L23" s="210">
        <f>'1701'!D25</f>
        <v>176300</v>
      </c>
      <c r="M23" s="210">
        <f>'1701'!D26</f>
        <v>0</v>
      </c>
      <c r="N23" s="210">
        <f>'1701'!D27</f>
        <v>79900</v>
      </c>
      <c r="O23" s="210">
        <f>'1701'!D28</f>
        <v>112700</v>
      </c>
      <c r="P23" s="210">
        <f>'1701'!D29</f>
        <v>194400</v>
      </c>
      <c r="Q23" s="210">
        <f>'1701'!D30</f>
        <v>53100</v>
      </c>
      <c r="R23" s="210">
        <f>'1701'!D31</f>
        <v>0</v>
      </c>
      <c r="S23" s="210">
        <f>'1701'!D32</f>
        <v>148900</v>
      </c>
      <c r="T23" s="210">
        <f>'1701'!D33</f>
        <v>43200</v>
      </c>
      <c r="U23" s="212"/>
      <c r="V23" s="213">
        <f t="shared" si="0"/>
        <v>2542800</v>
      </c>
    </row>
    <row r="24" spans="2:22" ht="23.25" customHeight="1" x14ac:dyDescent="0.2">
      <c r="B24" s="208" t="s">
        <v>67</v>
      </c>
      <c r="C24" s="214">
        <f>'1801'!D13+'1801'!D14+'1801'!D15+'1801'!D16</f>
        <v>157500</v>
      </c>
      <c r="D24" s="214">
        <f>'1801'!D17</f>
        <v>103200</v>
      </c>
      <c r="E24" s="214">
        <f>'1801'!D18</f>
        <v>368100</v>
      </c>
      <c r="F24" s="214">
        <f>'1801'!D19</f>
        <v>215800</v>
      </c>
      <c r="G24" s="214">
        <f>'1801'!D20</f>
        <v>158400</v>
      </c>
      <c r="H24" s="214">
        <f>'1801'!D21</f>
        <v>169200</v>
      </c>
      <c r="I24" s="214">
        <f>'1801'!D22</f>
        <v>222300</v>
      </c>
      <c r="J24" s="214">
        <f>'1801'!D23</f>
        <v>313800</v>
      </c>
      <c r="K24" s="214">
        <f>'1801'!D24</f>
        <v>0</v>
      </c>
      <c r="L24" s="214">
        <f>'1801'!D25</f>
        <v>148200</v>
      </c>
      <c r="M24" s="214">
        <f>'1801'!D26</f>
        <v>0</v>
      </c>
      <c r="N24" s="214">
        <f>'1801'!D27</f>
        <v>71800</v>
      </c>
      <c r="O24" s="214">
        <f>'1801'!D28</f>
        <v>146700</v>
      </c>
      <c r="P24" s="214">
        <f>'1801'!D29</f>
        <v>185800</v>
      </c>
      <c r="Q24" s="214">
        <f>'1801'!D30</f>
        <v>101950</v>
      </c>
      <c r="R24" s="214">
        <f>'1801'!D31</f>
        <v>0</v>
      </c>
      <c r="S24" s="214">
        <f>'1801'!D32</f>
        <v>157500</v>
      </c>
      <c r="T24" s="214">
        <f>'1801'!D33</f>
        <v>42300</v>
      </c>
      <c r="U24" s="212"/>
      <c r="V24" s="216">
        <f t="shared" si="0"/>
        <v>2562550</v>
      </c>
    </row>
    <row r="25" spans="2:22" ht="23.25" customHeight="1" x14ac:dyDescent="0.2">
      <c r="B25" s="208" t="s">
        <v>69</v>
      </c>
      <c r="C25" s="210">
        <f>'1901'!D13+'1901'!D14+'1901'!D15+'1901'!D16</f>
        <v>183500</v>
      </c>
      <c r="D25" s="210">
        <f>'1901'!D17</f>
        <v>97800</v>
      </c>
      <c r="E25" s="210">
        <f>'1901'!D18</f>
        <v>363000</v>
      </c>
      <c r="F25" s="210">
        <f>'1901'!D19</f>
        <v>231200</v>
      </c>
      <c r="G25" s="210">
        <f>'1901'!D20</f>
        <v>144850</v>
      </c>
      <c r="H25" s="210">
        <f>'1901'!D21</f>
        <v>117600</v>
      </c>
      <c r="I25" s="210">
        <f>'1901'!D22</f>
        <v>198700</v>
      </c>
      <c r="J25" s="210">
        <f>'1901'!D23</f>
        <v>258050</v>
      </c>
      <c r="K25" s="210">
        <f>'1901'!D24</f>
        <v>0</v>
      </c>
      <c r="L25" s="210">
        <f>'1901'!D25</f>
        <v>194400</v>
      </c>
      <c r="M25" s="210">
        <f>'1901'!D26</f>
        <v>0</v>
      </c>
      <c r="N25" s="210">
        <f>'1901'!D27</f>
        <v>76100</v>
      </c>
      <c r="O25" s="210">
        <f>'1901'!D28</f>
        <v>153700</v>
      </c>
      <c r="P25" s="210">
        <f>'1901'!D29</f>
        <v>197300</v>
      </c>
      <c r="Q25" s="210">
        <f>'1901'!D30</f>
        <v>60400</v>
      </c>
      <c r="R25" s="210">
        <f>'1901'!D31</f>
        <v>0</v>
      </c>
      <c r="S25" s="210">
        <f>'1901'!D32</f>
        <v>145100</v>
      </c>
      <c r="T25" s="210">
        <f>'1901'!D33</f>
        <v>27800</v>
      </c>
      <c r="U25" s="212"/>
      <c r="V25" s="213">
        <f t="shared" si="0"/>
        <v>2449500</v>
      </c>
    </row>
    <row r="26" spans="2:22" ht="23.25" customHeight="1" x14ac:dyDescent="0.2">
      <c r="B26" s="208" t="s">
        <v>133</v>
      </c>
      <c r="C26" s="214">
        <f>'2001'!D13+'2001'!D14+'2001'!D15+'2001'!D16</f>
        <v>304300</v>
      </c>
      <c r="D26" s="214">
        <f>'2001'!D17</f>
        <v>120700</v>
      </c>
      <c r="E26" s="214">
        <f>'2001'!D18</f>
        <v>308760</v>
      </c>
      <c r="F26" s="214">
        <f>'2001'!D19</f>
        <v>238300</v>
      </c>
      <c r="G26" s="214">
        <f>'2001'!D20</f>
        <v>188400</v>
      </c>
      <c r="H26" s="214">
        <f>'2001'!D21</f>
        <v>90700</v>
      </c>
      <c r="I26" s="214">
        <f>'2001'!D22</f>
        <v>243400</v>
      </c>
      <c r="J26" s="214">
        <f>'2001'!D23</f>
        <v>302350</v>
      </c>
      <c r="K26" s="214">
        <f>'2001'!D24</f>
        <v>0</v>
      </c>
      <c r="L26" s="214">
        <f>'2001'!D25</f>
        <v>153340</v>
      </c>
      <c r="M26" s="214">
        <f>'2001'!D26</f>
        <v>0</v>
      </c>
      <c r="N26" s="214">
        <f>'2001'!D27</f>
        <v>109400</v>
      </c>
      <c r="O26" s="214">
        <f>'2001'!D28</f>
        <v>149500</v>
      </c>
      <c r="P26" s="214">
        <f>'2001'!D29</f>
        <v>204000</v>
      </c>
      <c r="Q26" s="214">
        <f>'2001'!D30</f>
        <v>88600</v>
      </c>
      <c r="R26" s="214">
        <f>'2001'!D31</f>
        <v>0</v>
      </c>
      <c r="S26" s="214">
        <f>'2001'!D32</f>
        <v>200000</v>
      </c>
      <c r="T26" s="214">
        <f>'2001'!D33</f>
        <v>34500</v>
      </c>
      <c r="U26" s="212"/>
      <c r="V26" s="216">
        <f t="shared" si="0"/>
        <v>2736250</v>
      </c>
    </row>
    <row r="27" spans="2:22" ht="23.25" customHeight="1" x14ac:dyDescent="0.2">
      <c r="B27" s="208" t="s">
        <v>134</v>
      </c>
      <c r="C27" s="210">
        <f>'2101'!D13+'2101'!D14+'2101'!D15+'2101'!D16</f>
        <v>0</v>
      </c>
      <c r="D27" s="210">
        <f>'2101'!D17</f>
        <v>0</v>
      </c>
      <c r="E27" s="210">
        <f>'2101'!D18</f>
        <v>0</v>
      </c>
      <c r="F27" s="210">
        <f>'2101'!D19</f>
        <v>0</v>
      </c>
      <c r="G27" s="210">
        <f>'2101'!D20</f>
        <v>0</v>
      </c>
      <c r="H27" s="210">
        <f>'2101'!D21</f>
        <v>0</v>
      </c>
      <c r="I27" s="210">
        <f>'2101'!D22</f>
        <v>0</v>
      </c>
      <c r="J27" s="210">
        <f>'2101'!D23</f>
        <v>0</v>
      </c>
      <c r="K27" s="210">
        <f>'2101'!D24</f>
        <v>0</v>
      </c>
      <c r="L27" s="210">
        <f>'2101'!D25</f>
        <v>0</v>
      </c>
      <c r="M27" s="210">
        <f>'2101'!D26</f>
        <v>0</v>
      </c>
      <c r="N27" s="210">
        <f>'2101'!D27</f>
        <v>0</v>
      </c>
      <c r="O27" s="210">
        <f>'2101'!D28</f>
        <v>0</v>
      </c>
      <c r="P27" s="210">
        <f>'2101'!D29</f>
        <v>0</v>
      </c>
      <c r="Q27" s="210">
        <f>'2101'!D30</f>
        <v>0</v>
      </c>
      <c r="R27" s="210">
        <f>'2101'!D31</f>
        <v>0</v>
      </c>
      <c r="S27" s="210">
        <f>'2101'!D32</f>
        <v>0</v>
      </c>
      <c r="T27" s="210">
        <f>'2101'!D33</f>
        <v>0</v>
      </c>
      <c r="U27" s="212"/>
      <c r="V27" s="213">
        <f t="shared" si="0"/>
        <v>0</v>
      </c>
    </row>
    <row r="28" spans="2:22" ht="23.25" customHeight="1" x14ac:dyDescent="0.2">
      <c r="B28" s="208" t="s">
        <v>135</v>
      </c>
      <c r="C28" s="214">
        <f>'2201'!D13+'2201'!D14+'2201'!D15+'2201'!D16</f>
        <v>317050</v>
      </c>
      <c r="D28" s="214">
        <f>'2201'!D17</f>
        <v>134150</v>
      </c>
      <c r="E28" s="214">
        <f>'2201'!D18</f>
        <v>370650</v>
      </c>
      <c r="F28" s="214">
        <f>'2201'!D19</f>
        <v>201300</v>
      </c>
      <c r="G28" s="214">
        <f>'2201'!D20</f>
        <v>145550</v>
      </c>
      <c r="H28" s="214">
        <f>'2201'!D21</f>
        <v>87400</v>
      </c>
      <c r="I28" s="214">
        <f>'2201'!D22</f>
        <v>238793</v>
      </c>
      <c r="J28" s="214">
        <f>'2201'!D23</f>
        <v>252700</v>
      </c>
      <c r="K28" s="214">
        <f>'2201'!D24</f>
        <v>0</v>
      </c>
      <c r="L28" s="214">
        <f>'2201'!D25</f>
        <v>152300</v>
      </c>
      <c r="M28" s="214">
        <f>'2201'!D26</f>
        <v>0</v>
      </c>
      <c r="N28" s="214">
        <f>'2201'!D27</f>
        <v>88100</v>
      </c>
      <c r="O28" s="214">
        <f>'2201'!D28</f>
        <v>128300</v>
      </c>
      <c r="P28" s="214">
        <f>'2201'!D29</f>
        <v>148900</v>
      </c>
      <c r="Q28" s="214">
        <f>'2201'!D30</f>
        <v>117800</v>
      </c>
      <c r="R28" s="214">
        <f>'2201'!D31</f>
        <v>0</v>
      </c>
      <c r="S28" s="214">
        <f>'2201'!D32</f>
        <v>175150</v>
      </c>
      <c r="T28" s="214">
        <f>'2201'!D33</f>
        <v>30400</v>
      </c>
      <c r="U28" s="212"/>
      <c r="V28" s="216">
        <f t="shared" si="0"/>
        <v>2588543</v>
      </c>
    </row>
    <row r="29" spans="2:22" ht="23.25" customHeight="1" x14ac:dyDescent="0.2">
      <c r="B29" s="208" t="s">
        <v>136</v>
      </c>
      <c r="C29" s="210">
        <f>'2301'!D13+'2301'!D14+'2301'!D15+'2301'!D16</f>
        <v>300450</v>
      </c>
      <c r="D29" s="210">
        <f>'2301'!D17</f>
        <v>186000</v>
      </c>
      <c r="E29" s="210">
        <f>'2301'!D18</f>
        <v>341800</v>
      </c>
      <c r="F29" s="210">
        <f>'2301'!D19</f>
        <v>155000</v>
      </c>
      <c r="G29" s="210">
        <f>'2301'!D20</f>
        <v>238650</v>
      </c>
      <c r="H29" s="210">
        <f>'2301'!D21</f>
        <v>173900</v>
      </c>
      <c r="I29" s="210">
        <f>'2301'!D22</f>
        <v>279757</v>
      </c>
      <c r="J29" s="210">
        <f>'2301'!D23</f>
        <v>204600</v>
      </c>
      <c r="K29" s="210">
        <f>'2301'!D24</f>
        <v>0</v>
      </c>
      <c r="L29" s="210">
        <f>'2301'!D25</f>
        <v>116400</v>
      </c>
      <c r="M29" s="210">
        <f>'2301'!D26</f>
        <v>0</v>
      </c>
      <c r="N29" s="210">
        <f>'2301'!D27</f>
        <v>79300</v>
      </c>
      <c r="O29" s="210">
        <f>'2301'!D28</f>
        <v>153950</v>
      </c>
      <c r="P29" s="210">
        <f>'2301'!D29</f>
        <v>212500</v>
      </c>
      <c r="Q29" s="210">
        <f>'2301'!D30</f>
        <v>98850</v>
      </c>
      <c r="R29" s="210">
        <f>'2301'!D31</f>
        <v>0</v>
      </c>
      <c r="S29" s="210">
        <f>'2301'!D32</f>
        <v>173350</v>
      </c>
      <c r="T29" s="210">
        <f>'2301'!D33</f>
        <v>36700</v>
      </c>
      <c r="U29" s="212"/>
      <c r="V29" s="213">
        <f t="shared" si="0"/>
        <v>2751207</v>
      </c>
    </row>
    <row r="30" spans="2:22" ht="23.25" customHeight="1" x14ac:dyDescent="0.2">
      <c r="B30" s="208" t="s">
        <v>137</v>
      </c>
      <c r="C30" s="214">
        <f>'2401'!D13+'2401'!D14+'2401'!D15+'2401'!D16</f>
        <v>192950</v>
      </c>
      <c r="D30" s="214">
        <f>'2401'!D17</f>
        <v>162300</v>
      </c>
      <c r="E30" s="214">
        <f>'2401'!D18</f>
        <v>305185</v>
      </c>
      <c r="F30" s="214">
        <f>'2401'!D19</f>
        <v>178800</v>
      </c>
      <c r="G30" s="214">
        <f>'2401'!D20</f>
        <v>256800</v>
      </c>
      <c r="H30" s="214">
        <f>'2401'!D21</f>
        <v>108300</v>
      </c>
      <c r="I30" s="214">
        <f>'2401'!D22</f>
        <v>244000</v>
      </c>
      <c r="J30" s="215">
        <f>'2401'!D23</f>
        <v>291600</v>
      </c>
      <c r="K30" s="214">
        <f>'2401'!D24</f>
        <v>0</v>
      </c>
      <c r="L30" s="214">
        <f>'2401'!D25</f>
        <v>157100</v>
      </c>
      <c r="M30" s="214">
        <f>'2401'!D26</f>
        <v>0</v>
      </c>
      <c r="N30" s="214">
        <f>'2401'!D27</f>
        <v>121500</v>
      </c>
      <c r="O30" s="214">
        <f>'2401'!D28</f>
        <v>241050</v>
      </c>
      <c r="P30" s="214">
        <f>'2401'!D29</f>
        <v>364800</v>
      </c>
      <c r="Q30" s="214">
        <f>'2401'!D30</f>
        <v>104350</v>
      </c>
      <c r="R30" s="214">
        <f>'2401'!D31</f>
        <v>0</v>
      </c>
      <c r="S30" s="214">
        <f>'2401'!D32</f>
        <v>119300</v>
      </c>
      <c r="T30" s="214">
        <f>'2401'!D33</f>
        <v>90450</v>
      </c>
      <c r="U30" s="212"/>
      <c r="V30" s="216">
        <f t="shared" si="0"/>
        <v>2938485</v>
      </c>
    </row>
    <row r="31" spans="2:22" ht="23.25" customHeight="1" x14ac:dyDescent="0.2">
      <c r="B31" s="208" t="s">
        <v>138</v>
      </c>
      <c r="C31" s="210">
        <f>'2501'!D13+'2501'!D14+'2501'!D15+'2501'!D16</f>
        <v>0</v>
      </c>
      <c r="D31" s="210">
        <f>'2501'!D17</f>
        <v>0</v>
      </c>
      <c r="E31" s="210">
        <f>'2501'!D18</f>
        <v>0</v>
      </c>
      <c r="F31" s="210">
        <f>'2501'!D19</f>
        <v>0</v>
      </c>
      <c r="G31" s="210">
        <f>'2501'!D20</f>
        <v>0</v>
      </c>
      <c r="H31" s="210">
        <f>'2501'!D21</f>
        <v>0</v>
      </c>
      <c r="I31" s="210">
        <f>'2501'!D22</f>
        <v>0</v>
      </c>
      <c r="J31" s="210">
        <f>'2501'!D23</f>
        <v>0</v>
      </c>
      <c r="K31" s="210">
        <f>'2501'!D24</f>
        <v>0</v>
      </c>
      <c r="L31" s="210">
        <f>'2501'!D25</f>
        <v>0</v>
      </c>
      <c r="M31" s="210">
        <f>'2501'!D26</f>
        <v>0</v>
      </c>
      <c r="N31" s="210">
        <f>'2501'!D27</f>
        <v>0</v>
      </c>
      <c r="O31" s="210">
        <f>'2501'!D28</f>
        <v>0</v>
      </c>
      <c r="P31" s="210">
        <f>'2501'!D29</f>
        <v>0</v>
      </c>
      <c r="Q31" s="210">
        <f>'2501'!D30</f>
        <v>0</v>
      </c>
      <c r="R31" s="210">
        <f>'2501'!D31:D32</f>
        <v>0</v>
      </c>
      <c r="S31" s="210">
        <f>'2501'!D32</f>
        <v>0</v>
      </c>
      <c r="T31" s="210">
        <f>'2501'!D33</f>
        <v>0</v>
      </c>
      <c r="U31" s="212"/>
      <c r="V31" s="213">
        <f t="shared" si="0"/>
        <v>0</v>
      </c>
    </row>
    <row r="32" spans="2:22" ht="23.25" customHeight="1" x14ac:dyDescent="0.2">
      <c r="B32" s="208" t="s">
        <v>3</v>
      </c>
      <c r="C32" s="214">
        <f>'2601'!D13+'2601'!D14+'2601'!D15+'2601'!D16</f>
        <v>201200</v>
      </c>
      <c r="D32" s="214">
        <f>'2601'!D17</f>
        <v>141550</v>
      </c>
      <c r="E32" s="214">
        <f>'2601'!D18</f>
        <v>267650</v>
      </c>
      <c r="F32" s="214">
        <f>'2601'!D19</f>
        <v>123700</v>
      </c>
      <c r="G32" s="214">
        <f>'2601'!D20</f>
        <v>200450</v>
      </c>
      <c r="H32" s="214">
        <f>'2601'!D21</f>
        <v>216300</v>
      </c>
      <c r="I32" s="214">
        <f>'2601'!D22</f>
        <v>231550</v>
      </c>
      <c r="J32" s="214">
        <f>'2601'!D23</f>
        <v>258100</v>
      </c>
      <c r="K32" s="214">
        <f>'2601'!D24</f>
        <v>0</v>
      </c>
      <c r="L32" s="214">
        <f>'2601'!D25</f>
        <v>189300</v>
      </c>
      <c r="M32" s="214">
        <f>'2601'!D26</f>
        <v>0</v>
      </c>
      <c r="N32" s="214">
        <f>'2601'!D27</f>
        <v>90200</v>
      </c>
      <c r="O32" s="214">
        <f>'2601'!D28</f>
        <v>150700</v>
      </c>
      <c r="P32" s="214">
        <f>'2601'!D29</f>
        <v>255400</v>
      </c>
      <c r="Q32" s="214">
        <f>'2601'!D30</f>
        <v>48200</v>
      </c>
      <c r="R32" s="214">
        <f>'2601'!D31</f>
        <v>0</v>
      </c>
      <c r="S32" s="214">
        <f>'2601'!D32</f>
        <v>169600</v>
      </c>
      <c r="T32" s="214">
        <f>'2601'!D33</f>
        <v>18100</v>
      </c>
      <c r="U32" s="212"/>
      <c r="V32" s="216">
        <f t="shared" si="0"/>
        <v>2562000</v>
      </c>
    </row>
    <row r="33" spans="2:22" ht="23.25" customHeight="1" x14ac:dyDescent="0.2">
      <c r="B33" s="208" t="s">
        <v>139</v>
      </c>
      <c r="C33" s="210">
        <f>'2701'!D13+'2701'!D14+'2701'!D15+'2701'!D16</f>
        <v>304650</v>
      </c>
      <c r="D33" s="210">
        <f>'2701'!D17</f>
        <v>131000</v>
      </c>
      <c r="E33" s="210">
        <f>'2701'!D18</f>
        <v>360600</v>
      </c>
      <c r="F33" s="210">
        <f>'2701'!D19</f>
        <v>124900</v>
      </c>
      <c r="G33" s="210">
        <f>'2701'!D20</f>
        <v>269450</v>
      </c>
      <c r="H33" s="210">
        <f>'2701'!D21</f>
        <v>216200</v>
      </c>
      <c r="I33" s="210">
        <f>'2701'!D22</f>
        <v>229250</v>
      </c>
      <c r="J33" s="210">
        <f>'2701'!D23</f>
        <v>299300</v>
      </c>
      <c r="K33" s="210">
        <f>'2701'!D24</f>
        <v>0</v>
      </c>
      <c r="L33" s="210">
        <f>'2701'!D25</f>
        <v>113100</v>
      </c>
      <c r="M33" s="210">
        <f>'2701'!D26</f>
        <v>0</v>
      </c>
      <c r="N33" s="210">
        <f>'2701'!D27</f>
        <v>83500</v>
      </c>
      <c r="O33" s="210">
        <f>'2701'!D28</f>
        <v>166700</v>
      </c>
      <c r="P33" s="210">
        <f>'2701'!D29</f>
        <v>185600</v>
      </c>
      <c r="Q33" s="210">
        <f>'2701'!D30</f>
        <v>91400</v>
      </c>
      <c r="R33" s="210">
        <f>'2701'!D31</f>
        <v>0</v>
      </c>
      <c r="S33" s="210">
        <f>'2701'!D32</f>
        <v>93200</v>
      </c>
      <c r="T33" s="210">
        <f>'2701'!D33</f>
        <v>24100</v>
      </c>
      <c r="U33" s="212"/>
      <c r="V33" s="213">
        <f t="shared" si="0"/>
        <v>2692950</v>
      </c>
    </row>
    <row r="34" spans="2:22" ht="23.25" customHeight="1" x14ac:dyDescent="0.2">
      <c r="B34" s="208" t="s">
        <v>140</v>
      </c>
      <c r="C34" s="214">
        <f>'2801'!D13+'2801'!D14+'2801'!D15+'2801'!D16</f>
        <v>0</v>
      </c>
      <c r="D34" s="214">
        <f>'2801'!D17</f>
        <v>0</v>
      </c>
      <c r="E34" s="214">
        <f>'2801'!D18</f>
        <v>0</v>
      </c>
      <c r="F34" s="214">
        <f>'2801'!D19</f>
        <v>0</v>
      </c>
      <c r="G34" s="214">
        <f>'2801'!D20</f>
        <v>0</v>
      </c>
      <c r="H34" s="214">
        <f>'2801'!D21</f>
        <v>0</v>
      </c>
      <c r="I34" s="214">
        <f>'2801'!D22</f>
        <v>0</v>
      </c>
      <c r="J34" s="214">
        <f>'2801'!D23</f>
        <v>0</v>
      </c>
      <c r="K34" s="214">
        <f>'2801'!D24</f>
        <v>0</v>
      </c>
      <c r="L34" s="214">
        <f>'2801'!D25</f>
        <v>0</v>
      </c>
      <c r="M34" s="214">
        <f>'2801'!D26</f>
        <v>0</v>
      </c>
      <c r="N34" s="214">
        <f>'2801'!D27</f>
        <v>0</v>
      </c>
      <c r="O34" s="214">
        <f>'2801'!D28</f>
        <v>0</v>
      </c>
      <c r="P34" s="214">
        <f>'2801'!D29</f>
        <v>0</v>
      </c>
      <c r="Q34" s="214">
        <f>'2801'!D30</f>
        <v>0</v>
      </c>
      <c r="R34" s="214">
        <f>'2801'!D31</f>
        <v>0</v>
      </c>
      <c r="S34" s="214">
        <f>'2801'!D32</f>
        <v>0</v>
      </c>
      <c r="T34" s="214">
        <f>'2801'!D33</f>
        <v>0</v>
      </c>
      <c r="U34" s="212"/>
      <c r="V34" s="216">
        <f t="shared" si="0"/>
        <v>0</v>
      </c>
    </row>
    <row r="35" spans="2:22" ht="23.25" customHeight="1" x14ac:dyDescent="0.2">
      <c r="B35" s="208" t="s">
        <v>141</v>
      </c>
      <c r="C35" s="210">
        <f>'2901'!D13+'2901'!D14+'2901'!D15+'2901'!D16</f>
        <v>373900</v>
      </c>
      <c r="D35" s="210">
        <f>'2901'!D17</f>
        <v>127250</v>
      </c>
      <c r="E35" s="210">
        <f>'2901'!D18</f>
        <v>289850</v>
      </c>
      <c r="F35" s="210">
        <f>'2901'!D19</f>
        <v>120400</v>
      </c>
      <c r="G35" s="210">
        <f>'2901'!D20</f>
        <v>178200</v>
      </c>
      <c r="H35" s="210">
        <f>'2901'!D21</f>
        <v>264400</v>
      </c>
      <c r="I35" s="210">
        <f>'2901'!D22</f>
        <v>221300</v>
      </c>
      <c r="J35" s="210">
        <f>'2901'!D23</f>
        <v>228100</v>
      </c>
      <c r="K35" s="210">
        <f>'2901'!D24</f>
        <v>0</v>
      </c>
      <c r="L35" s="210">
        <f>'2901'!D25</f>
        <v>154600</v>
      </c>
      <c r="M35" s="210">
        <f>'2901'!D26</f>
        <v>0</v>
      </c>
      <c r="N35" s="210">
        <f>'2901'!D27</f>
        <v>77100</v>
      </c>
      <c r="O35" s="210">
        <f>'2901'!D28</f>
        <v>225650</v>
      </c>
      <c r="P35" s="210">
        <f>'2901'!D29</f>
        <v>208700</v>
      </c>
      <c r="Q35" s="210">
        <f>'2901'!D30</f>
        <v>88900</v>
      </c>
      <c r="R35" s="210">
        <f>'2901'!D31</f>
        <v>0</v>
      </c>
      <c r="S35" s="210">
        <f>'2901'!D32</f>
        <v>164900</v>
      </c>
      <c r="T35" s="210">
        <f>'2901'!D33</f>
        <v>20100</v>
      </c>
      <c r="U35" s="212"/>
      <c r="V35" s="213">
        <f t="shared" si="0"/>
        <v>2743350</v>
      </c>
    </row>
    <row r="36" spans="2:22" ht="23.25" customHeight="1" x14ac:dyDescent="0.2">
      <c r="B36" s="208" t="s">
        <v>142</v>
      </c>
      <c r="C36" s="214">
        <f>'3001'!D13+'3001'!D14+'3001'!D15+'3001'!D16</f>
        <v>253950</v>
      </c>
      <c r="D36" s="214">
        <f>'3001'!D17</f>
        <v>128350</v>
      </c>
      <c r="E36" s="214">
        <f>'3001'!D18</f>
        <v>389500</v>
      </c>
      <c r="F36" s="214">
        <f>'3001'!D19</f>
        <v>117100</v>
      </c>
      <c r="G36" s="214">
        <f>'3001'!D20</f>
        <v>199800</v>
      </c>
      <c r="H36" s="214">
        <f>'3001'!D21</f>
        <v>278400</v>
      </c>
      <c r="I36" s="214">
        <f>'3001'!D22</f>
        <v>201600</v>
      </c>
      <c r="J36" s="214">
        <f>'3001'!D23</f>
        <v>252300</v>
      </c>
      <c r="K36" s="214">
        <f>'3001'!D24</f>
        <v>0</v>
      </c>
      <c r="L36" s="214">
        <f>'3001'!D25</f>
        <v>171400</v>
      </c>
      <c r="M36" s="214">
        <f>'3001'!D26</f>
        <v>0</v>
      </c>
      <c r="N36" s="214">
        <f>'3001'!D27</f>
        <v>73400</v>
      </c>
      <c r="O36" s="214">
        <f>'3001'!D28</f>
        <v>150600</v>
      </c>
      <c r="P36" s="214">
        <f>'3001'!D29</f>
        <v>204900</v>
      </c>
      <c r="Q36" s="214">
        <f>'3001'!D30</f>
        <v>108000</v>
      </c>
      <c r="R36" s="214">
        <f>'3001'!D31</f>
        <v>0</v>
      </c>
      <c r="S36" s="214">
        <f>'3001'!D32</f>
        <v>107800</v>
      </c>
      <c r="T36" s="214">
        <f>'3001'!D33</f>
        <v>58400</v>
      </c>
      <c r="U36" s="212"/>
      <c r="V36" s="216">
        <f t="shared" si="0"/>
        <v>2695500</v>
      </c>
    </row>
    <row r="37" spans="2:22" ht="23.25" customHeight="1" x14ac:dyDescent="0.2">
      <c r="B37" s="208" t="s">
        <v>143</v>
      </c>
      <c r="C37" s="210">
        <f>'3101'!D13+'3101'!D14+'3101'!D15+'3101'!D16</f>
        <v>293950</v>
      </c>
      <c r="D37" s="210">
        <f>'3101'!D17</f>
        <v>195100</v>
      </c>
      <c r="E37" s="210">
        <f>'3101'!D18</f>
        <v>299800</v>
      </c>
      <c r="F37" s="210">
        <f>'3101'!D19</f>
        <v>158400</v>
      </c>
      <c r="G37" s="210">
        <f>'3101'!D20</f>
        <v>302000</v>
      </c>
      <c r="H37" s="210">
        <f>'3101'!D21</f>
        <v>177700</v>
      </c>
      <c r="I37" s="210">
        <f>'3101'!D22</f>
        <v>273750</v>
      </c>
      <c r="J37" s="210">
        <f>'3101'!D23</f>
        <v>379250</v>
      </c>
      <c r="K37" s="210">
        <f>'3101'!D24</f>
        <v>0</v>
      </c>
      <c r="L37" s="210">
        <f>'3101'!D25</f>
        <v>123700</v>
      </c>
      <c r="M37" s="210">
        <f>'3101'!D26</f>
        <v>0</v>
      </c>
      <c r="N37" s="210">
        <f>'3101'!D27</f>
        <v>128400</v>
      </c>
      <c r="O37" s="210">
        <f>'3101'!D28</f>
        <v>167250</v>
      </c>
      <c r="P37" s="210">
        <f>'3101'!D29</f>
        <v>269750</v>
      </c>
      <c r="Q37" s="210">
        <f>'3101'!D30</f>
        <v>218300</v>
      </c>
      <c r="R37" s="210">
        <f>'3101'!D31</f>
        <v>0</v>
      </c>
      <c r="S37" s="210">
        <f>'3101'!D32</f>
        <v>183550</v>
      </c>
      <c r="T37" s="210">
        <f>'3101'!D33</f>
        <v>31250</v>
      </c>
      <c r="U37" s="212"/>
      <c r="V37" s="213">
        <f t="shared" si="0"/>
        <v>3202150</v>
      </c>
    </row>
    <row r="38" spans="2:22" ht="6.75" customHeight="1" x14ac:dyDescent="0.2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</row>
    <row r="39" spans="2:22" ht="26.25" customHeight="1" x14ac:dyDescent="0.2">
      <c r="B39" s="217"/>
      <c r="C39" s="219">
        <f t="shared" ref="C39:T39" si="1">SUM(C7:C37)</f>
        <v>6069400</v>
      </c>
      <c r="D39" s="219">
        <f t="shared" si="1"/>
        <v>2950300</v>
      </c>
      <c r="E39" s="219">
        <f t="shared" si="1"/>
        <v>7834060</v>
      </c>
      <c r="F39" s="219">
        <f t="shared" si="1"/>
        <v>4005250</v>
      </c>
      <c r="G39" s="219">
        <f t="shared" si="1"/>
        <v>4356900</v>
      </c>
      <c r="H39" s="219">
        <f t="shared" si="1"/>
        <v>3598800</v>
      </c>
      <c r="I39" s="219">
        <f t="shared" si="1"/>
        <v>5082000</v>
      </c>
      <c r="J39" s="219">
        <f t="shared" si="1"/>
        <v>5702400</v>
      </c>
      <c r="K39" s="219">
        <f t="shared" si="1"/>
        <v>436255</v>
      </c>
      <c r="L39" s="219">
        <f t="shared" si="1"/>
        <v>3418990</v>
      </c>
      <c r="M39" s="219">
        <f t="shared" si="1"/>
        <v>0</v>
      </c>
      <c r="N39" s="219">
        <f t="shared" si="1"/>
        <v>1994000</v>
      </c>
      <c r="O39" s="219">
        <f t="shared" si="1"/>
        <v>3794235</v>
      </c>
      <c r="P39" s="219">
        <f t="shared" si="1"/>
        <v>4924150</v>
      </c>
      <c r="Q39" s="219">
        <f t="shared" si="1"/>
        <v>2168350</v>
      </c>
      <c r="R39" s="219">
        <f t="shared" si="1"/>
        <v>0</v>
      </c>
      <c r="S39" s="219">
        <f t="shared" si="1"/>
        <v>3879000</v>
      </c>
      <c r="T39" s="219">
        <f t="shared" si="1"/>
        <v>1095450</v>
      </c>
      <c r="U39" s="218"/>
      <c r="V39" s="220"/>
    </row>
    <row r="40" spans="2:22" ht="12.75" x14ac:dyDescent="0.2">
      <c r="B40" s="217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</row>
    <row r="41" spans="2:22" ht="12.75" x14ac:dyDescent="0.2">
      <c r="B41" s="217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</row>
    <row r="42" spans="2:22" ht="12.75" x14ac:dyDescent="0.2">
      <c r="B42" s="217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</row>
    <row r="43" spans="2:22" ht="12.75" x14ac:dyDescent="0.2">
      <c r="B43" s="217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</row>
    <row r="44" spans="2:22" ht="12.75" x14ac:dyDescent="0.2">
      <c r="B44" s="222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</row>
    <row r="45" spans="2:22" ht="45" x14ac:dyDescent="0.6">
      <c r="B45" s="45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454"/>
      <c r="Q45" s="374"/>
      <c r="R45" s="374"/>
      <c r="S45" s="194"/>
      <c r="T45" s="194"/>
      <c r="U45" s="221"/>
      <c r="V45" s="193"/>
    </row>
    <row r="46" spans="2:22" ht="9.75" customHeight="1" x14ac:dyDescent="0.2">
      <c r="B46" s="222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</row>
    <row r="47" spans="2:22" ht="9.75" customHeight="1" x14ac:dyDescent="0.2">
      <c r="B47" s="4"/>
    </row>
    <row r="48" spans="2:22" ht="9.75" customHeight="1" x14ac:dyDescent="0.2">
      <c r="B48" s="4"/>
    </row>
    <row r="49" spans="2:27" ht="22.5" customHeight="1" x14ac:dyDescent="0.2">
      <c r="B49" s="195"/>
      <c r="C49" s="38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81"/>
      <c r="V49" s="196"/>
      <c r="W49" s="181"/>
      <c r="X49" s="182"/>
      <c r="Y49" s="182"/>
      <c r="Z49" s="182"/>
      <c r="AA49" s="182"/>
    </row>
    <row r="50" spans="2:27" ht="23.25" customHeight="1" x14ac:dyDescent="0.2">
      <c r="B50" s="196"/>
    </row>
    <row r="51" spans="2:27" ht="23.25" customHeight="1" x14ac:dyDescent="0.2">
      <c r="B51" s="196"/>
    </row>
    <row r="52" spans="2:27" ht="23.25" customHeight="1" x14ac:dyDescent="0.2">
      <c r="B52" s="196"/>
    </row>
    <row r="53" spans="2:27" ht="23.25" customHeight="1" x14ac:dyDescent="0.2">
      <c r="B53" s="196"/>
    </row>
    <row r="54" spans="2:27" ht="23.25" customHeight="1" x14ac:dyDescent="0.2">
      <c r="B54" s="196"/>
    </row>
    <row r="55" spans="2:27" ht="23.25" customHeight="1" x14ac:dyDescent="0.2">
      <c r="B55" s="196"/>
      <c r="I55" s="78"/>
    </row>
    <row r="56" spans="2:27" ht="23.25" customHeight="1" x14ac:dyDescent="0.2">
      <c r="B56" s="196"/>
    </row>
    <row r="57" spans="2:27" ht="23.25" customHeight="1" x14ac:dyDescent="0.2">
      <c r="B57" s="196"/>
    </row>
    <row r="58" spans="2:27" ht="23.25" customHeight="1" x14ac:dyDescent="0.2">
      <c r="B58" s="196"/>
    </row>
    <row r="59" spans="2:27" ht="23.25" customHeight="1" x14ac:dyDescent="0.2">
      <c r="B59" s="196"/>
    </row>
    <row r="60" spans="2:27" ht="23.25" customHeight="1" x14ac:dyDescent="0.2">
      <c r="B60" s="196"/>
    </row>
    <row r="61" spans="2:27" ht="23.25" customHeight="1" x14ac:dyDescent="0.2">
      <c r="B61" s="196"/>
    </row>
    <row r="62" spans="2:27" ht="23.25" customHeight="1" x14ac:dyDescent="0.2">
      <c r="B62" s="196"/>
    </row>
    <row r="63" spans="2:27" ht="23.25" customHeight="1" x14ac:dyDescent="0.2">
      <c r="B63" s="196"/>
    </row>
    <row r="64" spans="2:27" ht="23.25" customHeight="1" x14ac:dyDescent="0.2">
      <c r="B64" s="196"/>
    </row>
    <row r="65" spans="2:2" ht="23.25" customHeight="1" x14ac:dyDescent="0.2">
      <c r="B65" s="196"/>
    </row>
    <row r="66" spans="2:2" ht="23.25" customHeight="1" x14ac:dyDescent="0.2">
      <c r="B66" s="196"/>
    </row>
    <row r="67" spans="2:2" ht="23.25" customHeight="1" x14ac:dyDescent="0.2">
      <c r="B67" s="196"/>
    </row>
    <row r="68" spans="2:2" ht="23.25" customHeight="1" x14ac:dyDescent="0.2">
      <c r="B68" s="196"/>
    </row>
    <row r="69" spans="2:2" ht="23.25" customHeight="1" x14ac:dyDescent="0.2">
      <c r="B69" s="196"/>
    </row>
    <row r="70" spans="2:2" ht="23.25" customHeight="1" x14ac:dyDescent="0.2">
      <c r="B70" s="196"/>
    </row>
    <row r="71" spans="2:2" ht="23.25" customHeight="1" x14ac:dyDescent="0.2">
      <c r="B71" s="196"/>
    </row>
    <row r="72" spans="2:2" ht="23.25" customHeight="1" x14ac:dyDescent="0.2">
      <c r="B72" s="196"/>
    </row>
    <row r="73" spans="2:2" ht="23.25" customHeight="1" x14ac:dyDescent="0.2">
      <c r="B73" s="196"/>
    </row>
    <row r="74" spans="2:2" ht="23.25" customHeight="1" x14ac:dyDescent="0.2">
      <c r="B74" s="196"/>
    </row>
    <row r="75" spans="2:2" ht="23.25" customHeight="1" x14ac:dyDescent="0.2">
      <c r="B75" s="196"/>
    </row>
    <row r="76" spans="2:2" ht="23.25" customHeight="1" x14ac:dyDescent="0.2">
      <c r="B76" s="196"/>
    </row>
    <row r="77" spans="2:2" ht="23.25" customHeight="1" x14ac:dyDescent="0.2">
      <c r="B77" s="196"/>
    </row>
    <row r="78" spans="2:2" ht="23.25" customHeight="1" x14ac:dyDescent="0.2">
      <c r="B78" s="196"/>
    </row>
    <row r="79" spans="2:2" ht="23.25" customHeight="1" x14ac:dyDescent="0.2">
      <c r="B79" s="196"/>
    </row>
    <row r="80" spans="2:2" ht="23.25" customHeight="1" x14ac:dyDescent="0.2">
      <c r="B80" s="196"/>
    </row>
    <row r="81" spans="2:2" ht="6.75" customHeight="1" x14ac:dyDescent="0.2">
      <c r="B81" s="189"/>
    </row>
    <row r="82" spans="2:2" ht="26.25" customHeight="1" x14ac:dyDescent="0.2">
      <c r="B82" s="189"/>
    </row>
    <row r="83" spans="2:2" ht="12.75" x14ac:dyDescent="0.2">
      <c r="B83" s="189"/>
    </row>
    <row r="84" spans="2:2" ht="12.75" x14ac:dyDescent="0.2">
      <c r="B84" s="189"/>
    </row>
    <row r="85" spans="2:2" ht="12.75" x14ac:dyDescent="0.2">
      <c r="B85" s="189"/>
    </row>
    <row r="86" spans="2:2" ht="12.75" x14ac:dyDescent="0.2">
      <c r="B86" s="189"/>
    </row>
    <row r="87" spans="2:2" ht="12.75" x14ac:dyDescent="0.2">
      <c r="B87" s="189"/>
    </row>
    <row r="88" spans="2:2" ht="12.75" x14ac:dyDescent="0.2">
      <c r="B88" s="189"/>
    </row>
    <row r="89" spans="2:2" ht="12.75" x14ac:dyDescent="0.2">
      <c r="B89" s="189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  <row r="994" spans="2:2" ht="12.75" x14ac:dyDescent="0.2">
      <c r="B994" s="4"/>
    </row>
    <row r="995" spans="2:2" ht="12.75" x14ac:dyDescent="0.2">
      <c r="B995" s="4"/>
    </row>
    <row r="996" spans="2:2" ht="12.75" x14ac:dyDescent="0.2">
      <c r="B996" s="4"/>
    </row>
    <row r="997" spans="2:2" ht="12.75" x14ac:dyDescent="0.2">
      <c r="B997" s="4"/>
    </row>
    <row r="998" spans="2:2" ht="12.75" x14ac:dyDescent="0.2">
      <c r="B998" s="4"/>
    </row>
    <row r="999" spans="2:2" ht="12.75" x14ac:dyDescent="0.2">
      <c r="B999" s="4"/>
    </row>
    <row r="1000" spans="2:2" ht="12.75" x14ac:dyDescent="0.2">
      <c r="B1000" s="4"/>
    </row>
  </sheetData>
  <mergeCells count="4">
    <mergeCell ref="B2:O2"/>
    <mergeCell ref="P2:R2"/>
    <mergeCell ref="B45:O45"/>
    <mergeCell ref="P45:R45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6AA84F"/>
    <outlinePr summaryBelow="0" summaryRight="0"/>
    <pageSetUpPr fitToPage="1"/>
  </sheetPr>
  <dimension ref="B1:AA1000"/>
  <sheetViews>
    <sheetView workbookViewId="0"/>
  </sheetViews>
  <sheetFormatPr baseColWidth="10" defaultColWidth="12.5703125" defaultRowHeight="15.75" customHeight="1" x14ac:dyDescent="0.2"/>
  <cols>
    <col min="1" max="1" width="1.85546875" customWidth="1"/>
    <col min="2" max="2" width="5.42578125" customWidth="1"/>
    <col min="21" max="21" width="2.5703125" customWidth="1"/>
    <col min="22" max="22" width="13.85546875" customWidth="1"/>
    <col min="23" max="23" width="1.7109375" customWidth="1"/>
  </cols>
  <sheetData>
    <row r="1" spans="2:27" ht="12.75" x14ac:dyDescent="0.2">
      <c r="B1" s="4"/>
    </row>
    <row r="2" spans="2:27" ht="45" x14ac:dyDescent="0.6">
      <c r="B2" s="457" t="s">
        <v>168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458" t="s">
        <v>172</v>
      </c>
      <c r="Q2" s="374"/>
      <c r="R2" s="374"/>
      <c r="S2" s="224"/>
      <c r="T2" s="224"/>
      <c r="U2" s="225"/>
      <c r="V2" s="223">
        <v>2025</v>
      </c>
    </row>
    <row r="3" spans="2:27" ht="9.75" customHeight="1" x14ac:dyDescent="0.2">
      <c r="B3" s="4"/>
    </row>
    <row r="4" spans="2:27" ht="9.75" customHeight="1" x14ac:dyDescent="0.2">
      <c r="B4" s="4"/>
    </row>
    <row r="5" spans="2:27" ht="9.75" customHeight="1" x14ac:dyDescent="0.2">
      <c r="B5" s="4"/>
    </row>
    <row r="6" spans="2:27" ht="22.5" customHeight="1" x14ac:dyDescent="0.2">
      <c r="B6" s="226" t="s">
        <v>96</v>
      </c>
      <c r="C6" s="227" t="s">
        <v>170</v>
      </c>
      <c r="D6" s="228" t="s">
        <v>32</v>
      </c>
      <c r="E6" s="228" t="s">
        <v>34</v>
      </c>
      <c r="F6" s="228" t="s">
        <v>36</v>
      </c>
      <c r="G6" s="228" t="s">
        <v>38</v>
      </c>
      <c r="H6" s="228" t="s">
        <v>40</v>
      </c>
      <c r="I6" s="228" t="s">
        <v>42</v>
      </c>
      <c r="J6" s="228" t="s">
        <v>44</v>
      </c>
      <c r="K6" s="228" t="s">
        <v>46</v>
      </c>
      <c r="L6" s="228" t="s">
        <v>48</v>
      </c>
      <c r="M6" s="228" t="s">
        <v>50</v>
      </c>
      <c r="N6" s="228" t="s">
        <v>52</v>
      </c>
      <c r="O6" s="228" t="s">
        <v>54</v>
      </c>
      <c r="P6" s="228" t="s">
        <v>56</v>
      </c>
      <c r="Q6" s="228" t="s">
        <v>58</v>
      </c>
      <c r="R6" s="228" t="s">
        <v>60</v>
      </c>
      <c r="S6" s="228" t="s">
        <v>62</v>
      </c>
      <c r="T6" s="228" t="s">
        <v>64</v>
      </c>
      <c r="U6" s="229"/>
      <c r="V6" s="228" t="s">
        <v>7</v>
      </c>
      <c r="W6" s="181"/>
      <c r="X6" s="182"/>
      <c r="Y6" s="182"/>
      <c r="Z6" s="182"/>
      <c r="AA6" s="182"/>
    </row>
    <row r="7" spans="2:27" ht="23.25" customHeight="1" x14ac:dyDescent="0.2">
      <c r="B7" s="228" t="s">
        <v>33</v>
      </c>
      <c r="C7" s="230">
        <f>'0101'!E12+'0101'!E13+'0101'!E14+'0101'!E15</f>
        <v>50200</v>
      </c>
      <c r="D7" s="230">
        <f>'0101'!E16</f>
        <v>18200</v>
      </c>
      <c r="E7" s="230">
        <f>'0101'!E17</f>
        <v>145350</v>
      </c>
      <c r="F7" s="230">
        <f>'0101'!E18</f>
        <v>85800</v>
      </c>
      <c r="G7" s="230">
        <f>'0101'!E19</f>
        <v>60800</v>
      </c>
      <c r="H7" s="230">
        <f>'0101'!E20</f>
        <v>39100</v>
      </c>
      <c r="I7" s="230">
        <f>'0101'!E21</f>
        <v>69150</v>
      </c>
      <c r="J7" s="230">
        <f>'0101'!E22</f>
        <v>100500</v>
      </c>
      <c r="K7" s="230">
        <f>'0101'!E23</f>
        <v>2900</v>
      </c>
      <c r="L7" s="230">
        <f>'0101'!E24</f>
        <v>19800</v>
      </c>
      <c r="M7" s="230">
        <f>'0101'!E25</f>
        <v>0</v>
      </c>
      <c r="N7" s="230">
        <f>'0101'!E26</f>
        <v>46050</v>
      </c>
      <c r="O7" s="230">
        <f>'0101'!E27</f>
        <v>84800</v>
      </c>
      <c r="P7" s="230">
        <f>'0101'!E28</f>
        <v>139800</v>
      </c>
      <c r="Q7" s="230">
        <f>'0101'!E29</f>
        <v>21400</v>
      </c>
      <c r="R7" s="230">
        <f>'0101'!E30</f>
        <v>0</v>
      </c>
      <c r="S7" s="230">
        <f>'0101'!E31</f>
        <v>58500</v>
      </c>
      <c r="T7" s="230">
        <f>'0101'!E32</f>
        <v>15000</v>
      </c>
      <c r="U7" s="231"/>
      <c r="V7" s="230">
        <f t="shared" ref="V7:V37" si="0">SUM(C7:T7)</f>
        <v>957350</v>
      </c>
    </row>
    <row r="8" spans="2:27" ht="23.25" customHeight="1" x14ac:dyDescent="0.2">
      <c r="B8" s="228" t="s">
        <v>35</v>
      </c>
      <c r="C8" s="232">
        <f>'0201'!E12+'0201'!E13+'0201'!E14+'0201'!E15</f>
        <v>66200</v>
      </c>
      <c r="D8" s="232">
        <f>'0201'!E16</f>
        <v>25500</v>
      </c>
      <c r="E8" s="232">
        <f>'0201'!E17</f>
        <v>120300</v>
      </c>
      <c r="F8" s="232">
        <f>'0201'!E18</f>
        <v>74800</v>
      </c>
      <c r="G8" s="232">
        <f>'0201'!E19</f>
        <v>36850</v>
      </c>
      <c r="H8" s="232">
        <f>'0201'!E20</f>
        <v>35350</v>
      </c>
      <c r="I8" s="232">
        <f>'0201'!E21</f>
        <v>71400</v>
      </c>
      <c r="J8" s="232">
        <f>'0201'!E22</f>
        <v>96500</v>
      </c>
      <c r="K8" s="232">
        <f>'0201'!E23</f>
        <v>4000</v>
      </c>
      <c r="L8" s="232">
        <f>'0201'!E24</f>
        <v>25800</v>
      </c>
      <c r="M8" s="232">
        <f>'0201'!E25</f>
        <v>0</v>
      </c>
      <c r="N8" s="232">
        <f>'0201'!E26</f>
        <v>19900</v>
      </c>
      <c r="O8" s="232">
        <f>'0201'!E27</f>
        <v>74850</v>
      </c>
      <c r="P8" s="232">
        <f>'0201'!E28</f>
        <v>89800</v>
      </c>
      <c r="Q8" s="232">
        <f>'0201'!E29</f>
        <v>41300</v>
      </c>
      <c r="R8" s="232">
        <f>'0201'!E30</f>
        <v>0</v>
      </c>
      <c r="S8" s="233">
        <f>'0201'!E31</f>
        <v>52100</v>
      </c>
      <c r="T8" s="233">
        <f>'0201'!E32</f>
        <v>22600</v>
      </c>
      <c r="U8" s="231"/>
      <c r="V8" s="232">
        <f t="shared" si="0"/>
        <v>857250</v>
      </c>
    </row>
    <row r="9" spans="2:27" ht="23.25" customHeight="1" x14ac:dyDescent="0.2">
      <c r="B9" s="228" t="s">
        <v>37</v>
      </c>
      <c r="C9" s="230">
        <f>'0301'!E12+'0301'!E13+'0301'!E14+'0301'!E15</f>
        <v>67150</v>
      </c>
      <c r="D9" s="230">
        <f>'0301'!E16</f>
        <v>25800</v>
      </c>
      <c r="E9" s="230">
        <f>'0301'!E17</f>
        <v>162300</v>
      </c>
      <c r="F9" s="230">
        <f>'0301'!E18</f>
        <v>67400</v>
      </c>
      <c r="G9" s="230">
        <f>'0301'!E19</f>
        <v>48980</v>
      </c>
      <c r="H9" s="230">
        <f>'0301'!E20</f>
        <v>56100</v>
      </c>
      <c r="I9" s="230">
        <f>'0301'!E21</f>
        <v>81500</v>
      </c>
      <c r="J9" s="230">
        <f>'0301'!E22</f>
        <v>68150</v>
      </c>
      <c r="K9" s="230">
        <f>'0301'!E23</f>
        <v>1500</v>
      </c>
      <c r="L9" s="230">
        <f>'0301'!E24</f>
        <v>63500</v>
      </c>
      <c r="M9" s="230">
        <f>'0301'!E25</f>
        <v>0</v>
      </c>
      <c r="N9" s="230">
        <f>'0301'!E26</f>
        <v>41200</v>
      </c>
      <c r="O9" s="230">
        <f>'0301'!E27</f>
        <v>38250</v>
      </c>
      <c r="P9" s="230">
        <f>'0301'!E28</f>
        <v>99050</v>
      </c>
      <c r="Q9" s="230">
        <f>'0301'!E29</f>
        <v>20800</v>
      </c>
      <c r="R9" s="230">
        <f>'0301'!E30</f>
        <v>0</v>
      </c>
      <c r="S9" s="230">
        <f>'0301'!E31</f>
        <v>86500</v>
      </c>
      <c r="T9" s="230">
        <f>'0301'!E32</f>
        <v>18750</v>
      </c>
      <c r="U9" s="231"/>
      <c r="V9" s="230">
        <f t="shared" si="0"/>
        <v>946930</v>
      </c>
    </row>
    <row r="10" spans="2:27" ht="23.25" customHeight="1" x14ac:dyDescent="0.2">
      <c r="B10" s="228" t="s">
        <v>39</v>
      </c>
      <c r="C10" s="232">
        <f>'0401'!E12+'0401'!E13+'0401'!E14+'0401'!E15</f>
        <v>41900</v>
      </c>
      <c r="D10" s="232">
        <f>'0401'!E16</f>
        <v>19200</v>
      </c>
      <c r="E10" s="232">
        <f>'0401'!E17</f>
        <v>173050</v>
      </c>
      <c r="F10" s="232">
        <f>'0401'!E18</f>
        <v>90200</v>
      </c>
      <c r="G10" s="232">
        <f>'0401'!E19</f>
        <v>58000</v>
      </c>
      <c r="H10" s="232">
        <f>'0401'!E20</f>
        <v>13300</v>
      </c>
      <c r="I10" s="232">
        <f>'0401'!E21</f>
        <v>59900</v>
      </c>
      <c r="J10" s="232">
        <f>'0401'!E22</f>
        <v>46000</v>
      </c>
      <c r="K10" s="232">
        <f>'0401'!E23</f>
        <v>9000</v>
      </c>
      <c r="L10" s="232">
        <f>'0401'!E24</f>
        <v>39550</v>
      </c>
      <c r="M10" s="232">
        <f>'0401'!E25</f>
        <v>0</v>
      </c>
      <c r="N10" s="232">
        <f>'0401'!E26</f>
        <v>25200</v>
      </c>
      <c r="O10" s="232">
        <f>'0401'!E27</f>
        <v>63050</v>
      </c>
      <c r="P10" s="232">
        <f>'0401'!E28</f>
        <v>70600</v>
      </c>
      <c r="Q10" s="232">
        <f>'0401'!E29</f>
        <v>22000</v>
      </c>
      <c r="R10" s="232">
        <f>'0401'!E30</f>
        <v>0</v>
      </c>
      <c r="S10" s="232">
        <f>'0401'!E31</f>
        <v>93600</v>
      </c>
      <c r="T10" s="232">
        <f>'0401'!E32</f>
        <v>7400</v>
      </c>
      <c r="U10" s="231"/>
      <c r="V10" s="232">
        <f t="shared" si="0"/>
        <v>831950</v>
      </c>
    </row>
    <row r="11" spans="2:27" ht="23.25" customHeight="1" x14ac:dyDescent="0.2">
      <c r="B11" s="228" t="s">
        <v>41</v>
      </c>
      <c r="C11" s="230">
        <f>'0501'!E12+'0501'!E13+'0501'!E14+'0501'!E15</f>
        <v>76250</v>
      </c>
      <c r="D11" s="230">
        <f>'0501'!E16</f>
        <v>20350</v>
      </c>
      <c r="E11" s="230">
        <f>'0501'!E17</f>
        <v>103750</v>
      </c>
      <c r="F11" s="230">
        <f>'0501'!E18</f>
        <v>116000</v>
      </c>
      <c r="G11" s="230">
        <f>'0501'!E19</f>
        <v>88000</v>
      </c>
      <c r="H11" s="230">
        <f>'0501'!E20</f>
        <v>62200</v>
      </c>
      <c r="I11" s="230">
        <f>'0501'!E21</f>
        <v>65600</v>
      </c>
      <c r="J11" s="230">
        <f>'0501'!E22</f>
        <v>75600</v>
      </c>
      <c r="K11" s="230">
        <f>'0501'!E23</f>
        <v>39000</v>
      </c>
      <c r="L11" s="230">
        <f>'0501'!E24</f>
        <v>16200</v>
      </c>
      <c r="M11" s="230">
        <f>'0501'!E25</f>
        <v>0</v>
      </c>
      <c r="N11" s="230">
        <f>'0501'!E26</f>
        <v>67300</v>
      </c>
      <c r="O11" s="230">
        <f>'0501'!E27</f>
        <v>65650</v>
      </c>
      <c r="P11" s="230">
        <f>'0501'!E28</f>
        <v>135100</v>
      </c>
      <c r="Q11" s="230">
        <f>'0501'!E29</f>
        <v>24700</v>
      </c>
      <c r="R11" s="230">
        <f>'0501'!E30</f>
        <v>0</v>
      </c>
      <c r="S11" s="230">
        <f>'0501'!E31</f>
        <v>111100</v>
      </c>
      <c r="T11" s="230">
        <f>'0501'!E32</f>
        <v>12000</v>
      </c>
      <c r="U11" s="231"/>
      <c r="V11" s="230">
        <f t="shared" si="0"/>
        <v>1078800</v>
      </c>
    </row>
    <row r="12" spans="2:27" ht="23.25" customHeight="1" x14ac:dyDescent="0.2">
      <c r="B12" s="228" t="s">
        <v>43</v>
      </c>
      <c r="C12" s="232">
        <f>'0601'!E13+'0601'!E14+'0601'!E15+'0601'!E16</f>
        <v>64300</v>
      </c>
      <c r="D12" s="232">
        <f>'0601'!E17</f>
        <v>32800</v>
      </c>
      <c r="E12" s="232">
        <f>'0601'!E18</f>
        <v>196350</v>
      </c>
      <c r="F12" s="232">
        <f>'0601'!E19</f>
        <v>74400</v>
      </c>
      <c r="G12" s="232">
        <f>'0601'!E20</f>
        <v>108900</v>
      </c>
      <c r="H12" s="232">
        <f>'0601'!E21</f>
        <v>45800</v>
      </c>
      <c r="I12" s="232">
        <f>'0601'!E22</f>
        <v>72800</v>
      </c>
      <c r="J12" s="232">
        <f>'0601'!E23</f>
        <v>175750</v>
      </c>
      <c r="K12" s="232">
        <f>'0601'!E24</f>
        <v>0</v>
      </c>
      <c r="L12" s="232">
        <f>'0601'!E25</f>
        <v>54000</v>
      </c>
      <c r="M12" s="232">
        <f>'0601'!E26</f>
        <v>0</v>
      </c>
      <c r="N12" s="232">
        <f>'0601'!E27</f>
        <v>42800</v>
      </c>
      <c r="O12" s="232">
        <f>'0601'!E28</f>
        <v>50050</v>
      </c>
      <c r="P12" s="232">
        <f>'0601'!E29</f>
        <v>117550</v>
      </c>
      <c r="Q12" s="232">
        <f>'0601'!E30</f>
        <v>72450</v>
      </c>
      <c r="R12" s="232">
        <f>'0601'!E31</f>
        <v>0</v>
      </c>
      <c r="S12" s="232">
        <f>'0601'!E32</f>
        <v>139100</v>
      </c>
      <c r="T12" s="232">
        <f>'0601'!E33</f>
        <v>10100</v>
      </c>
      <c r="U12" s="231"/>
      <c r="V12" s="232">
        <f t="shared" si="0"/>
        <v>1257150</v>
      </c>
    </row>
    <row r="13" spans="2:27" ht="23.25" customHeight="1" x14ac:dyDescent="0.2">
      <c r="B13" s="228" t="s">
        <v>45</v>
      </c>
      <c r="C13" s="230">
        <f>'0701'!E13+'0701'!E14+'0701'!E15+'0701'!E16</f>
        <v>0</v>
      </c>
      <c r="D13" s="230">
        <f>'0701'!E17</f>
        <v>0</v>
      </c>
      <c r="E13" s="230">
        <f>'0701'!E18</f>
        <v>0</v>
      </c>
      <c r="F13" s="230">
        <f>'0701'!E19</f>
        <v>0</v>
      </c>
      <c r="G13" s="230">
        <f>'0701'!E20</f>
        <v>0</v>
      </c>
      <c r="H13" s="230">
        <f>'0701'!E21</f>
        <v>0</v>
      </c>
      <c r="I13" s="230">
        <f>'0701'!E22</f>
        <v>0</v>
      </c>
      <c r="J13" s="230">
        <f>'0701'!E23</f>
        <v>0</v>
      </c>
      <c r="K13" s="230">
        <f>'0701'!E24</f>
        <v>0</v>
      </c>
      <c r="L13" s="230">
        <f>'0701'!E25</f>
        <v>0</v>
      </c>
      <c r="M13" s="230">
        <f>'0701'!E26</f>
        <v>0</v>
      </c>
      <c r="N13" s="230">
        <f>'0701'!E27</f>
        <v>0</v>
      </c>
      <c r="O13" s="230">
        <f>'0701'!E28</f>
        <v>0</v>
      </c>
      <c r="P13" s="230">
        <f>'0701'!E29</f>
        <v>0</v>
      </c>
      <c r="Q13" s="230">
        <f>'0701'!E30</f>
        <v>0</v>
      </c>
      <c r="R13" s="230">
        <f>'0701'!E31</f>
        <v>0</v>
      </c>
      <c r="S13" s="230">
        <f>'0701'!E32</f>
        <v>0</v>
      </c>
      <c r="T13" s="230">
        <f>'0701'!E33</f>
        <v>0</v>
      </c>
      <c r="U13" s="231"/>
      <c r="V13" s="230">
        <f t="shared" si="0"/>
        <v>0</v>
      </c>
    </row>
    <row r="14" spans="2:27" ht="23.25" customHeight="1" x14ac:dyDescent="0.2">
      <c r="B14" s="228" t="s">
        <v>47</v>
      </c>
      <c r="C14" s="232">
        <f>'0801'!E13+'0801'!E14+'0801'!E15+'0801'!E16</f>
        <v>0</v>
      </c>
      <c r="D14" s="232">
        <f>'0801'!E17</f>
        <v>0</v>
      </c>
      <c r="E14" s="232">
        <f>'0801'!E18</f>
        <v>0</v>
      </c>
      <c r="F14" s="232">
        <f>'0801'!E19</f>
        <v>0</v>
      </c>
      <c r="G14" s="232">
        <f>'0801'!E20</f>
        <v>0</v>
      </c>
      <c r="H14" s="232">
        <f>'0801'!E21</f>
        <v>0</v>
      </c>
      <c r="I14" s="232">
        <f>'0801'!E22</f>
        <v>0</v>
      </c>
      <c r="J14" s="232">
        <f>'0801'!E23</f>
        <v>0</v>
      </c>
      <c r="K14" s="232">
        <f>'0801'!E24</f>
        <v>0</v>
      </c>
      <c r="L14" s="232">
        <f>'0801'!E25</f>
        <v>0</v>
      </c>
      <c r="M14" s="232">
        <f>'0801'!E26</f>
        <v>0</v>
      </c>
      <c r="N14" s="232">
        <f>'0801'!E27</f>
        <v>0</v>
      </c>
      <c r="O14" s="232">
        <f>'0801'!E28</f>
        <v>0</v>
      </c>
      <c r="P14" s="232">
        <f>'0801'!E29</f>
        <v>0</v>
      </c>
      <c r="Q14" s="232">
        <f>'0801'!E30</f>
        <v>0</v>
      </c>
      <c r="R14" s="232">
        <f>'0801'!E31</f>
        <v>0</v>
      </c>
      <c r="S14" s="232">
        <f>'0801'!E32</f>
        <v>0</v>
      </c>
      <c r="T14" s="232">
        <f>'0801'!E33</f>
        <v>0</v>
      </c>
      <c r="U14" s="231"/>
      <c r="V14" s="232">
        <f t="shared" si="0"/>
        <v>0</v>
      </c>
    </row>
    <row r="15" spans="2:27" ht="23.25" customHeight="1" x14ac:dyDescent="0.2">
      <c r="B15" s="228" t="s">
        <v>49</v>
      </c>
      <c r="C15" s="230">
        <f>'0901'!E13+'0901'!E14+'0901'!E15+'0901'!E16</f>
        <v>75550</v>
      </c>
      <c r="D15" s="230">
        <f>'0901'!E17</f>
        <v>5650</v>
      </c>
      <c r="E15" s="230">
        <f>'0901'!E18</f>
        <v>132950</v>
      </c>
      <c r="F15" s="230">
        <f>'0901'!E19</f>
        <v>90000</v>
      </c>
      <c r="G15" s="230">
        <f>'0901'!E20</f>
        <v>51800</v>
      </c>
      <c r="H15" s="230">
        <f>'0901'!E21</f>
        <v>66000</v>
      </c>
      <c r="I15" s="230">
        <f>'0901'!E22</f>
        <v>58900</v>
      </c>
      <c r="J15" s="230">
        <f>'0901'!E23</f>
        <v>46000</v>
      </c>
      <c r="K15" s="230">
        <f>'0901'!E24</f>
        <v>2400</v>
      </c>
      <c r="L15" s="230">
        <f>'0901'!E25</f>
        <v>25100</v>
      </c>
      <c r="M15" s="230">
        <f>'0901'!E26</f>
        <v>0</v>
      </c>
      <c r="N15" s="230">
        <f>'0901'!E27</f>
        <v>38200</v>
      </c>
      <c r="O15" s="230">
        <f>'0901'!E28</f>
        <v>112400</v>
      </c>
      <c r="P15" s="230">
        <f>'0901'!E29</f>
        <v>190250</v>
      </c>
      <c r="Q15" s="230">
        <f>'0901'!E30</f>
        <v>23800</v>
      </c>
      <c r="R15" s="230">
        <f>'0901'!E31</f>
        <v>0</v>
      </c>
      <c r="S15" s="230">
        <f>'0901'!E32</f>
        <v>117100</v>
      </c>
      <c r="T15" s="230">
        <f>'0901'!E33</f>
        <v>13200</v>
      </c>
      <c r="U15" s="231"/>
      <c r="V15" s="230">
        <f t="shared" si="0"/>
        <v>1049300</v>
      </c>
    </row>
    <row r="16" spans="2:27" ht="23.25" customHeight="1" x14ac:dyDescent="0.2">
      <c r="B16" s="228" t="s">
        <v>51</v>
      </c>
      <c r="C16" s="232">
        <f>'1001'!E13+'1001'!E14+'1001'!E15+'1001'!E16</f>
        <v>115350</v>
      </c>
      <c r="D16" s="232">
        <f>'1001'!E17</f>
        <v>56100</v>
      </c>
      <c r="E16" s="232">
        <f>'1001'!E18</f>
        <v>85020</v>
      </c>
      <c r="F16" s="232">
        <f>'1001'!E19</f>
        <v>114200</v>
      </c>
      <c r="G16" s="232">
        <f>'1001'!E20</f>
        <v>84700</v>
      </c>
      <c r="H16" s="232">
        <f>'1001'!E21</f>
        <v>52500</v>
      </c>
      <c r="I16" s="232">
        <f>'1001'!E22</f>
        <v>112500</v>
      </c>
      <c r="J16" s="232">
        <f>'1001'!E23</f>
        <v>84400</v>
      </c>
      <c r="K16" s="232">
        <f>'1001'!E24</f>
        <v>8750</v>
      </c>
      <c r="L16" s="232">
        <f>'1001'!E25</f>
        <v>71200</v>
      </c>
      <c r="M16" s="232">
        <f>'1001'!E26</f>
        <v>0</v>
      </c>
      <c r="N16" s="232">
        <f>'1001'!E27</f>
        <v>24800</v>
      </c>
      <c r="O16" s="232">
        <f>'1001'!E28</f>
        <v>91350</v>
      </c>
      <c r="P16" s="232">
        <f>'1001'!E29</f>
        <v>124600</v>
      </c>
      <c r="Q16" s="232">
        <f>'1001'!E30</f>
        <v>35600</v>
      </c>
      <c r="R16" s="232">
        <f>'1001'!E31</f>
        <v>0</v>
      </c>
      <c r="S16" s="232">
        <f>'1001'!E32</f>
        <v>66800</v>
      </c>
      <c r="T16" s="232">
        <f>'1001'!E33</f>
        <v>15900</v>
      </c>
      <c r="U16" s="231"/>
      <c r="V16" s="232">
        <f t="shared" si="0"/>
        <v>1143770</v>
      </c>
    </row>
    <row r="17" spans="2:22" ht="23.25" customHeight="1" x14ac:dyDescent="0.2">
      <c r="B17" s="228" t="s">
        <v>53</v>
      </c>
      <c r="C17" s="230">
        <f>'1101'!E13+'1101'!E14+'1101'!E15+'1101'!E16</f>
        <v>133050</v>
      </c>
      <c r="D17" s="230">
        <f>'1101'!E17</f>
        <v>38850</v>
      </c>
      <c r="E17" s="230">
        <f>'1101'!E18</f>
        <v>130750</v>
      </c>
      <c r="F17" s="230">
        <f>'1101'!E19</f>
        <v>110800</v>
      </c>
      <c r="G17" s="230">
        <f>'1101'!E20</f>
        <v>65400</v>
      </c>
      <c r="H17" s="230">
        <f>'1101'!E21</f>
        <v>56600</v>
      </c>
      <c r="I17" s="230">
        <f>'1101'!E22</f>
        <v>53050</v>
      </c>
      <c r="J17" s="230">
        <f>'1101'!E23</f>
        <v>84000</v>
      </c>
      <c r="K17" s="230">
        <f>'1101'!E24</f>
        <v>0</v>
      </c>
      <c r="L17" s="230">
        <f>'1101'!E25</f>
        <v>12450</v>
      </c>
      <c r="M17" s="230">
        <f>'1101'!E26</f>
        <v>0</v>
      </c>
      <c r="N17" s="230">
        <f>'1101'!E27</f>
        <v>43300</v>
      </c>
      <c r="O17" s="230">
        <f>'1101'!E28</f>
        <v>77250</v>
      </c>
      <c r="P17" s="230">
        <f>'1101'!E29</f>
        <v>100000</v>
      </c>
      <c r="Q17" s="230">
        <f>'1101'!E30</f>
        <v>53000</v>
      </c>
      <c r="R17" s="230">
        <f>'1101'!E31</f>
        <v>0</v>
      </c>
      <c r="S17" s="230">
        <f>'1101'!E32</f>
        <v>130100</v>
      </c>
      <c r="T17" s="230">
        <f>'1101'!E33</f>
        <v>22400</v>
      </c>
      <c r="U17" s="231"/>
      <c r="V17" s="230">
        <f t="shared" si="0"/>
        <v>1111000</v>
      </c>
    </row>
    <row r="18" spans="2:22" ht="23.25" customHeight="1" x14ac:dyDescent="0.2">
      <c r="B18" s="228" t="s">
        <v>55</v>
      </c>
      <c r="C18" s="232">
        <f>'1201'!E13+'1201'!E14+'1201'!E15+'1201'!E16</f>
        <v>130950</v>
      </c>
      <c r="D18" s="232">
        <f>'1201'!E17</f>
        <v>71700</v>
      </c>
      <c r="E18" s="232">
        <f>'1201'!E18</f>
        <v>186350</v>
      </c>
      <c r="F18" s="232">
        <f>'1201'!E19</f>
        <v>84400</v>
      </c>
      <c r="G18" s="232">
        <f>'1201'!E20</f>
        <v>111400</v>
      </c>
      <c r="H18" s="232">
        <f>'1201'!E21</f>
        <v>135000</v>
      </c>
      <c r="I18" s="232">
        <f>'1201'!E22</f>
        <v>66897</v>
      </c>
      <c r="J18" s="232">
        <f>'1201'!E23</f>
        <v>110700</v>
      </c>
      <c r="K18" s="232">
        <f>'1201'!E24</f>
        <v>0</v>
      </c>
      <c r="L18" s="232">
        <f>'1201'!E25</f>
        <v>63900</v>
      </c>
      <c r="M18" s="232">
        <f>'1201'!E26</f>
        <v>0</v>
      </c>
      <c r="N18" s="232">
        <f>'1201'!E27</f>
        <v>36300</v>
      </c>
      <c r="O18" s="232">
        <f>'1201'!E28</f>
        <v>84400</v>
      </c>
      <c r="P18" s="232">
        <f>'1201'!E29</f>
        <v>135700</v>
      </c>
      <c r="Q18" s="232">
        <f>'1201'!E30</f>
        <v>56000</v>
      </c>
      <c r="R18" s="232">
        <f>'1201'!E31</f>
        <v>0</v>
      </c>
      <c r="S18" s="232">
        <f>'1201'!E32</f>
        <v>91600</v>
      </c>
      <c r="T18" s="232">
        <f>'1201'!E33</f>
        <v>12600</v>
      </c>
      <c r="U18" s="231"/>
      <c r="V18" s="232">
        <f t="shared" si="0"/>
        <v>1377897</v>
      </c>
    </row>
    <row r="19" spans="2:22" ht="23.25" customHeight="1" x14ac:dyDescent="0.2">
      <c r="B19" s="228" t="s">
        <v>57</v>
      </c>
      <c r="C19" s="230">
        <f>'1301'!E13+'1301'!E14+'1301'!E15+'1301'!E16</f>
        <v>61350</v>
      </c>
      <c r="D19" s="230">
        <f>'1301'!E17</f>
        <v>33800</v>
      </c>
      <c r="E19" s="230">
        <f>'1301'!E18</f>
        <v>240250</v>
      </c>
      <c r="F19" s="230">
        <f>'1301'!E19</f>
        <v>101000</v>
      </c>
      <c r="G19" s="230">
        <f>'1301'!E20</f>
        <v>146350</v>
      </c>
      <c r="H19" s="230">
        <f>'1301'!E21</f>
        <v>151000</v>
      </c>
      <c r="I19" s="230">
        <f>'1301'!E22</f>
        <v>104200</v>
      </c>
      <c r="J19" s="230">
        <f>'1301'!E23</f>
        <v>89550</v>
      </c>
      <c r="K19" s="230">
        <f>'1301'!E24</f>
        <v>0</v>
      </c>
      <c r="L19" s="230">
        <f>'1301'!E25</f>
        <v>68700</v>
      </c>
      <c r="M19" s="230">
        <f>'1301'!E26</f>
        <v>0</v>
      </c>
      <c r="N19" s="230">
        <f>'1301'!E27</f>
        <v>51500</v>
      </c>
      <c r="O19" s="230">
        <f>'1301'!E28</f>
        <v>72850</v>
      </c>
      <c r="P19" s="230">
        <f>'1301'!E29</f>
        <v>148850</v>
      </c>
      <c r="Q19" s="230">
        <f>'1301'!E30</f>
        <v>15900</v>
      </c>
      <c r="R19" s="230">
        <f>'1301'!E31</f>
        <v>0</v>
      </c>
      <c r="S19" s="230">
        <f>'1301'!E32</f>
        <v>61400</v>
      </c>
      <c r="T19" s="230">
        <f>'1301'!E33</f>
        <v>20500</v>
      </c>
      <c r="U19" s="231"/>
      <c r="V19" s="230">
        <f t="shared" si="0"/>
        <v>1367200</v>
      </c>
    </row>
    <row r="20" spans="2:22" ht="23.25" customHeight="1" x14ac:dyDescent="0.2">
      <c r="B20" s="228" t="s">
        <v>59</v>
      </c>
      <c r="C20" s="232">
        <f>'1401'!E13+'1401'!E14+'1401'!E15+'1401'!E16</f>
        <v>0</v>
      </c>
      <c r="D20" s="232">
        <f>'1401'!E17</f>
        <v>0</v>
      </c>
      <c r="E20" s="232">
        <f>'1401'!E18</f>
        <v>0</v>
      </c>
      <c r="F20" s="232">
        <f>'1401'!E19</f>
        <v>0</v>
      </c>
      <c r="G20" s="232">
        <f>'1401'!E20</f>
        <v>0</v>
      </c>
      <c r="H20" s="232">
        <f>'1401'!E21</f>
        <v>0</v>
      </c>
      <c r="I20" s="232">
        <f>'1401'!E22</f>
        <v>0</v>
      </c>
      <c r="J20" s="232">
        <f>'1401'!E23</f>
        <v>0</v>
      </c>
      <c r="K20" s="232">
        <f>'1401'!E24</f>
        <v>0</v>
      </c>
      <c r="L20" s="232">
        <f>'1401'!E25</f>
        <v>0</v>
      </c>
      <c r="M20" s="232">
        <f>'1401'!E26</f>
        <v>0</v>
      </c>
      <c r="N20" s="232">
        <f>'1401'!E27</f>
        <v>0</v>
      </c>
      <c r="O20" s="232">
        <f>'1401'!E28</f>
        <v>0</v>
      </c>
      <c r="P20" s="232">
        <f>'1401'!E29</f>
        <v>0</v>
      </c>
      <c r="Q20" s="232">
        <f>'1401'!E30</f>
        <v>0</v>
      </c>
      <c r="R20" s="232">
        <f>'1401'!E31</f>
        <v>0</v>
      </c>
      <c r="S20" s="232">
        <f>'1401'!E32</f>
        <v>0</v>
      </c>
      <c r="T20" s="232">
        <f>'1401'!E33</f>
        <v>0</v>
      </c>
      <c r="U20" s="231"/>
      <c r="V20" s="232">
        <f t="shared" si="0"/>
        <v>0</v>
      </c>
    </row>
    <row r="21" spans="2:22" ht="23.25" customHeight="1" x14ac:dyDescent="0.2">
      <c r="B21" s="228" t="s">
        <v>61</v>
      </c>
      <c r="C21" s="230">
        <f>'1501'!E13+'1501'!E14+'1501'!E15+'1501'!E16</f>
        <v>104850</v>
      </c>
      <c r="D21" s="230">
        <f>'1501'!E17</f>
        <v>27400</v>
      </c>
      <c r="E21" s="234">
        <f>'1501'!E18</f>
        <v>167150</v>
      </c>
      <c r="F21" s="230">
        <f>'1501'!E19</f>
        <v>147500</v>
      </c>
      <c r="G21" s="230">
        <f>'1501'!E20</f>
        <v>80300</v>
      </c>
      <c r="H21" s="230">
        <f>'1501'!E21</f>
        <v>56500</v>
      </c>
      <c r="I21" s="230">
        <f>'1501'!E22</f>
        <v>131249</v>
      </c>
      <c r="J21" s="230">
        <f>'1501'!E23</f>
        <v>72000</v>
      </c>
      <c r="K21" s="230">
        <f>'1501'!E24</f>
        <v>0</v>
      </c>
      <c r="L21" s="230">
        <f>'1501'!E25</f>
        <v>44000</v>
      </c>
      <c r="M21" s="230">
        <f>'1501'!E26</f>
        <v>0</v>
      </c>
      <c r="N21" s="230">
        <f>'1501'!E27</f>
        <v>58500</v>
      </c>
      <c r="O21" s="230">
        <f>'1501'!E28</f>
        <v>116100</v>
      </c>
      <c r="P21" s="230">
        <f>'1501'!E29</f>
        <v>124100</v>
      </c>
      <c r="Q21" s="230">
        <f>'1501'!E30</f>
        <v>33700</v>
      </c>
      <c r="R21" s="230">
        <f>'1501'!E31</f>
        <v>0</v>
      </c>
      <c r="S21" s="230">
        <f>'1501'!E32</f>
        <v>86300</v>
      </c>
      <c r="T21" s="230">
        <f>'1501'!E33</f>
        <v>12950</v>
      </c>
      <c r="U21" s="231"/>
      <c r="V21" s="230">
        <f t="shared" si="0"/>
        <v>1262599</v>
      </c>
    </row>
    <row r="22" spans="2:22" ht="23.25" customHeight="1" x14ac:dyDescent="0.2">
      <c r="B22" s="228" t="s">
        <v>63</v>
      </c>
      <c r="C22" s="232">
        <f>'1601'!E13+'1601'!E14+'1601'!E15+'1601'!E16</f>
        <v>72000</v>
      </c>
      <c r="D22" s="232">
        <f>'1601'!E17</f>
        <v>54300</v>
      </c>
      <c r="E22" s="232">
        <f>'1601'!E18</f>
        <v>218450</v>
      </c>
      <c r="F22" s="232">
        <f>'1601'!E19</f>
        <v>82500</v>
      </c>
      <c r="G22" s="232">
        <f>'1601'!E20</f>
        <v>70400</v>
      </c>
      <c r="H22" s="232">
        <f>'1601'!E21</f>
        <v>59050</v>
      </c>
      <c r="I22" s="232">
        <f>'1601'!E22</f>
        <v>52900</v>
      </c>
      <c r="J22" s="232">
        <f>'1601'!E23</f>
        <v>107300</v>
      </c>
      <c r="K22" s="232">
        <f>'1601'!E24</f>
        <v>0</v>
      </c>
      <c r="L22" s="232">
        <f>'1601'!E25</f>
        <v>43600</v>
      </c>
      <c r="M22" s="232">
        <f>'1601'!E26</f>
        <v>0</v>
      </c>
      <c r="N22" s="232">
        <f>'1601'!E27</f>
        <v>59500</v>
      </c>
      <c r="O22" s="232">
        <f>'1601'!E28</f>
        <v>80550</v>
      </c>
      <c r="P22" s="232">
        <f>'1601'!E29</f>
        <v>139800</v>
      </c>
      <c r="Q22" s="232">
        <f>'1601'!E30</f>
        <v>21100</v>
      </c>
      <c r="R22" s="232">
        <f>'1601'!E31</f>
        <v>0</v>
      </c>
      <c r="S22" s="232">
        <f>'1601'!E32</f>
        <v>57600</v>
      </c>
      <c r="T22" s="232">
        <f>'1601'!E33</f>
        <v>29000</v>
      </c>
      <c r="U22" s="231"/>
      <c r="V22" s="232">
        <f t="shared" si="0"/>
        <v>1148050</v>
      </c>
    </row>
    <row r="23" spans="2:22" ht="23.25" customHeight="1" x14ac:dyDescent="0.2">
      <c r="B23" s="228" t="s">
        <v>65</v>
      </c>
      <c r="C23" s="230">
        <f>'1701'!E13+'1701'!E14+'1701'!E15+'1701'!E16</f>
        <v>97800</v>
      </c>
      <c r="D23" s="230">
        <f>'1701'!E17</f>
        <v>21150</v>
      </c>
      <c r="E23" s="230">
        <f>'1701'!E18</f>
        <v>156950</v>
      </c>
      <c r="F23" s="230">
        <f>'1701'!E19</f>
        <v>111000</v>
      </c>
      <c r="G23" s="230">
        <f>'1701'!E20</f>
        <v>56700</v>
      </c>
      <c r="H23" s="230">
        <f>'1701'!E21</f>
        <v>71100</v>
      </c>
      <c r="I23" s="230">
        <f>'1701'!E22</f>
        <v>93100</v>
      </c>
      <c r="J23" s="230">
        <f>'1701'!E23</f>
        <v>156000</v>
      </c>
      <c r="K23" s="230">
        <f>'1701'!E24</f>
        <v>0</v>
      </c>
      <c r="L23" s="230">
        <f>'1701'!E25</f>
        <v>18900</v>
      </c>
      <c r="M23" s="230">
        <f>'1701'!E26</f>
        <v>0</v>
      </c>
      <c r="N23" s="230">
        <f>'1701'!E27</f>
        <v>49100</v>
      </c>
      <c r="O23" s="230">
        <f>'1701'!E28</f>
        <v>54600</v>
      </c>
      <c r="P23" s="230">
        <f>'1701'!E29</f>
        <v>150500</v>
      </c>
      <c r="Q23" s="230">
        <f>'1701'!E30</f>
        <v>23600</v>
      </c>
      <c r="R23" s="230">
        <f>'1701'!E31</f>
        <v>0</v>
      </c>
      <c r="S23" s="230">
        <f>'1701'!E32</f>
        <v>86100</v>
      </c>
      <c r="T23" s="230">
        <f>'1701'!E33</f>
        <v>21500</v>
      </c>
      <c r="U23" s="231"/>
      <c r="V23" s="230">
        <f t="shared" si="0"/>
        <v>1168100</v>
      </c>
    </row>
    <row r="24" spans="2:22" ht="23.25" customHeight="1" x14ac:dyDescent="0.2">
      <c r="B24" s="228" t="s">
        <v>67</v>
      </c>
      <c r="C24" s="232">
        <f>'1801'!E13+'1801'!E14+'1801'!E15+'1801'!E16</f>
        <v>62100</v>
      </c>
      <c r="D24" s="232">
        <f>'1801'!E17</f>
        <v>32800</v>
      </c>
      <c r="E24" s="232">
        <f>'1801'!E18</f>
        <v>216300</v>
      </c>
      <c r="F24" s="232">
        <f>'1801'!E19</f>
        <v>117300</v>
      </c>
      <c r="G24" s="232">
        <f>'1801'!E20</f>
        <v>66400</v>
      </c>
      <c r="H24" s="232">
        <f>'1801'!E21</f>
        <v>47100</v>
      </c>
      <c r="I24" s="232">
        <f>'1801'!E22</f>
        <v>78550</v>
      </c>
      <c r="J24" s="232">
        <f>'1801'!E23</f>
        <v>114500</v>
      </c>
      <c r="K24" s="232">
        <f>'1801'!E24</f>
        <v>0</v>
      </c>
      <c r="L24" s="232">
        <f>'1801'!E25</f>
        <v>52800</v>
      </c>
      <c r="M24" s="232">
        <f>'1801'!E26</f>
        <v>0</v>
      </c>
      <c r="N24" s="232">
        <f>'1801'!E27</f>
        <v>28100</v>
      </c>
      <c r="O24" s="232">
        <f>'1801'!E28</f>
        <v>102800</v>
      </c>
      <c r="P24" s="232">
        <f>'1801'!E29</f>
        <v>146100</v>
      </c>
      <c r="Q24" s="232">
        <f>'1801'!E30</f>
        <v>26100</v>
      </c>
      <c r="R24" s="232">
        <f>'1801'!E31</f>
        <v>0</v>
      </c>
      <c r="S24" s="232">
        <f>'1801'!E32</f>
        <v>138600</v>
      </c>
      <c r="T24" s="232">
        <f>'1801'!E33</f>
        <v>16100</v>
      </c>
      <c r="U24" s="231"/>
      <c r="V24" s="232">
        <f t="shared" si="0"/>
        <v>1245650</v>
      </c>
    </row>
    <row r="25" spans="2:22" ht="23.25" customHeight="1" x14ac:dyDescent="0.2">
      <c r="B25" s="228" t="s">
        <v>69</v>
      </c>
      <c r="C25" s="230">
        <f>'1901'!E13+'1901'!E14+'1901'!E15+'1901'!E16</f>
        <v>80500</v>
      </c>
      <c r="D25" s="230">
        <f>'1901'!E17</f>
        <v>21300</v>
      </c>
      <c r="E25" s="230">
        <f>'1901'!E18</f>
        <v>225200</v>
      </c>
      <c r="F25" s="230">
        <f>'1901'!E19</f>
        <v>212400</v>
      </c>
      <c r="G25" s="230">
        <f>'1901'!E20</f>
        <v>74000</v>
      </c>
      <c r="H25" s="230">
        <f>'1901'!E21</f>
        <v>31800</v>
      </c>
      <c r="I25" s="230">
        <f>'1901'!E22</f>
        <v>93300</v>
      </c>
      <c r="J25" s="230">
        <f>'1901'!E23</f>
        <v>88100</v>
      </c>
      <c r="K25" s="230">
        <f>'1901'!E24</f>
        <v>0</v>
      </c>
      <c r="L25" s="230">
        <f>'1901'!E25</f>
        <v>50000</v>
      </c>
      <c r="M25" s="230">
        <f>'1901'!E26</f>
        <v>0</v>
      </c>
      <c r="N25" s="230">
        <f>'1901'!E27</f>
        <v>37100</v>
      </c>
      <c r="O25" s="230">
        <f>'1901'!E28</f>
        <v>80100</v>
      </c>
      <c r="P25" s="230">
        <f>'1901'!E29</f>
        <v>139500</v>
      </c>
      <c r="Q25" s="230">
        <f>'1901'!E30</f>
        <v>23900</v>
      </c>
      <c r="R25" s="230">
        <f>'1901'!E31</f>
        <v>0</v>
      </c>
      <c r="S25" s="230">
        <f>'1901'!E32</f>
        <v>89300</v>
      </c>
      <c r="T25" s="230">
        <f>'1901'!E33</f>
        <v>14900</v>
      </c>
      <c r="U25" s="231"/>
      <c r="V25" s="230">
        <f t="shared" si="0"/>
        <v>1261400</v>
      </c>
    </row>
    <row r="26" spans="2:22" ht="23.25" customHeight="1" x14ac:dyDescent="0.2">
      <c r="B26" s="228" t="s">
        <v>133</v>
      </c>
      <c r="C26" s="232">
        <f>'2001'!E13+'2001'!E14+'2001'!E15+'2001'!E16</f>
        <v>130400</v>
      </c>
      <c r="D26" s="232">
        <f>'2001'!E17</f>
        <v>30900</v>
      </c>
      <c r="E26" s="232">
        <f>'2001'!E18</f>
        <v>149200</v>
      </c>
      <c r="F26" s="232">
        <f>'2001'!E19</f>
        <v>106100</v>
      </c>
      <c r="G26" s="232">
        <f>'2001'!E20</f>
        <v>120450</v>
      </c>
      <c r="H26" s="232">
        <f>'2001'!E21</f>
        <v>42200</v>
      </c>
      <c r="I26" s="232">
        <f>'2001'!E22</f>
        <v>103900</v>
      </c>
      <c r="J26" s="232">
        <f>'2001'!E23</f>
        <v>77800</v>
      </c>
      <c r="K26" s="232">
        <f>'2001'!E24</f>
        <v>0</v>
      </c>
      <c r="L26" s="232">
        <f>'2001'!E25</f>
        <v>66300</v>
      </c>
      <c r="M26" s="232">
        <f>'2001'!E26</f>
        <v>0</v>
      </c>
      <c r="N26" s="232">
        <f>'2001'!E27</f>
        <v>51500</v>
      </c>
      <c r="O26" s="232">
        <f>'2001'!E28</f>
        <v>87800</v>
      </c>
      <c r="P26" s="232">
        <f>'2001'!E29</f>
        <v>85500</v>
      </c>
      <c r="Q26" s="232">
        <f>'2001'!E30</f>
        <v>45900</v>
      </c>
      <c r="R26" s="232">
        <f>'2001'!E31</f>
        <v>0</v>
      </c>
      <c r="S26" s="232">
        <f>'2001'!E32</f>
        <v>78000</v>
      </c>
      <c r="T26" s="232">
        <f>'2001'!E33</f>
        <v>14600</v>
      </c>
      <c r="U26" s="231"/>
      <c r="V26" s="232">
        <f t="shared" si="0"/>
        <v>1190550</v>
      </c>
    </row>
    <row r="27" spans="2:22" ht="23.25" customHeight="1" x14ac:dyDescent="0.2">
      <c r="B27" s="228" t="s">
        <v>134</v>
      </c>
      <c r="C27" s="230">
        <f>'2101'!E13+'2101'!E14+'2101'!E15+'2101'!E16</f>
        <v>0</v>
      </c>
      <c r="D27" s="230">
        <f>'2101'!E17</f>
        <v>0</v>
      </c>
      <c r="E27" s="230">
        <f>'2101'!E18</f>
        <v>0</v>
      </c>
      <c r="F27" s="230">
        <f>'2101'!E19</f>
        <v>0</v>
      </c>
      <c r="G27" s="230">
        <f>'2101'!E20</f>
        <v>0</v>
      </c>
      <c r="H27" s="230">
        <f>'2101'!E21</f>
        <v>0</v>
      </c>
      <c r="I27" s="230">
        <f>'2101'!E22</f>
        <v>0</v>
      </c>
      <c r="J27" s="230">
        <f>'2101'!E23</f>
        <v>0</v>
      </c>
      <c r="K27" s="230">
        <f>'2101'!E24</f>
        <v>0</v>
      </c>
      <c r="L27" s="230">
        <f>'2101'!E25</f>
        <v>0</v>
      </c>
      <c r="M27" s="230">
        <f>'2101'!E26</f>
        <v>0</v>
      </c>
      <c r="N27" s="230">
        <f>'2101'!E27</f>
        <v>0</v>
      </c>
      <c r="O27" s="230">
        <f>'2101'!E28</f>
        <v>0</v>
      </c>
      <c r="P27" s="230">
        <f>'2101'!E29</f>
        <v>0</v>
      </c>
      <c r="Q27" s="230">
        <f>'2101'!E30</f>
        <v>0</v>
      </c>
      <c r="R27" s="230">
        <f>'2101'!E31</f>
        <v>0</v>
      </c>
      <c r="S27" s="230">
        <f>'2101'!E32</f>
        <v>0</v>
      </c>
      <c r="T27" s="230">
        <f>'2101'!E33</f>
        <v>0</v>
      </c>
      <c r="U27" s="231"/>
      <c r="V27" s="230">
        <f t="shared" si="0"/>
        <v>0</v>
      </c>
    </row>
    <row r="28" spans="2:22" ht="23.25" customHeight="1" x14ac:dyDescent="0.2">
      <c r="B28" s="228" t="s">
        <v>135</v>
      </c>
      <c r="C28" s="232">
        <f>'2201'!E13+'2201'!E14+'2201'!E15+'2201'!E16</f>
        <v>132750</v>
      </c>
      <c r="D28" s="232">
        <f>'2201'!E17</f>
        <v>27800</v>
      </c>
      <c r="E28" s="232">
        <f>'2201'!E18</f>
        <v>151250</v>
      </c>
      <c r="F28" s="232">
        <f>'2201'!E19</f>
        <v>160800</v>
      </c>
      <c r="G28" s="232">
        <f>'2201'!E20</f>
        <v>76800</v>
      </c>
      <c r="H28" s="232">
        <f>'2201'!E21</f>
        <v>45800</v>
      </c>
      <c r="I28" s="232">
        <f>'2201'!E22</f>
        <v>115300</v>
      </c>
      <c r="J28" s="232">
        <f>'2201'!E23</f>
        <v>100600</v>
      </c>
      <c r="K28" s="232">
        <f>'2201'!E24</f>
        <v>0</v>
      </c>
      <c r="L28" s="232">
        <f>'2201'!E25</f>
        <v>60300</v>
      </c>
      <c r="M28" s="232">
        <f>'2201'!E26</f>
        <v>0</v>
      </c>
      <c r="N28" s="232">
        <f>'2201'!E27</f>
        <v>40700</v>
      </c>
      <c r="O28" s="232">
        <f>'2201'!E28</f>
        <v>113100</v>
      </c>
      <c r="P28" s="232">
        <f>'2201'!E29</f>
        <v>155600</v>
      </c>
      <c r="Q28" s="232">
        <f>'2201'!E30</f>
        <v>89600</v>
      </c>
      <c r="R28" s="232">
        <f>'2201'!E31</f>
        <v>0</v>
      </c>
      <c r="S28" s="232">
        <f>'2201'!E32</f>
        <v>75300</v>
      </c>
      <c r="T28" s="232">
        <f>'2201'!E33</f>
        <v>10400</v>
      </c>
      <c r="U28" s="231"/>
      <c r="V28" s="232">
        <f t="shared" si="0"/>
        <v>1356100</v>
      </c>
    </row>
    <row r="29" spans="2:22" ht="23.25" customHeight="1" x14ac:dyDescent="0.2">
      <c r="B29" s="228" t="s">
        <v>136</v>
      </c>
      <c r="C29" s="230">
        <f>'2301'!E13+'2301'!E14+'2301'!E15+'2301'!E16</f>
        <v>110600</v>
      </c>
      <c r="D29" s="230">
        <f>'2301'!E17</f>
        <v>58000</v>
      </c>
      <c r="E29" s="230">
        <f>'2301'!E18</f>
        <v>209950</v>
      </c>
      <c r="F29" s="230">
        <f>'2301'!E19</f>
        <v>122500</v>
      </c>
      <c r="G29" s="230">
        <f>'2301'!E20</f>
        <v>119900</v>
      </c>
      <c r="H29" s="230">
        <f>'2301'!E21</f>
        <v>96900</v>
      </c>
      <c r="I29" s="230">
        <f>'2301'!E22</f>
        <v>113850</v>
      </c>
      <c r="J29" s="230">
        <f>'2301'!E23</f>
        <v>132500</v>
      </c>
      <c r="K29" s="230">
        <f>'2301'!E24</f>
        <v>0</v>
      </c>
      <c r="L29" s="230">
        <f>'2301'!E25</f>
        <v>31800</v>
      </c>
      <c r="M29" s="230">
        <f>'2301'!E26</f>
        <v>0</v>
      </c>
      <c r="N29" s="230">
        <f>'2301'!E27</f>
        <v>81000</v>
      </c>
      <c r="O29" s="230">
        <f>'2301'!E28</f>
        <v>83300</v>
      </c>
      <c r="P29" s="230">
        <f>'2301'!E29</f>
        <v>181700</v>
      </c>
      <c r="Q29" s="230">
        <f>'2301'!E30</f>
        <v>43400</v>
      </c>
      <c r="R29" s="230">
        <f>'2301'!E31</f>
        <v>0</v>
      </c>
      <c r="S29" s="230">
        <f>'2301'!E32</f>
        <v>117800</v>
      </c>
      <c r="T29" s="230">
        <f>'2301'!E33</f>
        <v>32900</v>
      </c>
      <c r="U29" s="231"/>
      <c r="V29" s="230">
        <f t="shared" si="0"/>
        <v>1536100</v>
      </c>
    </row>
    <row r="30" spans="2:22" ht="23.25" customHeight="1" x14ac:dyDescent="0.2">
      <c r="B30" s="228" t="s">
        <v>137</v>
      </c>
      <c r="C30" s="232">
        <f>'2401'!E13+'2401'!E14+'2401'!E15+'2401'!E16</f>
        <v>115350</v>
      </c>
      <c r="D30" s="232">
        <f>'2401'!E17</f>
        <v>87800</v>
      </c>
      <c r="E30" s="232">
        <f>'2401'!E18</f>
        <v>207300</v>
      </c>
      <c r="F30" s="232">
        <f>'2401'!E19</f>
        <v>106200</v>
      </c>
      <c r="G30" s="232">
        <f>'2401'!E20</f>
        <v>168800</v>
      </c>
      <c r="H30" s="232">
        <f>'2401'!E21</f>
        <v>81500</v>
      </c>
      <c r="I30" s="232">
        <f>'2401'!E22</f>
        <v>169050</v>
      </c>
      <c r="J30" s="232">
        <f>'2401'!E23</f>
        <v>198300</v>
      </c>
      <c r="K30" s="232">
        <f>'2401'!E24</f>
        <v>0</v>
      </c>
      <c r="L30" s="232">
        <f>'2401'!E25</f>
        <v>53800</v>
      </c>
      <c r="M30" s="232">
        <f>'2401'!E26</f>
        <v>0</v>
      </c>
      <c r="N30" s="232">
        <f>'2401'!E27</f>
        <v>87700</v>
      </c>
      <c r="O30" s="232">
        <f>'2401'!E28</f>
        <v>179200</v>
      </c>
      <c r="P30" s="232">
        <f>'2401'!E29</f>
        <v>271350</v>
      </c>
      <c r="Q30" s="232">
        <f>'2401'!E30</f>
        <v>66250</v>
      </c>
      <c r="R30" s="232">
        <f>'2401'!E31</f>
        <v>0</v>
      </c>
      <c r="S30" s="232">
        <f>'2401'!E32</f>
        <v>78350</v>
      </c>
      <c r="T30" s="232">
        <f>'2401'!E33</f>
        <v>67050</v>
      </c>
      <c r="U30" s="231"/>
      <c r="V30" s="232">
        <f t="shared" si="0"/>
        <v>1938000</v>
      </c>
    </row>
    <row r="31" spans="2:22" ht="23.25" customHeight="1" x14ac:dyDescent="0.2">
      <c r="B31" s="228" t="s">
        <v>138</v>
      </c>
      <c r="C31" s="230">
        <f>'2501'!E13+'2501'!E14+'2501'!E15+'2501'!E16</f>
        <v>0</v>
      </c>
      <c r="D31" s="230">
        <f>'2501'!E17</f>
        <v>0</v>
      </c>
      <c r="E31" s="230">
        <f>'2501'!E18</f>
        <v>0</v>
      </c>
      <c r="F31" s="230">
        <f>'2501'!E19</f>
        <v>0</v>
      </c>
      <c r="G31" s="230">
        <f>'2501'!E20</f>
        <v>0</v>
      </c>
      <c r="H31" s="230">
        <f>'2501'!E21</f>
        <v>0</v>
      </c>
      <c r="I31" s="230">
        <f>'2501'!E22</f>
        <v>0</v>
      </c>
      <c r="J31" s="230">
        <f>'2501'!E23</f>
        <v>0</v>
      </c>
      <c r="K31" s="230">
        <f>'2501'!E24</f>
        <v>0</v>
      </c>
      <c r="L31" s="230">
        <f>'2501'!E25</f>
        <v>0</v>
      </c>
      <c r="M31" s="230">
        <f>'2501'!E26</f>
        <v>0</v>
      </c>
      <c r="N31" s="230">
        <f>'2501'!E27</f>
        <v>0</v>
      </c>
      <c r="O31" s="230">
        <f>'2501'!E28</f>
        <v>0</v>
      </c>
      <c r="P31" s="230">
        <f>'2501'!E29</f>
        <v>0</v>
      </c>
      <c r="Q31" s="230">
        <f>'2501'!E30</f>
        <v>0</v>
      </c>
      <c r="R31" s="230">
        <f>'2401'!E31</f>
        <v>0</v>
      </c>
      <c r="S31" s="230">
        <f>'2501'!E32</f>
        <v>0</v>
      </c>
      <c r="T31" s="230">
        <f>'2501'!E33</f>
        <v>0</v>
      </c>
      <c r="U31" s="231"/>
      <c r="V31" s="230">
        <f t="shared" si="0"/>
        <v>0</v>
      </c>
    </row>
    <row r="32" spans="2:22" ht="23.25" customHeight="1" x14ac:dyDescent="0.2">
      <c r="B32" s="228" t="s">
        <v>3</v>
      </c>
      <c r="C32" s="232">
        <f>'2601'!E13+'2601'!E14+'2601'!E15+'2601'!E16</f>
        <v>103900</v>
      </c>
      <c r="D32" s="232">
        <f>'2601'!E17</f>
        <v>73550</v>
      </c>
      <c r="E32" s="232">
        <f>'2601'!E18</f>
        <v>246700</v>
      </c>
      <c r="F32" s="232">
        <f>'2601'!E19</f>
        <v>89800</v>
      </c>
      <c r="G32" s="232">
        <f>'2601'!E20</f>
        <v>127150</v>
      </c>
      <c r="H32" s="232">
        <f>'2601'!E21</f>
        <v>67600</v>
      </c>
      <c r="I32" s="232">
        <f>'2601'!E22</f>
        <v>107800</v>
      </c>
      <c r="J32" s="232">
        <f>'2601'!E23</f>
        <v>155300</v>
      </c>
      <c r="K32" s="232">
        <f>'2601'!E24</f>
        <v>0</v>
      </c>
      <c r="L32" s="232">
        <f>'2601'!E25</f>
        <v>43400</v>
      </c>
      <c r="M32" s="232">
        <f>'2601'!E26</f>
        <v>0</v>
      </c>
      <c r="N32" s="232">
        <f>'2601'!E27</f>
        <v>58450</v>
      </c>
      <c r="O32" s="232">
        <f>'2601'!E28</f>
        <v>73650</v>
      </c>
      <c r="P32" s="232">
        <f>'2601'!E29</f>
        <v>155900</v>
      </c>
      <c r="Q32" s="232">
        <f>'2601'!E30</f>
        <v>38200</v>
      </c>
      <c r="R32" s="232">
        <f>'2601'!E31</f>
        <v>0</v>
      </c>
      <c r="S32" s="232">
        <f>'2601'!E32</f>
        <v>113800</v>
      </c>
      <c r="T32" s="232">
        <f>'2601'!E33</f>
        <v>14900</v>
      </c>
      <c r="U32" s="231"/>
      <c r="V32" s="232">
        <f t="shared" si="0"/>
        <v>1470100</v>
      </c>
    </row>
    <row r="33" spans="2:22" ht="23.25" customHeight="1" x14ac:dyDescent="0.2">
      <c r="B33" s="228" t="s">
        <v>139</v>
      </c>
      <c r="C33" s="230">
        <f>'2701'!E13+'2701'!E14+'2701'!E15+'2701'!E16</f>
        <v>73900</v>
      </c>
      <c r="D33" s="230">
        <f>'2701'!E17</f>
        <v>57000</v>
      </c>
      <c r="E33" s="230">
        <f>'2701'!E18</f>
        <v>161950</v>
      </c>
      <c r="F33" s="230">
        <f>'2701'!E19</f>
        <v>78800</v>
      </c>
      <c r="G33" s="230">
        <f>'2701'!E20</f>
        <v>121700</v>
      </c>
      <c r="H33" s="230">
        <f>'2701'!E21</f>
        <v>73100</v>
      </c>
      <c r="I33" s="230">
        <f>'2701'!E22</f>
        <v>108250</v>
      </c>
      <c r="J33" s="230">
        <f>'2701'!E23</f>
        <v>100600</v>
      </c>
      <c r="K33" s="230">
        <f>'2701'!E24</f>
        <v>0</v>
      </c>
      <c r="L33" s="230">
        <f>'2701'!E25</f>
        <v>49100</v>
      </c>
      <c r="M33" s="230">
        <f>'2701'!E26</f>
        <v>0</v>
      </c>
      <c r="N33" s="230">
        <f>'2701'!E27</f>
        <v>35800</v>
      </c>
      <c r="O33" s="230">
        <f>'2701'!E28</f>
        <v>80300</v>
      </c>
      <c r="P33" s="230">
        <f>'2701'!E29</f>
        <v>145300</v>
      </c>
      <c r="Q33" s="230">
        <f>'2701'!E30</f>
        <v>74700</v>
      </c>
      <c r="R33" s="230">
        <f>'2701'!E31</f>
        <v>0</v>
      </c>
      <c r="S33" s="230">
        <f>'2701'!E32</f>
        <v>62100</v>
      </c>
      <c r="T33" s="230">
        <f>'2701'!E33</f>
        <v>14000</v>
      </c>
      <c r="U33" s="231"/>
      <c r="V33" s="230">
        <f t="shared" si="0"/>
        <v>1236600</v>
      </c>
    </row>
    <row r="34" spans="2:22" ht="23.25" customHeight="1" x14ac:dyDescent="0.2">
      <c r="B34" s="228" t="s">
        <v>140</v>
      </c>
      <c r="C34" s="232">
        <f>'2801'!E13+'2801'!E14+'2801'!E15+'2801'!E16</f>
        <v>0</v>
      </c>
      <c r="D34" s="232">
        <f>'2801'!E17</f>
        <v>0</v>
      </c>
      <c r="E34" s="232">
        <f>'2801'!E18</f>
        <v>0</v>
      </c>
      <c r="F34" s="232">
        <f>'2801'!E19</f>
        <v>0</v>
      </c>
      <c r="G34" s="232">
        <f>'2801'!E20</f>
        <v>0</v>
      </c>
      <c r="H34" s="232">
        <f>'2801'!E21</f>
        <v>0</v>
      </c>
      <c r="I34" s="232">
        <f>'2801'!E22</f>
        <v>0</v>
      </c>
      <c r="J34" s="232">
        <f>'2801'!E23</f>
        <v>0</v>
      </c>
      <c r="K34" s="232">
        <f>'2801'!E24</f>
        <v>0</v>
      </c>
      <c r="L34" s="232">
        <f>'2801'!E25</f>
        <v>0</v>
      </c>
      <c r="M34" s="232">
        <f>'2801'!E26</f>
        <v>0</v>
      </c>
      <c r="N34" s="233">
        <f>'2801'!E27</f>
        <v>0</v>
      </c>
      <c r="O34" s="232">
        <f>'2801'!E28</f>
        <v>0</v>
      </c>
      <c r="P34" s="232">
        <f>'2801'!E29</f>
        <v>0</v>
      </c>
      <c r="Q34" s="232">
        <f>'2801'!E30</f>
        <v>0</v>
      </c>
      <c r="R34" s="232">
        <f>'2801'!E31</f>
        <v>0</v>
      </c>
      <c r="S34" s="232">
        <f>'2801'!E32</f>
        <v>0</v>
      </c>
      <c r="T34" s="232">
        <f>'2801'!E33</f>
        <v>0</v>
      </c>
      <c r="U34" s="231"/>
      <c r="V34" s="232">
        <f t="shared" si="0"/>
        <v>0</v>
      </c>
    </row>
    <row r="35" spans="2:22" ht="23.25" customHeight="1" x14ac:dyDescent="0.2">
      <c r="B35" s="228" t="s">
        <v>141</v>
      </c>
      <c r="C35" s="230">
        <f>'2901'!E13+'2901'!E14+'2901'!E15+'2901'!E16</f>
        <v>122000</v>
      </c>
      <c r="D35" s="230">
        <f>'2901'!E17</f>
        <v>51550</v>
      </c>
      <c r="E35" s="230">
        <f>'2901'!E18</f>
        <v>265000</v>
      </c>
      <c r="F35" s="230">
        <f>'2901'!E19</f>
        <v>97600</v>
      </c>
      <c r="G35" s="230">
        <f>'2901'!E20</f>
        <v>159300</v>
      </c>
      <c r="H35" s="230">
        <f>'2901'!E21</f>
        <v>132300</v>
      </c>
      <c r="I35" s="230">
        <f>'2901'!E22</f>
        <v>88300</v>
      </c>
      <c r="J35" s="230">
        <f>'2901'!E23</f>
        <v>129300</v>
      </c>
      <c r="K35" s="230">
        <f>'2901'!E24</f>
        <v>0</v>
      </c>
      <c r="L35" s="230">
        <f>'2901'!E25</f>
        <v>32900</v>
      </c>
      <c r="M35" s="230">
        <f>'2901'!E26</f>
        <v>0</v>
      </c>
      <c r="N35" s="230">
        <f>'2901'!E27</f>
        <v>31400</v>
      </c>
      <c r="O35" s="230">
        <f>'2901'!E28</f>
        <v>92700</v>
      </c>
      <c r="P35" s="230">
        <f>'2901'!E29</f>
        <v>212000</v>
      </c>
      <c r="Q35" s="230">
        <f>'2901'!E30</f>
        <v>66400</v>
      </c>
      <c r="R35" s="230">
        <f>'2901'!E31</f>
        <v>0</v>
      </c>
      <c r="S35" s="230">
        <f>'2901'!E32</f>
        <v>105600</v>
      </c>
      <c r="T35" s="230">
        <f>'2901'!E33</f>
        <v>18100</v>
      </c>
      <c r="U35" s="231"/>
      <c r="V35" s="230">
        <f t="shared" si="0"/>
        <v>1604450</v>
      </c>
    </row>
    <row r="36" spans="2:22" ht="23.25" customHeight="1" x14ac:dyDescent="0.2">
      <c r="B36" s="228" t="s">
        <v>142</v>
      </c>
      <c r="C36" s="232">
        <f>'3001'!E13+'3001'!E14+'3001'!E15+'3001'!E16</f>
        <v>109000</v>
      </c>
      <c r="D36" s="232">
        <f>'3001'!E17</f>
        <v>42900</v>
      </c>
      <c r="E36" s="232">
        <f>'3001'!E18</f>
        <v>250150</v>
      </c>
      <c r="F36" s="232">
        <f>'3001'!E19</f>
        <v>105600</v>
      </c>
      <c r="G36" s="232">
        <f>'3001'!E20</f>
        <v>154500</v>
      </c>
      <c r="H36" s="232">
        <f>'3001'!E21</f>
        <v>121400</v>
      </c>
      <c r="I36" s="232">
        <f>'3001'!E22</f>
        <v>115800</v>
      </c>
      <c r="J36" s="232">
        <f>'3001'!E23</f>
        <v>113000</v>
      </c>
      <c r="K36" s="232">
        <f>'3001'!E24</f>
        <v>0</v>
      </c>
      <c r="L36" s="232">
        <f>'3001'!E25</f>
        <v>45000</v>
      </c>
      <c r="M36" s="232">
        <f>'3001'!E26</f>
        <v>0</v>
      </c>
      <c r="N36" s="232">
        <f>'3001'!E27</f>
        <v>29700</v>
      </c>
      <c r="O36" s="232">
        <f>'3001'!E28</f>
        <v>65750</v>
      </c>
      <c r="P36" s="232">
        <f>'3001'!E29</f>
        <v>143300</v>
      </c>
      <c r="Q36" s="232">
        <f>'3001'!E30</f>
        <v>41700</v>
      </c>
      <c r="R36" s="232">
        <f>'3001'!E31</f>
        <v>0</v>
      </c>
      <c r="S36" s="232">
        <f>'3001'!E32</f>
        <v>62900</v>
      </c>
      <c r="T36" s="232">
        <f>'3001'!E33</f>
        <v>9900</v>
      </c>
      <c r="U36" s="231"/>
      <c r="V36" s="232">
        <f t="shared" si="0"/>
        <v>1410600</v>
      </c>
    </row>
    <row r="37" spans="2:22" ht="23.25" customHeight="1" x14ac:dyDescent="0.2">
      <c r="B37" s="228" t="s">
        <v>143</v>
      </c>
      <c r="C37" s="230">
        <f>'3101'!E13+'3101'!E14+'3101'!E15+'3101'!E16</f>
        <v>84500</v>
      </c>
      <c r="D37" s="230">
        <f>'3101'!E17</f>
        <v>77400</v>
      </c>
      <c r="E37" s="230">
        <f>'3101'!E18</f>
        <v>234600</v>
      </c>
      <c r="F37" s="230">
        <f>'3101'!E19</f>
        <v>106400</v>
      </c>
      <c r="G37" s="230">
        <f>'3101'!E20</f>
        <v>173200</v>
      </c>
      <c r="H37" s="230">
        <f>'3101'!E21</f>
        <v>146000</v>
      </c>
      <c r="I37" s="230">
        <f>'3101'!E22</f>
        <v>261050</v>
      </c>
      <c r="J37" s="230">
        <f>'3101'!E23</f>
        <v>217950</v>
      </c>
      <c r="K37" s="230">
        <f>'3101'!E24</f>
        <v>0</v>
      </c>
      <c r="L37" s="230">
        <f>'3101'!E25</f>
        <v>68800</v>
      </c>
      <c r="M37" s="230">
        <f>'3101'!E26</f>
        <v>0</v>
      </c>
      <c r="N37" s="230">
        <f>'3101'!E27</f>
        <v>68500</v>
      </c>
      <c r="O37" s="230">
        <f>'3101'!E28</f>
        <v>121850</v>
      </c>
      <c r="P37" s="230">
        <f>'3101'!E29</f>
        <v>274900</v>
      </c>
      <c r="Q37" s="230">
        <f>'3101'!E30</f>
        <v>48600</v>
      </c>
      <c r="R37" s="230">
        <f>'3101'!E31</f>
        <v>0</v>
      </c>
      <c r="S37" s="230">
        <f>'3101'!E32</f>
        <v>68150</v>
      </c>
      <c r="T37" s="230">
        <f>'3101'!E33</f>
        <v>19450</v>
      </c>
      <c r="U37" s="231"/>
      <c r="V37" s="230">
        <f t="shared" si="0"/>
        <v>1971350</v>
      </c>
    </row>
    <row r="38" spans="2:22" ht="6.75" customHeight="1" x14ac:dyDescent="0.2">
      <c r="B38" s="189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1"/>
      <c r="V38" s="235"/>
    </row>
    <row r="39" spans="2:22" ht="26.25" customHeight="1" x14ac:dyDescent="0.2">
      <c r="B39" s="189"/>
      <c r="C39" s="236">
        <f t="shared" ref="C39:T39" si="1">SUM(C7:C37)</f>
        <v>2281900</v>
      </c>
      <c r="D39" s="236">
        <f t="shared" si="1"/>
        <v>1011800</v>
      </c>
      <c r="E39" s="236">
        <f t="shared" si="1"/>
        <v>4536570</v>
      </c>
      <c r="F39" s="236">
        <f t="shared" si="1"/>
        <v>2653500</v>
      </c>
      <c r="G39" s="236">
        <f t="shared" si="1"/>
        <v>2430780</v>
      </c>
      <c r="H39" s="236">
        <f t="shared" si="1"/>
        <v>1785300</v>
      </c>
      <c r="I39" s="236">
        <f t="shared" si="1"/>
        <v>2448296</v>
      </c>
      <c r="J39" s="236">
        <f t="shared" si="1"/>
        <v>2740400</v>
      </c>
      <c r="K39" s="236">
        <f t="shared" si="1"/>
        <v>67550</v>
      </c>
      <c r="L39" s="236">
        <f t="shared" si="1"/>
        <v>1120900</v>
      </c>
      <c r="M39" s="236">
        <f t="shared" si="1"/>
        <v>0</v>
      </c>
      <c r="N39" s="236">
        <f t="shared" si="1"/>
        <v>1153600</v>
      </c>
      <c r="O39" s="236">
        <f t="shared" si="1"/>
        <v>2146700</v>
      </c>
      <c r="P39" s="236">
        <f t="shared" si="1"/>
        <v>3676850</v>
      </c>
      <c r="Q39" s="236">
        <f t="shared" si="1"/>
        <v>1030100</v>
      </c>
      <c r="R39" s="236">
        <f t="shared" si="1"/>
        <v>0</v>
      </c>
      <c r="S39" s="236">
        <f t="shared" si="1"/>
        <v>2227800</v>
      </c>
      <c r="T39" s="236">
        <f t="shared" si="1"/>
        <v>466200</v>
      </c>
      <c r="U39" s="231"/>
      <c r="V39" s="237"/>
    </row>
    <row r="40" spans="2:22" ht="12.75" x14ac:dyDescent="0.2">
      <c r="B40" s="189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</row>
    <row r="41" spans="2:22" ht="12.75" x14ac:dyDescent="0.2">
      <c r="B41" s="189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</row>
    <row r="42" spans="2:22" ht="12.75" x14ac:dyDescent="0.2">
      <c r="B42" s="189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</row>
    <row r="43" spans="2:22" ht="12.75" x14ac:dyDescent="0.2">
      <c r="B43" s="189"/>
    </row>
    <row r="44" spans="2:22" ht="12.75" x14ac:dyDescent="0.2">
      <c r="B44" s="4"/>
    </row>
    <row r="45" spans="2:22" ht="45" x14ac:dyDescent="0.6">
      <c r="B45" s="45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454"/>
      <c r="Q45" s="374"/>
      <c r="R45" s="374"/>
      <c r="S45" s="194"/>
      <c r="T45" s="194"/>
      <c r="V45" s="193"/>
    </row>
    <row r="46" spans="2:22" ht="9.75" customHeight="1" x14ac:dyDescent="0.2">
      <c r="B46" s="4"/>
    </row>
    <row r="47" spans="2:22" ht="9.75" customHeight="1" x14ac:dyDescent="0.2">
      <c r="B47" s="4"/>
      <c r="T47" s="78" t="s">
        <v>173</v>
      </c>
    </row>
    <row r="48" spans="2:22" ht="9.75" customHeight="1" x14ac:dyDescent="0.2">
      <c r="B48" s="4"/>
    </row>
    <row r="49" spans="2:27" ht="22.5" customHeight="1" x14ac:dyDescent="0.2">
      <c r="B49" s="195"/>
      <c r="C49" s="38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81"/>
      <c r="V49" s="196"/>
      <c r="W49" s="181"/>
      <c r="X49" s="182"/>
      <c r="Y49" s="182"/>
      <c r="Z49" s="182"/>
      <c r="AA49" s="182"/>
    </row>
    <row r="50" spans="2:27" ht="23.25" customHeight="1" x14ac:dyDescent="0.2">
      <c r="B50" s="196"/>
    </row>
    <row r="51" spans="2:27" ht="23.25" customHeight="1" x14ac:dyDescent="0.2">
      <c r="B51" s="196"/>
    </row>
    <row r="52" spans="2:27" ht="23.25" customHeight="1" x14ac:dyDescent="0.2">
      <c r="B52" s="196"/>
    </row>
    <row r="53" spans="2:27" ht="23.25" customHeight="1" x14ac:dyDescent="0.2">
      <c r="B53" s="196"/>
    </row>
    <row r="54" spans="2:27" ht="23.25" customHeight="1" x14ac:dyDescent="0.2">
      <c r="B54" s="196"/>
    </row>
    <row r="55" spans="2:27" ht="23.25" customHeight="1" x14ac:dyDescent="0.2">
      <c r="B55" s="196"/>
      <c r="I55" s="78"/>
    </row>
    <row r="56" spans="2:27" ht="23.25" customHeight="1" x14ac:dyDescent="0.2">
      <c r="B56" s="196"/>
    </row>
    <row r="57" spans="2:27" ht="23.25" customHeight="1" x14ac:dyDescent="0.2">
      <c r="B57" s="196"/>
    </row>
    <row r="58" spans="2:27" ht="23.25" customHeight="1" x14ac:dyDescent="0.2">
      <c r="B58" s="196"/>
    </row>
    <row r="59" spans="2:27" ht="23.25" customHeight="1" x14ac:dyDescent="0.2">
      <c r="B59" s="196"/>
    </row>
    <row r="60" spans="2:27" ht="23.25" customHeight="1" x14ac:dyDescent="0.2">
      <c r="B60" s="196"/>
    </row>
    <row r="61" spans="2:27" ht="23.25" customHeight="1" x14ac:dyDescent="0.2">
      <c r="B61" s="196"/>
    </row>
    <row r="62" spans="2:27" ht="23.25" customHeight="1" x14ac:dyDescent="0.2">
      <c r="B62" s="196"/>
    </row>
    <row r="63" spans="2:27" ht="23.25" customHeight="1" x14ac:dyDescent="0.2">
      <c r="B63" s="196"/>
    </row>
    <row r="64" spans="2:27" ht="23.25" customHeight="1" x14ac:dyDescent="0.2">
      <c r="B64" s="196"/>
    </row>
    <row r="65" spans="2:2" ht="23.25" customHeight="1" x14ac:dyDescent="0.2">
      <c r="B65" s="196"/>
    </row>
    <row r="66" spans="2:2" ht="23.25" customHeight="1" x14ac:dyDescent="0.2">
      <c r="B66" s="196"/>
    </row>
    <row r="67" spans="2:2" ht="23.25" customHeight="1" x14ac:dyDescent="0.2">
      <c r="B67" s="196"/>
    </row>
    <row r="68" spans="2:2" ht="23.25" customHeight="1" x14ac:dyDescent="0.2">
      <c r="B68" s="196"/>
    </row>
    <row r="69" spans="2:2" ht="23.25" customHeight="1" x14ac:dyDescent="0.2">
      <c r="B69" s="196"/>
    </row>
    <row r="70" spans="2:2" ht="23.25" customHeight="1" x14ac:dyDescent="0.2">
      <c r="B70" s="196"/>
    </row>
    <row r="71" spans="2:2" ht="23.25" customHeight="1" x14ac:dyDescent="0.2">
      <c r="B71" s="196"/>
    </row>
    <row r="72" spans="2:2" ht="23.25" customHeight="1" x14ac:dyDescent="0.2">
      <c r="B72" s="196"/>
    </row>
    <row r="73" spans="2:2" ht="23.25" customHeight="1" x14ac:dyDescent="0.2">
      <c r="B73" s="196"/>
    </row>
    <row r="74" spans="2:2" ht="23.25" customHeight="1" x14ac:dyDescent="0.2">
      <c r="B74" s="196"/>
    </row>
    <row r="75" spans="2:2" ht="23.25" customHeight="1" x14ac:dyDescent="0.2">
      <c r="B75" s="196"/>
    </row>
    <row r="76" spans="2:2" ht="23.25" customHeight="1" x14ac:dyDescent="0.2">
      <c r="B76" s="196"/>
    </row>
    <row r="77" spans="2:2" ht="23.25" customHeight="1" x14ac:dyDescent="0.2">
      <c r="B77" s="196"/>
    </row>
    <row r="78" spans="2:2" ht="23.25" customHeight="1" x14ac:dyDescent="0.2">
      <c r="B78" s="196"/>
    </row>
    <row r="79" spans="2:2" ht="23.25" customHeight="1" x14ac:dyDescent="0.2">
      <c r="B79" s="196"/>
    </row>
    <row r="80" spans="2:2" ht="23.25" customHeight="1" x14ac:dyDescent="0.2">
      <c r="B80" s="196"/>
    </row>
    <row r="81" spans="2:2" ht="6.75" customHeight="1" x14ac:dyDescent="0.2">
      <c r="B81" s="189"/>
    </row>
    <row r="82" spans="2:2" ht="26.25" customHeight="1" x14ac:dyDescent="0.2">
      <c r="B82" s="189"/>
    </row>
    <row r="83" spans="2:2" ht="12.75" x14ac:dyDescent="0.2">
      <c r="B83" s="189"/>
    </row>
    <row r="84" spans="2:2" ht="12.75" x14ac:dyDescent="0.2">
      <c r="B84" s="189"/>
    </row>
    <row r="85" spans="2:2" ht="12.75" x14ac:dyDescent="0.2">
      <c r="B85" s="189"/>
    </row>
    <row r="86" spans="2:2" ht="12.75" x14ac:dyDescent="0.2">
      <c r="B86" s="189"/>
    </row>
    <row r="87" spans="2:2" ht="12.75" x14ac:dyDescent="0.2">
      <c r="B87" s="189"/>
    </row>
    <row r="88" spans="2:2" ht="12.75" x14ac:dyDescent="0.2">
      <c r="B88" s="189"/>
    </row>
    <row r="89" spans="2:2" ht="12.75" x14ac:dyDescent="0.2">
      <c r="B89" s="189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  <row r="994" spans="2:2" ht="12.75" x14ac:dyDescent="0.2">
      <c r="B994" s="4"/>
    </row>
    <row r="995" spans="2:2" ht="12.75" x14ac:dyDescent="0.2">
      <c r="B995" s="4"/>
    </row>
    <row r="996" spans="2:2" ht="12.75" x14ac:dyDescent="0.2">
      <c r="B996" s="4"/>
    </row>
    <row r="997" spans="2:2" ht="12.75" x14ac:dyDescent="0.2">
      <c r="B997" s="4"/>
    </row>
    <row r="998" spans="2:2" ht="12.75" x14ac:dyDescent="0.2">
      <c r="B998" s="4"/>
    </row>
    <row r="999" spans="2:2" ht="12.75" x14ac:dyDescent="0.2">
      <c r="B999" s="4"/>
    </row>
    <row r="1000" spans="2:2" ht="12.75" x14ac:dyDescent="0.2">
      <c r="B1000" s="4"/>
    </row>
  </sheetData>
  <mergeCells count="4">
    <mergeCell ref="B2:O2"/>
    <mergeCell ref="P2:R2"/>
    <mergeCell ref="B45:O45"/>
    <mergeCell ref="P45:R45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69138"/>
    <outlinePr summaryBelow="0" summaryRight="0"/>
    <pageSetUpPr fitToPage="1"/>
  </sheetPr>
  <dimension ref="A1:AA1000"/>
  <sheetViews>
    <sheetView workbookViewId="0"/>
  </sheetViews>
  <sheetFormatPr baseColWidth="10" defaultColWidth="12.5703125" defaultRowHeight="15.75" customHeight="1" x14ac:dyDescent="0.2"/>
  <cols>
    <col min="1" max="1" width="1.85546875" customWidth="1"/>
    <col min="2" max="2" width="5.42578125" customWidth="1"/>
    <col min="21" max="21" width="2.5703125" customWidth="1"/>
    <col min="22" max="22" width="13.85546875" customWidth="1"/>
    <col min="23" max="23" width="1.7109375" customWidth="1"/>
  </cols>
  <sheetData>
    <row r="1" spans="1:27" ht="12.75" x14ac:dyDescent="0.2">
      <c r="B1" s="4"/>
    </row>
    <row r="2" spans="1:27" ht="45" x14ac:dyDescent="0.6">
      <c r="B2" s="459" t="s">
        <v>168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460" t="s">
        <v>174</v>
      </c>
      <c r="Q2" s="374"/>
      <c r="R2" s="374"/>
      <c r="S2" s="240"/>
      <c r="T2" s="240"/>
      <c r="U2" s="241"/>
      <c r="V2" s="239">
        <v>2025</v>
      </c>
    </row>
    <row r="3" spans="1:27" ht="9.75" customHeight="1" x14ac:dyDescent="0.2">
      <c r="B3" s="4"/>
    </row>
    <row r="4" spans="1:27" ht="9.75" customHeight="1" x14ac:dyDescent="0.2">
      <c r="B4" s="4"/>
    </row>
    <row r="5" spans="1:27" ht="9.75" customHeight="1" x14ac:dyDescent="0.2">
      <c r="B5" s="4"/>
    </row>
    <row r="6" spans="1:27" ht="22.5" customHeight="1" x14ac:dyDescent="0.2">
      <c r="A6" s="242"/>
      <c r="B6" s="243" t="s">
        <v>96</v>
      </c>
      <c r="C6" s="244" t="s">
        <v>170</v>
      </c>
      <c r="D6" s="245" t="s">
        <v>32</v>
      </c>
      <c r="E6" s="245" t="s">
        <v>34</v>
      </c>
      <c r="F6" s="245" t="s">
        <v>36</v>
      </c>
      <c r="G6" s="245" t="s">
        <v>38</v>
      </c>
      <c r="H6" s="245" t="s">
        <v>40</v>
      </c>
      <c r="I6" s="245" t="s">
        <v>42</v>
      </c>
      <c r="J6" s="245" t="s">
        <v>44</v>
      </c>
      <c r="K6" s="245" t="s">
        <v>46</v>
      </c>
      <c r="L6" s="245" t="s">
        <v>48</v>
      </c>
      <c r="M6" s="245" t="s">
        <v>50</v>
      </c>
      <c r="N6" s="245" t="s">
        <v>52</v>
      </c>
      <c r="O6" s="245" t="s">
        <v>54</v>
      </c>
      <c r="P6" s="245" t="s">
        <v>56</v>
      </c>
      <c r="Q6" s="245" t="s">
        <v>58</v>
      </c>
      <c r="R6" s="245" t="s">
        <v>60</v>
      </c>
      <c r="S6" s="245" t="s">
        <v>62</v>
      </c>
      <c r="T6" s="245" t="s">
        <v>64</v>
      </c>
      <c r="U6" s="246"/>
      <c r="V6" s="247" t="s">
        <v>7</v>
      </c>
      <c r="W6" s="181"/>
      <c r="X6" s="182"/>
      <c r="Y6" s="182"/>
      <c r="Z6" s="182"/>
      <c r="AA6" s="182"/>
    </row>
    <row r="7" spans="1:27" ht="23.25" customHeight="1" x14ac:dyDescent="0.2">
      <c r="A7" s="242"/>
      <c r="B7" s="248" t="s">
        <v>33</v>
      </c>
      <c r="C7" s="249">
        <f>'0101'!F12+'0101'!F13+'0101'!F14+'0101'!F15</f>
        <v>82950</v>
      </c>
      <c r="D7" s="249">
        <f>'0101'!F16</f>
        <v>28650</v>
      </c>
      <c r="E7" s="249">
        <f>'0101'!F17</f>
        <v>148350</v>
      </c>
      <c r="F7" s="249">
        <f>'0101'!F18</f>
        <v>115600</v>
      </c>
      <c r="G7" s="249">
        <f>'0101'!F19</f>
        <v>93900</v>
      </c>
      <c r="H7" s="249">
        <f>'0101'!F20</f>
        <v>70850</v>
      </c>
      <c r="I7" s="249">
        <f>'0101'!F21</f>
        <v>98350</v>
      </c>
      <c r="J7" s="249">
        <f>'0101'!F22</f>
        <v>130600</v>
      </c>
      <c r="K7" s="249">
        <f>'0101'!F23</f>
        <v>28200</v>
      </c>
      <c r="L7" s="249">
        <f>'0101'!F24</f>
        <v>32700</v>
      </c>
      <c r="M7" s="249">
        <f>'0101'!F25</f>
        <v>0</v>
      </c>
      <c r="N7" s="249">
        <f>'0101'!F26</f>
        <v>50900</v>
      </c>
      <c r="O7" s="249">
        <f>'0101'!F27</f>
        <v>85200</v>
      </c>
      <c r="P7" s="249">
        <f>'0101'!F28</f>
        <v>117100</v>
      </c>
      <c r="Q7" s="249">
        <f>'0101'!F29</f>
        <v>39500</v>
      </c>
      <c r="R7" s="249">
        <f>'0101'!F30</f>
        <v>0</v>
      </c>
      <c r="S7" s="250">
        <f>'0101'!F31</f>
        <v>112100</v>
      </c>
      <c r="T7" s="250">
        <f>'0101'!F32</f>
        <v>17800</v>
      </c>
      <c r="U7" s="231"/>
      <c r="V7" s="249">
        <f t="shared" ref="V7:V37" si="0">SUM(C7:T7)</f>
        <v>1252750</v>
      </c>
      <c r="W7" s="106"/>
      <c r="X7" s="106"/>
    </row>
    <row r="8" spans="1:27" ht="23.25" customHeight="1" x14ac:dyDescent="0.2">
      <c r="A8" s="242"/>
      <c r="B8" s="248" t="s">
        <v>35</v>
      </c>
      <c r="C8" s="251">
        <f>'0201'!F12+'0201'!F13+'0201'!F14+'0201'!F15</f>
        <v>78450</v>
      </c>
      <c r="D8" s="251">
        <f>'0201'!F16</f>
        <v>45200</v>
      </c>
      <c r="E8" s="251">
        <f>'0201'!F17</f>
        <v>161300</v>
      </c>
      <c r="F8" s="251">
        <f>'0201'!F18</f>
        <v>118050</v>
      </c>
      <c r="G8" s="251">
        <f>'0201'!F19</f>
        <v>45900</v>
      </c>
      <c r="H8" s="251">
        <f>'0201'!F20</f>
        <v>100800</v>
      </c>
      <c r="I8" s="251">
        <f>'0201'!F21</f>
        <v>108800</v>
      </c>
      <c r="J8" s="251">
        <f>'0201'!F22</f>
        <v>161500</v>
      </c>
      <c r="K8" s="251">
        <f>'0201'!F23</f>
        <v>47500</v>
      </c>
      <c r="L8" s="251">
        <f>'0201'!F24</f>
        <v>39200</v>
      </c>
      <c r="M8" s="251">
        <f>'0201'!F25</f>
        <v>0</v>
      </c>
      <c r="N8" s="251">
        <f>'0201'!F26</f>
        <v>31900</v>
      </c>
      <c r="O8" s="251">
        <f>'0201'!F27</f>
        <v>86000</v>
      </c>
      <c r="P8" s="251">
        <f>'0201'!F28</f>
        <v>109500</v>
      </c>
      <c r="Q8" s="251">
        <f>'0201'!F29</f>
        <v>24300</v>
      </c>
      <c r="R8" s="251">
        <f>'0201'!F30</f>
        <v>0</v>
      </c>
      <c r="S8" s="252">
        <f>'0201'!F31</f>
        <v>127900</v>
      </c>
      <c r="T8" s="252">
        <f>'0201'!F32</f>
        <v>28700</v>
      </c>
      <c r="U8" s="231"/>
      <c r="V8" s="251">
        <f t="shared" si="0"/>
        <v>1315000</v>
      </c>
      <c r="W8" s="106"/>
      <c r="X8" s="106"/>
    </row>
    <row r="9" spans="1:27" ht="23.25" customHeight="1" x14ac:dyDescent="0.2">
      <c r="A9" s="242"/>
      <c r="B9" s="248" t="s">
        <v>37</v>
      </c>
      <c r="C9" s="249">
        <f>'0301'!F12+'0301'!F13+'0301'!F14+'0301'!F15</f>
        <v>79100</v>
      </c>
      <c r="D9" s="249">
        <f>'0301'!F16</f>
        <v>44400</v>
      </c>
      <c r="E9" s="249">
        <f>'0301'!F17</f>
        <v>152050</v>
      </c>
      <c r="F9" s="249">
        <f>'0301'!F18</f>
        <v>57900</v>
      </c>
      <c r="G9" s="249">
        <f>'0301'!F19</f>
        <v>85550</v>
      </c>
      <c r="H9" s="249">
        <f>'0301'!F20</f>
        <v>64900</v>
      </c>
      <c r="I9" s="249">
        <f>'0301'!F21</f>
        <v>90300</v>
      </c>
      <c r="J9" s="249">
        <f>'0301'!F22</f>
        <v>97350</v>
      </c>
      <c r="K9" s="249">
        <f>'0301'!F23</f>
        <v>57800</v>
      </c>
      <c r="L9" s="249">
        <f>'0301'!F24</f>
        <v>94000</v>
      </c>
      <c r="M9" s="249">
        <f>'0301'!F25</f>
        <v>0</v>
      </c>
      <c r="N9" s="249">
        <f>'0301'!F26</f>
        <v>34400</v>
      </c>
      <c r="O9" s="249">
        <f>'0301'!F27</f>
        <v>56500</v>
      </c>
      <c r="P9" s="249">
        <f>'0301'!F28</f>
        <v>93450</v>
      </c>
      <c r="Q9" s="249">
        <f>'0301'!F29</f>
        <v>28200</v>
      </c>
      <c r="R9" s="249">
        <f>'0301'!F30</f>
        <v>0</v>
      </c>
      <c r="S9" s="249">
        <f>'0301'!F31</f>
        <v>120900</v>
      </c>
      <c r="T9" s="249">
        <f>'0301'!F32</f>
        <v>24200</v>
      </c>
      <c r="U9" s="231"/>
      <c r="V9" s="249">
        <f t="shared" si="0"/>
        <v>1181000</v>
      </c>
      <c r="W9" s="106"/>
      <c r="X9" s="106"/>
    </row>
    <row r="10" spans="1:27" ht="23.25" customHeight="1" x14ac:dyDescent="0.2">
      <c r="A10" s="242"/>
      <c r="B10" s="248" t="s">
        <v>39</v>
      </c>
      <c r="C10" s="251">
        <f>'0401'!F12+'0401'!F13+'0401'!F14+'0401'!F15</f>
        <v>92500</v>
      </c>
      <c r="D10" s="251">
        <f>'0401'!F16</f>
        <v>53300</v>
      </c>
      <c r="E10" s="251">
        <f>'0401'!F17</f>
        <v>160400</v>
      </c>
      <c r="F10" s="251">
        <f>'0401'!F18</f>
        <v>76800</v>
      </c>
      <c r="G10" s="251">
        <f>'0401'!F19</f>
        <v>98000</v>
      </c>
      <c r="H10" s="251">
        <f>'0401'!F20</f>
        <v>30800</v>
      </c>
      <c r="I10" s="251">
        <f>'0401'!F21</f>
        <v>61500</v>
      </c>
      <c r="J10" s="251">
        <f>'0401'!F22</f>
        <v>102050</v>
      </c>
      <c r="K10" s="251">
        <f>'0401'!F23</f>
        <v>31100</v>
      </c>
      <c r="L10" s="251">
        <f>'0401'!F24</f>
        <v>53900</v>
      </c>
      <c r="M10" s="251">
        <f>'0401'!F25</f>
        <v>0</v>
      </c>
      <c r="N10" s="251">
        <f>'0401'!F26</f>
        <v>48000</v>
      </c>
      <c r="O10" s="251">
        <f>'0401'!F27</f>
        <v>57700</v>
      </c>
      <c r="P10" s="251">
        <f>'0401'!F28</f>
        <v>74900</v>
      </c>
      <c r="Q10" s="251">
        <f>'0401'!F29</f>
        <v>25500</v>
      </c>
      <c r="R10" s="251">
        <f>'0401'!F30</f>
        <v>0</v>
      </c>
      <c r="S10" s="251">
        <f>'0401'!F31</f>
        <v>64000</v>
      </c>
      <c r="T10" s="251">
        <f>'0401'!F32</f>
        <v>19400</v>
      </c>
      <c r="U10" s="231"/>
      <c r="V10" s="251">
        <f t="shared" si="0"/>
        <v>1049850</v>
      </c>
      <c r="W10" s="106"/>
      <c r="X10" s="106"/>
    </row>
    <row r="11" spans="1:27" ht="23.25" customHeight="1" x14ac:dyDescent="0.2">
      <c r="A11" s="242"/>
      <c r="B11" s="248" t="s">
        <v>41</v>
      </c>
      <c r="C11" s="249">
        <f>'0501'!F12+'0501'!F13+'0501'!F14+'0501'!F15</f>
        <v>102250</v>
      </c>
      <c r="D11" s="249">
        <f>'0501'!F16</f>
        <v>39850</v>
      </c>
      <c r="E11" s="249">
        <f>'0501'!F17</f>
        <v>128650</v>
      </c>
      <c r="F11" s="249">
        <f>'0501'!F18</f>
        <v>122300</v>
      </c>
      <c r="G11" s="249">
        <f>'0501'!F19</f>
        <v>112350</v>
      </c>
      <c r="H11" s="249">
        <f>'0501'!F20</f>
        <v>27200</v>
      </c>
      <c r="I11" s="249">
        <f>'0501'!F21</f>
        <v>92100</v>
      </c>
      <c r="J11" s="249">
        <f>'0501'!F22</f>
        <v>150300</v>
      </c>
      <c r="K11" s="249">
        <f>'0501'!F23</f>
        <v>19000</v>
      </c>
      <c r="L11" s="249">
        <f>'0501'!F24</f>
        <v>39500</v>
      </c>
      <c r="M11" s="249">
        <f>'0501'!F25</f>
        <v>0</v>
      </c>
      <c r="N11" s="249">
        <f>'0501'!F26</f>
        <v>74650</v>
      </c>
      <c r="O11" s="249">
        <f>'0501'!F27</f>
        <v>55050</v>
      </c>
      <c r="P11" s="249">
        <f>'0501'!F28</f>
        <v>75300</v>
      </c>
      <c r="Q11" s="249">
        <f>'0501'!F29</f>
        <v>41000</v>
      </c>
      <c r="R11" s="249">
        <f>'0501'!F30</f>
        <v>0</v>
      </c>
      <c r="S11" s="249">
        <f>'0501'!F31</f>
        <v>111400</v>
      </c>
      <c r="T11" s="249">
        <f>'0501'!F32</f>
        <v>23000</v>
      </c>
      <c r="U11" s="231"/>
      <c r="V11" s="249">
        <f t="shared" si="0"/>
        <v>1213900</v>
      </c>
      <c r="W11" s="106"/>
      <c r="X11" s="106"/>
    </row>
    <row r="12" spans="1:27" ht="23.25" customHeight="1" x14ac:dyDescent="0.2">
      <c r="A12" s="242"/>
      <c r="B12" s="248" t="s">
        <v>43</v>
      </c>
      <c r="C12" s="251">
        <f>'0601'!F13+'0601'!F14+'0601'!F15+'0601'!F16</f>
        <v>117100</v>
      </c>
      <c r="D12" s="251">
        <f>'0601'!F17</f>
        <v>33950</v>
      </c>
      <c r="E12" s="251">
        <f>'0601'!F18</f>
        <v>301850</v>
      </c>
      <c r="F12" s="251">
        <f>'0601'!F19</f>
        <v>116100</v>
      </c>
      <c r="G12" s="251">
        <f>'0601'!F20</f>
        <v>125750</v>
      </c>
      <c r="H12" s="251">
        <f>'0601'!F21</f>
        <v>65800</v>
      </c>
      <c r="I12" s="251">
        <f>'0601'!F22</f>
        <v>57600</v>
      </c>
      <c r="J12" s="251">
        <f>'0601'!F23</f>
        <v>237100</v>
      </c>
      <c r="K12" s="251">
        <f>'0601'!F24</f>
        <v>23500</v>
      </c>
      <c r="L12" s="251">
        <f>'0601'!F25</f>
        <v>77800</v>
      </c>
      <c r="M12" s="251">
        <f>'0601'!F26</f>
        <v>0</v>
      </c>
      <c r="N12" s="251">
        <f>'0601'!F27</f>
        <v>34000</v>
      </c>
      <c r="O12" s="251">
        <f>'0601'!F28</f>
        <v>84500</v>
      </c>
      <c r="P12" s="251">
        <f>'0601'!F29</f>
        <v>87500</v>
      </c>
      <c r="Q12" s="251">
        <f>'0601'!F30</f>
        <v>93500</v>
      </c>
      <c r="R12" s="251">
        <f>'0601'!F31</f>
        <v>0</v>
      </c>
      <c r="S12" s="251">
        <f>'0601'!F32</f>
        <v>110900</v>
      </c>
      <c r="T12" s="251">
        <f>'0601'!F33</f>
        <v>23500</v>
      </c>
      <c r="U12" s="231"/>
      <c r="V12" s="251">
        <f t="shared" si="0"/>
        <v>1590450</v>
      </c>
      <c r="W12" s="106"/>
      <c r="X12" s="106"/>
    </row>
    <row r="13" spans="1:27" ht="23.25" customHeight="1" x14ac:dyDescent="0.2">
      <c r="A13" s="242"/>
      <c r="B13" s="248" t="s">
        <v>45</v>
      </c>
      <c r="C13" s="249">
        <f>'0701'!F13+'0701'!F14+'0701'!F15+'0701'!F16</f>
        <v>0</v>
      </c>
      <c r="D13" s="249">
        <f>'0701'!F17</f>
        <v>0</v>
      </c>
      <c r="E13" s="249">
        <f>'0701'!F18</f>
        <v>0</v>
      </c>
      <c r="F13" s="249">
        <f>'0701'!F19</f>
        <v>0</v>
      </c>
      <c r="G13" s="249">
        <f>'0701'!F20</f>
        <v>0</v>
      </c>
      <c r="H13" s="249">
        <f>'0701'!F21</f>
        <v>0</v>
      </c>
      <c r="I13" s="249">
        <f>'0701'!F22</f>
        <v>0</v>
      </c>
      <c r="J13" s="249">
        <f>'0701'!F23</f>
        <v>0</v>
      </c>
      <c r="K13" s="249">
        <f>'0701'!F24</f>
        <v>0</v>
      </c>
      <c r="L13" s="249">
        <f>'0701'!F25</f>
        <v>0</v>
      </c>
      <c r="M13" s="249">
        <f>'0701'!F26</f>
        <v>0</v>
      </c>
      <c r="N13" s="249">
        <f>'0701'!F27</f>
        <v>0</v>
      </c>
      <c r="O13" s="249">
        <f>'0701'!F28</f>
        <v>0</v>
      </c>
      <c r="P13" s="249">
        <f>'0701'!F29</f>
        <v>0</v>
      </c>
      <c r="Q13" s="249">
        <f>'0701'!F30</f>
        <v>0</v>
      </c>
      <c r="R13" s="249">
        <f>'0701'!F31</f>
        <v>0</v>
      </c>
      <c r="S13" s="249">
        <f>'0701'!F32</f>
        <v>0</v>
      </c>
      <c r="T13" s="249">
        <f>'0701'!F33</f>
        <v>0</v>
      </c>
      <c r="U13" s="231"/>
      <c r="V13" s="249">
        <f t="shared" si="0"/>
        <v>0</v>
      </c>
      <c r="W13" s="106"/>
      <c r="X13" s="106"/>
    </row>
    <row r="14" spans="1:27" ht="23.25" customHeight="1" x14ac:dyDescent="0.2">
      <c r="A14" s="242"/>
      <c r="B14" s="248" t="s">
        <v>47</v>
      </c>
      <c r="C14" s="251">
        <f>'0801'!F13+'0801'!F14+'0801'!F15+'0801'!F16</f>
        <v>0</v>
      </c>
      <c r="D14" s="251">
        <f>'0801'!F17</f>
        <v>0</v>
      </c>
      <c r="E14" s="251">
        <f>'0801'!F18</f>
        <v>0</v>
      </c>
      <c r="F14" s="251">
        <f>'0801'!F19</f>
        <v>0</v>
      </c>
      <c r="G14" s="251">
        <f>'0801'!F20</f>
        <v>0</v>
      </c>
      <c r="H14" s="251">
        <f>'0801'!F21</f>
        <v>0</v>
      </c>
      <c r="I14" s="251">
        <f>'0801'!F22</f>
        <v>0</v>
      </c>
      <c r="J14" s="251">
        <f>'0801'!F23</f>
        <v>0</v>
      </c>
      <c r="K14" s="251">
        <f>'0801'!F24</f>
        <v>0</v>
      </c>
      <c r="L14" s="251">
        <f>'0801'!F25</f>
        <v>0</v>
      </c>
      <c r="M14" s="251">
        <f>'0801'!F26</f>
        <v>0</v>
      </c>
      <c r="N14" s="251">
        <f>'0801'!F27</f>
        <v>0</v>
      </c>
      <c r="O14" s="251">
        <f>'0801'!F28</f>
        <v>0</v>
      </c>
      <c r="P14" s="251">
        <f>'0801'!F29</f>
        <v>0</v>
      </c>
      <c r="Q14" s="251">
        <f>'0801'!F30</f>
        <v>0</v>
      </c>
      <c r="R14" s="251">
        <f>'0801'!F31</f>
        <v>0</v>
      </c>
      <c r="S14" s="251">
        <f>'0801'!F32</f>
        <v>0</v>
      </c>
      <c r="T14" s="251">
        <f>'0801'!F33</f>
        <v>0</v>
      </c>
      <c r="U14" s="231"/>
      <c r="V14" s="251">
        <f t="shared" si="0"/>
        <v>0</v>
      </c>
      <c r="W14" s="106"/>
      <c r="X14" s="106"/>
    </row>
    <row r="15" spans="1:27" ht="23.25" customHeight="1" x14ac:dyDescent="0.2">
      <c r="A15" s="242"/>
      <c r="B15" s="248" t="s">
        <v>49</v>
      </c>
      <c r="C15" s="249">
        <f>'0901'!F13+'0901'!F14+'0901'!F15+'0901'!F16</f>
        <v>130400</v>
      </c>
      <c r="D15" s="249">
        <f>'0901'!F17</f>
        <v>14500</v>
      </c>
      <c r="E15" s="249">
        <f>'0901'!F18</f>
        <v>102350</v>
      </c>
      <c r="F15" s="249">
        <f>'0901'!F19</f>
        <v>119100</v>
      </c>
      <c r="G15" s="249">
        <f>'0901'!F20</f>
        <v>89800</v>
      </c>
      <c r="H15" s="249">
        <f>'0901'!F21</f>
        <v>54700</v>
      </c>
      <c r="I15" s="249">
        <f>'0901'!F22</f>
        <v>68300</v>
      </c>
      <c r="J15" s="249">
        <f>'0901'!F23</f>
        <v>106900</v>
      </c>
      <c r="K15" s="249">
        <f>'0901'!F24</f>
        <v>43600</v>
      </c>
      <c r="L15" s="249">
        <f>'0901'!F25</f>
        <v>36900</v>
      </c>
      <c r="M15" s="249">
        <f>'0901'!F26</f>
        <v>0</v>
      </c>
      <c r="N15" s="249">
        <f>'0901'!F27</f>
        <v>56200</v>
      </c>
      <c r="O15" s="249">
        <f>'0901'!F28</f>
        <v>82400</v>
      </c>
      <c r="P15" s="249">
        <f>'0901'!F29</f>
        <v>97350</v>
      </c>
      <c r="Q15" s="249">
        <f>'0901'!F30</f>
        <v>35000</v>
      </c>
      <c r="R15" s="249">
        <f>'0901'!F31</f>
        <v>0</v>
      </c>
      <c r="S15" s="249">
        <f>'0901'!F32</f>
        <v>93600</v>
      </c>
      <c r="T15" s="249">
        <f>'0901'!F33</f>
        <v>21000</v>
      </c>
      <c r="U15" s="231"/>
      <c r="V15" s="249">
        <f t="shared" si="0"/>
        <v>1152100</v>
      </c>
      <c r="W15" s="106"/>
      <c r="X15" s="106"/>
    </row>
    <row r="16" spans="1:27" ht="23.25" customHeight="1" x14ac:dyDescent="0.2">
      <c r="A16" s="242"/>
      <c r="B16" s="248" t="s">
        <v>51</v>
      </c>
      <c r="C16" s="251">
        <f>'1001'!F13+'1001'!F14+'1001'!F15+'1001'!F16</f>
        <v>201500</v>
      </c>
      <c r="D16" s="251">
        <f>'1001'!F17</f>
        <v>37200</v>
      </c>
      <c r="E16" s="251">
        <f>'1001'!F18</f>
        <v>129150</v>
      </c>
      <c r="F16" s="251">
        <f>'1001'!F19</f>
        <v>125300</v>
      </c>
      <c r="G16" s="251">
        <f>'1001'!F20</f>
        <v>87200</v>
      </c>
      <c r="H16" s="251">
        <f>'1001'!F21</f>
        <v>79400</v>
      </c>
      <c r="I16" s="251">
        <f>'1001'!F22</f>
        <v>106000</v>
      </c>
      <c r="J16" s="251">
        <f>'1001'!F23</f>
        <v>135900</v>
      </c>
      <c r="K16" s="251">
        <f>'1001'!F24</f>
        <v>25000</v>
      </c>
      <c r="L16" s="251">
        <f>'1001'!F25</f>
        <v>43400</v>
      </c>
      <c r="M16" s="251">
        <f>'1001'!F26</f>
        <v>0</v>
      </c>
      <c r="N16" s="251">
        <f>'1001'!F27</f>
        <v>39000</v>
      </c>
      <c r="O16" s="251">
        <f>'1001'!F28</f>
        <v>56550</v>
      </c>
      <c r="P16" s="251">
        <f>'1001'!F29</f>
        <v>61700</v>
      </c>
      <c r="Q16" s="251">
        <f>'1001'!F30</f>
        <v>62800</v>
      </c>
      <c r="R16" s="251">
        <f>'1001'!F31</f>
        <v>0</v>
      </c>
      <c r="S16" s="251">
        <f>'1001'!F32</f>
        <v>70800</v>
      </c>
      <c r="T16" s="251">
        <f>'1001'!F33</f>
        <v>14000</v>
      </c>
      <c r="U16" s="231"/>
      <c r="V16" s="251">
        <f t="shared" si="0"/>
        <v>1274900</v>
      </c>
      <c r="W16" s="106"/>
      <c r="X16" s="106"/>
    </row>
    <row r="17" spans="1:24" ht="23.25" customHeight="1" x14ac:dyDescent="0.2">
      <c r="A17" s="242"/>
      <c r="B17" s="248" t="s">
        <v>53</v>
      </c>
      <c r="C17" s="249">
        <f>'1101'!F13+'1101'!F14+'1101'!F15+'1101'!F16</f>
        <v>201650</v>
      </c>
      <c r="D17" s="249">
        <f>'1101'!F17</f>
        <v>65050</v>
      </c>
      <c r="E17" s="249">
        <f>'1101'!F18</f>
        <v>110750</v>
      </c>
      <c r="F17" s="249">
        <f>'1101'!F19</f>
        <v>133300</v>
      </c>
      <c r="G17" s="249">
        <f>'1101'!F20</f>
        <v>76300</v>
      </c>
      <c r="H17" s="249">
        <f>'1101'!F21</f>
        <v>63900</v>
      </c>
      <c r="I17" s="249">
        <f>'1101'!F22</f>
        <v>79650</v>
      </c>
      <c r="J17" s="249">
        <f>'1101'!F23</f>
        <v>72900</v>
      </c>
      <c r="K17" s="249">
        <f>'1101'!F24</f>
        <v>0</v>
      </c>
      <c r="L17" s="249">
        <f>'1101'!F25</f>
        <v>60100</v>
      </c>
      <c r="M17" s="249">
        <f>'1101'!F26</f>
        <v>0</v>
      </c>
      <c r="N17" s="249">
        <f>'1101'!F27</f>
        <v>24300</v>
      </c>
      <c r="O17" s="249">
        <f>'1101'!F28</f>
        <v>101100</v>
      </c>
      <c r="P17" s="249">
        <f>'1101'!F29</f>
        <v>75600</v>
      </c>
      <c r="Q17" s="249">
        <f>'1101'!F30</f>
        <v>57500</v>
      </c>
      <c r="R17" s="249">
        <f>'1101'!F31</f>
        <v>0</v>
      </c>
      <c r="S17" s="249">
        <f>'1101'!F32</f>
        <v>78500</v>
      </c>
      <c r="T17" s="249">
        <f>'1101'!F33</f>
        <v>53600</v>
      </c>
      <c r="U17" s="231"/>
      <c r="V17" s="249">
        <f t="shared" si="0"/>
        <v>1254200</v>
      </c>
      <c r="W17" s="106"/>
      <c r="X17" s="106"/>
    </row>
    <row r="18" spans="1:24" ht="23.25" customHeight="1" x14ac:dyDescent="0.2">
      <c r="A18" s="242"/>
      <c r="B18" s="248" t="s">
        <v>55</v>
      </c>
      <c r="C18" s="251">
        <f>'1201'!F13+'1201'!F14+'1201'!F15+'1201'!F16</f>
        <v>139950</v>
      </c>
      <c r="D18" s="251">
        <f>'1201'!F17</f>
        <v>89150</v>
      </c>
      <c r="E18" s="251">
        <f>'1201'!F18</f>
        <v>182150</v>
      </c>
      <c r="F18" s="251">
        <f>'1201'!F19</f>
        <v>121900</v>
      </c>
      <c r="G18" s="251">
        <f>'1201'!F20</f>
        <v>164500</v>
      </c>
      <c r="H18" s="251">
        <f>'1201'!F21</f>
        <v>137600</v>
      </c>
      <c r="I18" s="251">
        <f>'1201'!F22</f>
        <v>164000</v>
      </c>
      <c r="J18" s="251">
        <f>'1201'!F23</f>
        <v>115700</v>
      </c>
      <c r="K18" s="251">
        <f>'1201'!F24</f>
        <v>0</v>
      </c>
      <c r="L18" s="251">
        <f>'1201'!F25</f>
        <v>77900</v>
      </c>
      <c r="M18" s="251">
        <f>'1201'!F26</f>
        <v>0</v>
      </c>
      <c r="N18" s="251">
        <f>'1201'!F27</f>
        <v>26400</v>
      </c>
      <c r="O18" s="251">
        <f>'1201'!F28</f>
        <v>120700</v>
      </c>
      <c r="P18" s="251">
        <f>'1201'!F29</f>
        <v>91600</v>
      </c>
      <c r="Q18" s="251">
        <f>'1201'!F30</f>
        <v>71000</v>
      </c>
      <c r="R18" s="251">
        <f>'1201'!F31</f>
        <v>0</v>
      </c>
      <c r="S18" s="251">
        <f>'1201'!F32</f>
        <v>106000</v>
      </c>
      <c r="T18" s="251">
        <f>'1201'!F33</f>
        <v>33700</v>
      </c>
      <c r="U18" s="231"/>
      <c r="V18" s="251">
        <f t="shared" si="0"/>
        <v>1642250</v>
      </c>
      <c r="W18" s="106"/>
      <c r="X18" s="106"/>
    </row>
    <row r="19" spans="1:24" ht="23.25" customHeight="1" x14ac:dyDescent="0.2">
      <c r="A19" s="242"/>
      <c r="B19" s="248" t="s">
        <v>57</v>
      </c>
      <c r="C19" s="249">
        <f>'1301'!F13+'1301'!F14+'1301'!F15+'1301'!F16</f>
        <v>116400</v>
      </c>
      <c r="D19" s="249">
        <f>'1301'!F17</f>
        <v>57100</v>
      </c>
      <c r="E19" s="249">
        <f>'1301'!F18</f>
        <v>271750</v>
      </c>
      <c r="F19" s="249">
        <f>'1301'!F19</f>
        <v>99400</v>
      </c>
      <c r="G19" s="249">
        <f>'1301'!F20</f>
        <v>148250</v>
      </c>
      <c r="H19" s="249">
        <f>'1301'!F21</f>
        <v>58000</v>
      </c>
      <c r="I19" s="249">
        <f>'1301'!F22</f>
        <v>141550</v>
      </c>
      <c r="J19" s="249">
        <f>'1301'!F23</f>
        <v>81200</v>
      </c>
      <c r="K19" s="249">
        <f>'1301'!F24</f>
        <v>0</v>
      </c>
      <c r="L19" s="249">
        <f>'1301'!F25</f>
        <v>54100</v>
      </c>
      <c r="M19" s="249">
        <f>'1301'!F26</f>
        <v>0</v>
      </c>
      <c r="N19" s="249">
        <f>'1301'!F27</f>
        <v>34700</v>
      </c>
      <c r="O19" s="249">
        <f>'1301'!F28</f>
        <v>85450</v>
      </c>
      <c r="P19" s="249">
        <f>'1301'!F29</f>
        <v>100400</v>
      </c>
      <c r="Q19" s="249">
        <f>'1301'!F30</f>
        <v>23700</v>
      </c>
      <c r="R19" s="249">
        <f>'1301'!F31</f>
        <v>0</v>
      </c>
      <c r="S19" s="249">
        <f>'1301'!F32</f>
        <v>42450</v>
      </c>
      <c r="T19" s="250">
        <f>'1301'!F33</f>
        <v>21700</v>
      </c>
      <c r="U19" s="231"/>
      <c r="V19" s="249">
        <f t="shared" si="0"/>
        <v>1336150</v>
      </c>
      <c r="W19" s="106"/>
      <c r="X19" s="106"/>
    </row>
    <row r="20" spans="1:24" ht="23.25" customHeight="1" x14ac:dyDescent="0.2">
      <c r="A20" s="242"/>
      <c r="B20" s="248" t="s">
        <v>59</v>
      </c>
      <c r="C20" s="251">
        <f>'1401'!F13+'1401'!F14+'1401'!F15+'1401'!F16</f>
        <v>0</v>
      </c>
      <c r="D20" s="251">
        <f>'1401'!F17</f>
        <v>0</v>
      </c>
      <c r="E20" s="251">
        <f>'1401'!F18</f>
        <v>0</v>
      </c>
      <c r="F20" s="251">
        <f>'1401'!F19</f>
        <v>0</v>
      </c>
      <c r="G20" s="251">
        <f>'1401'!F20</f>
        <v>0</v>
      </c>
      <c r="H20" s="251">
        <f>'1401'!F21</f>
        <v>0</v>
      </c>
      <c r="I20" s="251">
        <f>'1401'!F22</f>
        <v>0</v>
      </c>
      <c r="J20" s="251">
        <f>'1401'!F23</f>
        <v>0</v>
      </c>
      <c r="K20" s="251">
        <f>'1401'!F24</f>
        <v>0</v>
      </c>
      <c r="L20" s="251">
        <f>'1401'!F25</f>
        <v>0</v>
      </c>
      <c r="M20" s="251">
        <f>'1401'!F26</f>
        <v>0</v>
      </c>
      <c r="N20" s="251">
        <f>'1401'!F27</f>
        <v>0</v>
      </c>
      <c r="O20" s="251">
        <f>'1401'!F28</f>
        <v>0</v>
      </c>
      <c r="P20" s="251">
        <f>'1401'!F29</f>
        <v>0</v>
      </c>
      <c r="Q20" s="251">
        <f>'1401'!F30</f>
        <v>0</v>
      </c>
      <c r="R20" s="251">
        <f>'1401'!F31</f>
        <v>0</v>
      </c>
      <c r="S20" s="251">
        <f>'1401'!F32</f>
        <v>0</v>
      </c>
      <c r="T20" s="251">
        <f>'1401'!F33</f>
        <v>0</v>
      </c>
      <c r="U20" s="231"/>
      <c r="V20" s="251">
        <f t="shared" si="0"/>
        <v>0</v>
      </c>
      <c r="W20" s="106"/>
      <c r="X20" s="106"/>
    </row>
    <row r="21" spans="1:24" ht="23.25" customHeight="1" x14ac:dyDescent="0.2">
      <c r="A21" s="242"/>
      <c r="B21" s="248" t="s">
        <v>61</v>
      </c>
      <c r="C21" s="249">
        <f>'1501'!F13+'1501'!F14+'1501'!F15+'1501'!F16</f>
        <v>198350</v>
      </c>
      <c r="D21" s="249">
        <f>'1501'!F17</f>
        <v>35200</v>
      </c>
      <c r="E21" s="249">
        <f>'1501'!F18</f>
        <v>124800</v>
      </c>
      <c r="F21" s="249">
        <f>'1501'!F19</f>
        <v>105200</v>
      </c>
      <c r="G21" s="249">
        <f>'1501'!F20</f>
        <v>83250</v>
      </c>
      <c r="H21" s="249">
        <f>'1501'!F21</f>
        <v>58800</v>
      </c>
      <c r="I21" s="249">
        <f>'1501'!F22</f>
        <v>90400</v>
      </c>
      <c r="J21" s="249">
        <f>'1501'!F23</f>
        <v>105500</v>
      </c>
      <c r="K21" s="249">
        <f>'1501'!F24</f>
        <v>0</v>
      </c>
      <c r="L21" s="249">
        <f>'1501'!F25</f>
        <v>113950</v>
      </c>
      <c r="M21" s="249">
        <f>'1501'!F26</f>
        <v>0</v>
      </c>
      <c r="N21" s="249">
        <f>'1501'!F27</f>
        <v>49500</v>
      </c>
      <c r="O21" s="249">
        <f>'1501'!F28</f>
        <v>87350</v>
      </c>
      <c r="P21" s="249">
        <f>'1501'!F29</f>
        <v>65000</v>
      </c>
      <c r="Q21" s="249">
        <f>'1501'!F30</f>
        <v>42400</v>
      </c>
      <c r="R21" s="249">
        <f>'1501'!F31</f>
        <v>0</v>
      </c>
      <c r="S21" s="249">
        <f>'1501'!F32</f>
        <v>31800</v>
      </c>
      <c r="T21" s="249">
        <f>'1501'!F33</f>
        <v>20350</v>
      </c>
      <c r="U21" s="231"/>
      <c r="V21" s="249">
        <f t="shared" si="0"/>
        <v>1211850</v>
      </c>
      <c r="W21" s="106"/>
      <c r="X21" s="106"/>
    </row>
    <row r="22" spans="1:24" ht="23.25" customHeight="1" x14ac:dyDescent="0.2">
      <c r="A22" s="242"/>
      <c r="B22" s="248" t="s">
        <v>63</v>
      </c>
      <c r="C22" s="251">
        <f>'1601'!F13+'1601'!F14+'1601'!F15+'1601'!F16</f>
        <v>94300</v>
      </c>
      <c r="D22" s="251">
        <f>'1601'!F17</f>
        <v>47200</v>
      </c>
      <c r="E22" s="251">
        <f>'1601'!F18</f>
        <v>275650</v>
      </c>
      <c r="F22" s="251">
        <f>'1601'!F19</f>
        <v>105000</v>
      </c>
      <c r="G22" s="251">
        <f>'1601'!F20</f>
        <v>59800</v>
      </c>
      <c r="H22" s="251">
        <f>'1601'!F21</f>
        <v>42850</v>
      </c>
      <c r="I22" s="251">
        <f>'1601'!F22</f>
        <v>88600</v>
      </c>
      <c r="J22" s="251">
        <f>'1601'!F23</f>
        <v>99700</v>
      </c>
      <c r="K22" s="251">
        <f>'1601'!F24</f>
        <v>0</v>
      </c>
      <c r="L22" s="251">
        <f>'1601'!F25</f>
        <v>65300</v>
      </c>
      <c r="M22" s="251">
        <f>'1601'!F26</f>
        <v>0</v>
      </c>
      <c r="N22" s="251">
        <f>'1601'!F27</f>
        <v>41800</v>
      </c>
      <c r="O22" s="251">
        <f>'1601'!F28</f>
        <v>63600</v>
      </c>
      <c r="P22" s="251">
        <f>'1601'!F29</f>
        <v>67950</v>
      </c>
      <c r="Q22" s="251">
        <f>'1601'!F30</f>
        <v>30500</v>
      </c>
      <c r="R22" s="251">
        <f>'1601'!F31</f>
        <v>0</v>
      </c>
      <c r="S22" s="251">
        <f>'1601'!F32</f>
        <v>58800</v>
      </c>
      <c r="T22" s="251">
        <f>'1601'!F33</f>
        <v>35200</v>
      </c>
      <c r="U22" s="231"/>
      <c r="V22" s="251">
        <f t="shared" si="0"/>
        <v>1176250</v>
      </c>
      <c r="W22" s="106"/>
      <c r="X22" s="106"/>
    </row>
    <row r="23" spans="1:24" ht="23.25" customHeight="1" x14ac:dyDescent="0.2">
      <c r="A23" s="242"/>
      <c r="B23" s="248" t="s">
        <v>65</v>
      </c>
      <c r="C23" s="249">
        <f>'1701'!F13+'1701'!F14+'1701'!F15+'1701'!F16</f>
        <v>161600</v>
      </c>
      <c r="D23" s="249">
        <f>'1701'!F17</f>
        <v>57450</v>
      </c>
      <c r="E23" s="249">
        <f>'1701'!F18</f>
        <v>192050</v>
      </c>
      <c r="F23" s="249">
        <f>'1701'!F19</f>
        <v>144600</v>
      </c>
      <c r="G23" s="249">
        <f>'1701'!F20</f>
        <v>77500</v>
      </c>
      <c r="H23" s="249">
        <f>'1701'!F21</f>
        <v>116100</v>
      </c>
      <c r="I23" s="249">
        <f>'1701'!F22</f>
        <v>79700</v>
      </c>
      <c r="J23" s="249">
        <f>'1701'!F23</f>
        <v>127400</v>
      </c>
      <c r="K23" s="249">
        <f>'1701'!F24</f>
        <v>0</v>
      </c>
      <c r="L23" s="249">
        <f>'1701'!F25</f>
        <v>74300</v>
      </c>
      <c r="M23" s="249">
        <f>'1701'!F26</f>
        <v>0</v>
      </c>
      <c r="N23" s="249">
        <f>'1701'!F27</f>
        <v>36900</v>
      </c>
      <c r="O23" s="249">
        <f>'1701'!F28</f>
        <v>88400</v>
      </c>
      <c r="P23" s="249">
        <f>'1701'!F29</f>
        <v>33800</v>
      </c>
      <c r="Q23" s="249">
        <f>'1701'!F30</f>
        <v>63000</v>
      </c>
      <c r="R23" s="249">
        <f>'1701'!F31</f>
        <v>0</v>
      </c>
      <c r="S23" s="249">
        <f>'1701'!F32</f>
        <v>84300</v>
      </c>
      <c r="T23" s="249">
        <f>'1701'!F33</f>
        <v>41700</v>
      </c>
      <c r="U23" s="231"/>
      <c r="V23" s="249">
        <f t="shared" si="0"/>
        <v>1378800</v>
      </c>
      <c r="W23" s="106"/>
      <c r="X23" s="106"/>
    </row>
    <row r="24" spans="1:24" ht="23.25" customHeight="1" x14ac:dyDescent="0.2">
      <c r="A24" s="242"/>
      <c r="B24" s="248" t="s">
        <v>67</v>
      </c>
      <c r="C24" s="251">
        <f>'1801'!F13+'1801'!F14+'1801'!F15+'1801'!F16</f>
        <v>127600</v>
      </c>
      <c r="D24" s="251">
        <f>'1801'!F17</f>
        <v>70600</v>
      </c>
      <c r="E24" s="251">
        <f>'1801'!F18</f>
        <v>276600</v>
      </c>
      <c r="F24" s="251">
        <f>'1801'!F19</f>
        <v>169400</v>
      </c>
      <c r="G24" s="251">
        <f>'1801'!F20</f>
        <v>93200</v>
      </c>
      <c r="H24" s="251">
        <f>'1801'!F21</f>
        <v>75700</v>
      </c>
      <c r="I24" s="251">
        <f>'1801'!F22</f>
        <v>106100</v>
      </c>
      <c r="J24" s="251">
        <f>'1801'!F23</f>
        <v>135500</v>
      </c>
      <c r="K24" s="251">
        <f>'1801'!F24</f>
        <v>0</v>
      </c>
      <c r="L24" s="251">
        <f>'1801'!F25</f>
        <v>81600</v>
      </c>
      <c r="M24" s="251">
        <f>'1801'!F26</f>
        <v>0</v>
      </c>
      <c r="N24" s="251">
        <f>'1801'!F27</f>
        <v>26300</v>
      </c>
      <c r="O24" s="251">
        <f>'1801'!F28</f>
        <v>96300</v>
      </c>
      <c r="P24" s="251">
        <f>'1801'!F29</f>
        <v>73650</v>
      </c>
      <c r="Q24" s="251">
        <f>'1801'!F30</f>
        <v>26600</v>
      </c>
      <c r="R24" s="251">
        <f>'1801'!F31</f>
        <v>0</v>
      </c>
      <c r="S24" s="251">
        <f>'1801'!F32</f>
        <v>71000</v>
      </c>
      <c r="T24" s="251">
        <f>'1801'!F33</f>
        <v>30300</v>
      </c>
      <c r="U24" s="231"/>
      <c r="V24" s="251">
        <f t="shared" si="0"/>
        <v>1460450</v>
      </c>
      <c r="W24" s="106"/>
      <c r="X24" s="106"/>
    </row>
    <row r="25" spans="1:24" ht="23.25" customHeight="1" x14ac:dyDescent="0.2">
      <c r="A25" s="242"/>
      <c r="B25" s="248" t="s">
        <v>69</v>
      </c>
      <c r="C25" s="249">
        <f>'1901'!F13+'1901'!F14+'1901'!F15+'1901'!F16</f>
        <v>167800</v>
      </c>
      <c r="D25" s="249">
        <f>'1901'!F17</f>
        <v>42700</v>
      </c>
      <c r="E25" s="249">
        <f>'1901'!F18</f>
        <v>242800</v>
      </c>
      <c r="F25" s="249">
        <f>'1901'!F19</f>
        <v>127600</v>
      </c>
      <c r="G25" s="249">
        <f>'1901'!F20</f>
        <v>95900</v>
      </c>
      <c r="H25" s="249">
        <f>'1901'!F21</f>
        <v>54000</v>
      </c>
      <c r="I25" s="249">
        <f>'1901'!F22</f>
        <v>75600</v>
      </c>
      <c r="J25" s="249">
        <f>'1901'!F23</f>
        <v>104900</v>
      </c>
      <c r="K25" s="249">
        <f>'1901'!F24</f>
        <v>0</v>
      </c>
      <c r="L25" s="249">
        <f>'1901'!F25</f>
        <v>123400</v>
      </c>
      <c r="M25" s="249">
        <f>'1901'!F26</f>
        <v>0</v>
      </c>
      <c r="N25" s="249">
        <f>'1901'!F27</f>
        <v>28200</v>
      </c>
      <c r="O25" s="249">
        <f>'1901'!F28</f>
        <v>60000</v>
      </c>
      <c r="P25" s="249">
        <f>'1901'!F29</f>
        <v>90800</v>
      </c>
      <c r="Q25" s="249">
        <f>'1901'!F30</f>
        <v>29300</v>
      </c>
      <c r="R25" s="249">
        <f>'1901'!F31</f>
        <v>0</v>
      </c>
      <c r="S25" s="249">
        <f>'1901'!F32</f>
        <v>59800</v>
      </c>
      <c r="T25" s="249">
        <f>'1901'!F33</f>
        <v>9100</v>
      </c>
      <c r="U25" s="231"/>
      <c r="V25" s="249">
        <f t="shared" si="0"/>
        <v>1311900</v>
      </c>
      <c r="W25" s="106"/>
      <c r="X25" s="106"/>
    </row>
    <row r="26" spans="1:24" ht="23.25" customHeight="1" x14ac:dyDescent="0.2">
      <c r="A26" s="242"/>
      <c r="B26" s="248" t="s">
        <v>133</v>
      </c>
      <c r="C26" s="251">
        <f>'2001'!F13+'2001'!F14+'2001'!F15+'2001'!F16</f>
        <v>106350</v>
      </c>
      <c r="D26" s="251">
        <f>'2001'!F17</f>
        <v>37800</v>
      </c>
      <c r="E26" s="251">
        <f>'2001'!F18</f>
        <v>180350</v>
      </c>
      <c r="F26" s="251">
        <f>'2001'!F19</f>
        <v>133600</v>
      </c>
      <c r="G26" s="251">
        <f>'2001'!F20</f>
        <v>123800</v>
      </c>
      <c r="H26" s="251">
        <f>'2001'!F21</f>
        <v>36600</v>
      </c>
      <c r="I26" s="251">
        <f>'2001'!F22</f>
        <v>178450</v>
      </c>
      <c r="J26" s="251">
        <f>'2001'!F23</f>
        <v>120100</v>
      </c>
      <c r="K26" s="251">
        <f>'2001'!F24</f>
        <v>0</v>
      </c>
      <c r="L26" s="251">
        <f>'2001'!F25</f>
        <v>96800</v>
      </c>
      <c r="M26" s="251">
        <f>'2001'!F26</f>
        <v>0</v>
      </c>
      <c r="N26" s="251">
        <f>'2001'!F27</f>
        <v>22700</v>
      </c>
      <c r="O26" s="251">
        <f>'2001'!F28</f>
        <v>109200</v>
      </c>
      <c r="P26" s="251">
        <f>'2001'!F29</f>
        <v>120400</v>
      </c>
      <c r="Q26" s="251">
        <f>'2001'!F30</f>
        <v>63100</v>
      </c>
      <c r="R26" s="251">
        <f>'2001'!F31</f>
        <v>0</v>
      </c>
      <c r="S26" s="251">
        <f>'2001'!F32</f>
        <v>44800</v>
      </c>
      <c r="T26" s="251">
        <f>'2001'!F33</f>
        <v>30300</v>
      </c>
      <c r="U26" s="231"/>
      <c r="V26" s="251">
        <f t="shared" si="0"/>
        <v>1404350</v>
      </c>
      <c r="W26" s="106"/>
      <c r="X26" s="106"/>
    </row>
    <row r="27" spans="1:24" ht="23.25" customHeight="1" x14ac:dyDescent="0.2">
      <c r="A27" s="242"/>
      <c r="B27" s="248" t="s">
        <v>134</v>
      </c>
      <c r="C27" s="249">
        <f>'2101'!F13+'2101'!F14+'2101'!F15+'2101'!F16</f>
        <v>0</v>
      </c>
      <c r="D27" s="249">
        <f>'2101'!F17</f>
        <v>0</v>
      </c>
      <c r="E27" s="249">
        <f>'2101'!F18</f>
        <v>0</v>
      </c>
      <c r="F27" s="249">
        <f>'2101'!F19</f>
        <v>0</v>
      </c>
      <c r="G27" s="249">
        <f>'2101'!F20</f>
        <v>0</v>
      </c>
      <c r="H27" s="249">
        <f>'2101'!F21</f>
        <v>0</v>
      </c>
      <c r="I27" s="249">
        <f>'2101'!F22</f>
        <v>0</v>
      </c>
      <c r="J27" s="249">
        <f>'2101'!F23</f>
        <v>0</v>
      </c>
      <c r="K27" s="249">
        <f>'2101'!F24</f>
        <v>0</v>
      </c>
      <c r="L27" s="249">
        <f>'2101'!F25</f>
        <v>0</v>
      </c>
      <c r="M27" s="249">
        <f>'2101'!F26</f>
        <v>0</v>
      </c>
      <c r="N27" s="249">
        <f>'2101'!F27</f>
        <v>0</v>
      </c>
      <c r="O27" s="249">
        <f>'2101'!F28</f>
        <v>0</v>
      </c>
      <c r="P27" s="249">
        <f>'2101'!F29</f>
        <v>0</v>
      </c>
      <c r="Q27" s="249">
        <f>'2101'!F30</f>
        <v>0</v>
      </c>
      <c r="R27" s="249">
        <f>'2101'!F31</f>
        <v>0</v>
      </c>
      <c r="S27" s="249">
        <f>'2101'!F32</f>
        <v>0</v>
      </c>
      <c r="T27" s="249">
        <f>'2101'!F33</f>
        <v>0</v>
      </c>
      <c r="U27" s="231"/>
      <c r="V27" s="249">
        <f t="shared" si="0"/>
        <v>0</v>
      </c>
      <c r="W27" s="106"/>
      <c r="X27" s="106"/>
    </row>
    <row r="28" spans="1:24" ht="23.25" customHeight="1" x14ac:dyDescent="0.2">
      <c r="A28" s="242"/>
      <c r="B28" s="248" t="s">
        <v>135</v>
      </c>
      <c r="C28" s="251">
        <f>'2201'!F13+'2201'!F14+'2201'!F15+'2201'!F16</f>
        <v>191250</v>
      </c>
      <c r="D28" s="251">
        <f>'2201'!F17</f>
        <v>96800</v>
      </c>
      <c r="E28" s="251">
        <f>'2201'!F18</f>
        <v>144150</v>
      </c>
      <c r="F28" s="251">
        <f>'2201'!F19</f>
        <v>78300</v>
      </c>
      <c r="G28" s="251">
        <f>'2201'!F20</f>
        <v>127650</v>
      </c>
      <c r="H28" s="251">
        <f>'2201'!F21</f>
        <v>119100</v>
      </c>
      <c r="I28" s="251">
        <f>'2201'!F22</f>
        <v>150000</v>
      </c>
      <c r="J28" s="251">
        <f>'2201'!F23</f>
        <v>137900</v>
      </c>
      <c r="K28" s="251">
        <f>'2201'!F24</f>
        <v>0</v>
      </c>
      <c r="L28" s="251">
        <f>'2201'!F25</f>
        <v>95300</v>
      </c>
      <c r="M28" s="251">
        <f>'2201'!F26</f>
        <v>0</v>
      </c>
      <c r="N28" s="251">
        <f>'2201'!F27</f>
        <v>49900</v>
      </c>
      <c r="O28" s="251">
        <f>'2201'!F28</f>
        <v>88350</v>
      </c>
      <c r="P28" s="251">
        <f>'2201'!F29</f>
        <v>84600</v>
      </c>
      <c r="Q28" s="251">
        <f>'2201'!F30</f>
        <v>34200</v>
      </c>
      <c r="R28" s="251">
        <f>'2201'!F31</f>
        <v>0</v>
      </c>
      <c r="S28" s="251">
        <f>'2201'!F32</f>
        <v>130500</v>
      </c>
      <c r="T28" s="251">
        <f>'2201'!F33</f>
        <v>31300</v>
      </c>
      <c r="U28" s="231"/>
      <c r="V28" s="251">
        <f t="shared" si="0"/>
        <v>1559300</v>
      </c>
      <c r="W28" s="106"/>
      <c r="X28" s="106"/>
    </row>
    <row r="29" spans="1:24" ht="23.25" customHeight="1" x14ac:dyDescent="0.2">
      <c r="A29" s="242"/>
      <c r="B29" s="248" t="s">
        <v>136</v>
      </c>
      <c r="C29" s="249">
        <f>'2301'!F13+'2301'!F14+'2301'!F15+'2301'!F16</f>
        <v>275400</v>
      </c>
      <c r="D29" s="249">
        <f>'2301'!F17</f>
        <v>61300</v>
      </c>
      <c r="E29" s="249">
        <f>'2301'!F18</f>
        <v>242100</v>
      </c>
      <c r="F29" s="249">
        <f>'2301'!F19</f>
        <v>92800</v>
      </c>
      <c r="G29" s="249">
        <f>'2301'!F20</f>
        <v>163800</v>
      </c>
      <c r="H29" s="249">
        <f>'2301'!F21</f>
        <v>59500</v>
      </c>
      <c r="I29" s="249">
        <f>'2301'!F22</f>
        <v>151700</v>
      </c>
      <c r="J29" s="249">
        <f>'2301'!F23</f>
        <v>128500</v>
      </c>
      <c r="K29" s="249">
        <f>'2301'!F24</f>
        <v>0</v>
      </c>
      <c r="L29" s="249">
        <f>'2301'!F25</f>
        <v>85900</v>
      </c>
      <c r="M29" s="249">
        <f>'2301'!F26</f>
        <v>0</v>
      </c>
      <c r="N29" s="249">
        <f>'2301'!F27</f>
        <v>43500</v>
      </c>
      <c r="O29" s="249">
        <f>'2301'!F28</f>
        <v>104750</v>
      </c>
      <c r="P29" s="249">
        <f>'2301'!F29</f>
        <v>180200</v>
      </c>
      <c r="Q29" s="249">
        <f>'2301'!F30</f>
        <v>42100</v>
      </c>
      <c r="R29" s="249">
        <f>'2301'!F31</f>
        <v>0</v>
      </c>
      <c r="S29" s="249">
        <f>'2301'!F32</f>
        <v>103250</v>
      </c>
      <c r="T29" s="249">
        <f>'2301'!F33</f>
        <v>14800</v>
      </c>
      <c r="U29" s="231"/>
      <c r="V29" s="249">
        <f t="shared" si="0"/>
        <v>1749600</v>
      </c>
      <c r="W29" s="106"/>
      <c r="X29" s="106"/>
    </row>
    <row r="30" spans="1:24" ht="23.25" customHeight="1" x14ac:dyDescent="0.2">
      <c r="A30" s="242"/>
      <c r="B30" s="248" t="s">
        <v>137</v>
      </c>
      <c r="C30" s="251">
        <f>'2401'!F13+'2401'!F14+'2401'!F15+'2401'!F16</f>
        <v>0</v>
      </c>
      <c r="D30" s="251">
        <f>'2401'!F17</f>
        <v>0</v>
      </c>
      <c r="E30" s="251">
        <f>'2401'!F18</f>
        <v>0</v>
      </c>
      <c r="F30" s="251">
        <f>'2401'!F19</f>
        <v>0</v>
      </c>
      <c r="G30" s="251">
        <f>'2401'!F20</f>
        <v>0</v>
      </c>
      <c r="H30" s="251">
        <f>'2401'!F21</f>
        <v>0</v>
      </c>
      <c r="I30" s="251">
        <f>'2401'!F22</f>
        <v>0</v>
      </c>
      <c r="J30" s="251">
        <f>'2401'!F23</f>
        <v>0</v>
      </c>
      <c r="K30" s="251">
        <f>'2401'!F24</f>
        <v>0</v>
      </c>
      <c r="L30" s="251">
        <f>'2401'!F25</f>
        <v>0</v>
      </c>
      <c r="M30" s="251">
        <f>'2401'!F26</f>
        <v>0</v>
      </c>
      <c r="N30" s="251">
        <f>'2401'!F27</f>
        <v>0</v>
      </c>
      <c r="O30" s="251">
        <f>'2401'!F28</f>
        <v>0</v>
      </c>
      <c r="P30" s="251">
        <f>'2401'!F29</f>
        <v>0</v>
      </c>
      <c r="Q30" s="251">
        <f>'2401'!F30</f>
        <v>0</v>
      </c>
      <c r="R30" s="251">
        <f>'2401'!F31</f>
        <v>0</v>
      </c>
      <c r="S30" s="251">
        <f>'2401'!F32</f>
        <v>0</v>
      </c>
      <c r="T30" s="251">
        <f>'2401'!F33</f>
        <v>0</v>
      </c>
      <c r="U30" s="231"/>
      <c r="V30" s="251">
        <f t="shared" si="0"/>
        <v>0</v>
      </c>
      <c r="W30" s="106"/>
      <c r="X30" s="106"/>
    </row>
    <row r="31" spans="1:24" ht="23.25" customHeight="1" x14ac:dyDescent="0.2">
      <c r="A31" s="242"/>
      <c r="B31" s="248" t="s">
        <v>138</v>
      </c>
      <c r="C31" s="249">
        <f>'2501'!F13+'2501'!F14+'2501'!F15+'2501'!F16</f>
        <v>0</v>
      </c>
      <c r="D31" s="249">
        <f>'2501'!F17</f>
        <v>0</v>
      </c>
      <c r="E31" s="249">
        <f>'2501'!F18</f>
        <v>0</v>
      </c>
      <c r="F31" s="249">
        <f>'2501'!F19</f>
        <v>0</v>
      </c>
      <c r="G31" s="249">
        <f>'2501'!F20</f>
        <v>0</v>
      </c>
      <c r="H31" s="249">
        <f>'2501'!F21</f>
        <v>0</v>
      </c>
      <c r="I31" s="249">
        <f>'2501'!F22</f>
        <v>0</v>
      </c>
      <c r="J31" s="249">
        <f>'2501'!F23</f>
        <v>0</v>
      </c>
      <c r="K31" s="249">
        <f>'2501'!F24</f>
        <v>0</v>
      </c>
      <c r="L31" s="249">
        <f>'2501'!F25</f>
        <v>0</v>
      </c>
      <c r="M31" s="249">
        <f>'2501'!F26</f>
        <v>0</v>
      </c>
      <c r="N31" s="249">
        <f>'2501'!F27</f>
        <v>0</v>
      </c>
      <c r="O31" s="249">
        <f>'2501'!F28</f>
        <v>0</v>
      </c>
      <c r="P31" s="249">
        <f>'2501'!F29</f>
        <v>0</v>
      </c>
      <c r="Q31" s="249">
        <f>'2501'!F30</f>
        <v>0</v>
      </c>
      <c r="R31" s="249">
        <f>'2501'!F31</f>
        <v>0</v>
      </c>
      <c r="S31" s="249">
        <f>'2501'!F32</f>
        <v>0</v>
      </c>
      <c r="T31" s="249">
        <f>'2501'!F33</f>
        <v>0</v>
      </c>
      <c r="U31" s="231"/>
      <c r="V31" s="249">
        <f t="shared" si="0"/>
        <v>0</v>
      </c>
      <c r="W31" s="106"/>
      <c r="X31" s="106"/>
    </row>
    <row r="32" spans="1:24" ht="23.25" customHeight="1" x14ac:dyDescent="0.2">
      <c r="A32" s="242"/>
      <c r="B32" s="248" t="s">
        <v>3</v>
      </c>
      <c r="C32" s="251">
        <f>'2601'!F13+'2601'!F14+'2601'!F15+'2601'!F16</f>
        <v>161500</v>
      </c>
      <c r="D32" s="251">
        <f>'2601'!F17</f>
        <v>88400</v>
      </c>
      <c r="E32" s="251">
        <f>'2601'!F18</f>
        <v>136600</v>
      </c>
      <c r="F32" s="251">
        <f>'2601'!F19</f>
        <v>157800</v>
      </c>
      <c r="G32" s="251">
        <f>'2601'!F20</f>
        <v>137500</v>
      </c>
      <c r="H32" s="251">
        <f>'2601'!F21</f>
        <v>127300</v>
      </c>
      <c r="I32" s="251">
        <f>'2601'!F22</f>
        <v>160000</v>
      </c>
      <c r="J32" s="251">
        <f>'2601'!F23</f>
        <v>140900</v>
      </c>
      <c r="K32" s="251">
        <f>'2601'!F24</f>
        <v>0</v>
      </c>
      <c r="L32" s="251">
        <f>'2601'!F25</f>
        <v>48700</v>
      </c>
      <c r="M32" s="251">
        <f>'2601'!F26</f>
        <v>0</v>
      </c>
      <c r="N32" s="251">
        <f>'2601'!F27</f>
        <v>60650</v>
      </c>
      <c r="O32" s="251">
        <f>'2601'!F28</f>
        <v>99700</v>
      </c>
      <c r="P32" s="251">
        <f>'2601'!F29</f>
        <v>120200</v>
      </c>
      <c r="Q32" s="251">
        <f>'2601'!F30</f>
        <v>40100</v>
      </c>
      <c r="R32" s="251">
        <f>'2601'!F31</f>
        <v>0</v>
      </c>
      <c r="S32" s="251">
        <f>'2601'!F32</f>
        <v>103200</v>
      </c>
      <c r="T32" s="251">
        <f>'2601'!F33</f>
        <v>9100</v>
      </c>
      <c r="U32" s="231"/>
      <c r="V32" s="251">
        <f t="shared" si="0"/>
        <v>1591650</v>
      </c>
      <c r="W32" s="106"/>
      <c r="X32" s="106"/>
    </row>
    <row r="33" spans="1:24" ht="23.25" customHeight="1" x14ac:dyDescent="0.2">
      <c r="A33" s="242"/>
      <c r="B33" s="248" t="s">
        <v>139</v>
      </c>
      <c r="C33" s="249">
        <f>'2701'!F13+'2701'!F14+'2701'!F15+'2701'!F16</f>
        <v>192300</v>
      </c>
      <c r="D33" s="249">
        <f>'2701'!F17</f>
        <v>135150</v>
      </c>
      <c r="E33" s="249">
        <f>'2701'!F18</f>
        <v>229350</v>
      </c>
      <c r="F33" s="249">
        <f>'2701'!F19</f>
        <v>117200</v>
      </c>
      <c r="G33" s="249">
        <f>'2701'!F20</f>
        <v>141350</v>
      </c>
      <c r="H33" s="249">
        <f>'2701'!F21</f>
        <v>48400</v>
      </c>
      <c r="I33" s="249">
        <f>'2701'!F22</f>
        <v>116800</v>
      </c>
      <c r="J33" s="249">
        <f>'2701'!F23</f>
        <v>175100</v>
      </c>
      <c r="K33" s="249">
        <f>'2701'!F24</f>
        <v>0</v>
      </c>
      <c r="L33" s="249">
        <f>'2701'!F25</f>
        <v>106200</v>
      </c>
      <c r="M33" s="249">
        <f>'2701'!F26</f>
        <v>0</v>
      </c>
      <c r="N33" s="249">
        <f>'2701'!F27</f>
        <v>44900</v>
      </c>
      <c r="O33" s="249">
        <f>'2701'!F28</f>
        <v>109550</v>
      </c>
      <c r="P33" s="249">
        <f>'2701'!F29</f>
        <v>90300</v>
      </c>
      <c r="Q33" s="249">
        <f>'2701'!F30</f>
        <v>56900</v>
      </c>
      <c r="R33" s="249">
        <f>'2701'!F31</f>
        <v>0</v>
      </c>
      <c r="S33" s="249">
        <f>'2701'!F32</f>
        <v>64300</v>
      </c>
      <c r="T33" s="249">
        <f>'2701'!F33</f>
        <v>24000</v>
      </c>
      <c r="U33" s="231"/>
      <c r="V33" s="249">
        <f t="shared" si="0"/>
        <v>1651800</v>
      </c>
      <c r="W33" s="106"/>
      <c r="X33" s="106"/>
    </row>
    <row r="34" spans="1:24" ht="23.25" customHeight="1" x14ac:dyDescent="0.2">
      <c r="A34" s="242"/>
      <c r="B34" s="248" t="s">
        <v>140</v>
      </c>
      <c r="C34" s="251">
        <f>'2801'!F13+'2801'!F14+'2801'!F15+'2801'!F16</f>
        <v>0</v>
      </c>
      <c r="D34" s="251">
        <f>'2801'!F17</f>
        <v>0</v>
      </c>
      <c r="E34" s="251">
        <f>'2801'!F18</f>
        <v>0</v>
      </c>
      <c r="F34" s="251">
        <f>'2801'!F19</f>
        <v>0</v>
      </c>
      <c r="G34" s="251">
        <f>'2801'!F20</f>
        <v>0</v>
      </c>
      <c r="H34" s="251">
        <f>'2801'!F21</f>
        <v>0</v>
      </c>
      <c r="I34" s="251">
        <f>'2801'!F22</f>
        <v>0</v>
      </c>
      <c r="J34" s="251">
        <f>'2801'!F23</f>
        <v>0</v>
      </c>
      <c r="K34" s="251">
        <f>'2801'!F24</f>
        <v>0</v>
      </c>
      <c r="L34" s="251">
        <f>'2801'!F25</f>
        <v>0</v>
      </c>
      <c r="M34" s="251">
        <f>'2801'!F26</f>
        <v>0</v>
      </c>
      <c r="N34" s="251">
        <f>'2801'!F27</f>
        <v>0</v>
      </c>
      <c r="O34" s="251">
        <f>'2801'!F28</f>
        <v>0</v>
      </c>
      <c r="P34" s="251">
        <f>'2801'!F29</f>
        <v>0</v>
      </c>
      <c r="Q34" s="251">
        <f>'2801'!F30</f>
        <v>0</v>
      </c>
      <c r="R34" s="251">
        <f>'2801'!F31</f>
        <v>0</v>
      </c>
      <c r="S34" s="251">
        <f>'2801'!F32</f>
        <v>0</v>
      </c>
      <c r="T34" s="251">
        <f>'2801'!F33</f>
        <v>0</v>
      </c>
      <c r="U34" s="231"/>
      <c r="V34" s="251">
        <f t="shared" si="0"/>
        <v>0</v>
      </c>
      <c r="W34" s="106"/>
      <c r="X34" s="106"/>
    </row>
    <row r="35" spans="1:24" ht="23.25" customHeight="1" x14ac:dyDescent="0.2">
      <c r="A35" s="242"/>
      <c r="B35" s="248" t="s">
        <v>141</v>
      </c>
      <c r="C35" s="249">
        <f>'2901'!F13+'2901'!F14+'2901'!F15+'2901'!F16</f>
        <v>174200</v>
      </c>
      <c r="D35" s="249">
        <f>'2901'!F17</f>
        <v>73100</v>
      </c>
      <c r="E35" s="249">
        <f>'2901'!F18</f>
        <v>232600</v>
      </c>
      <c r="F35" s="249">
        <f>'2901'!F19</f>
        <v>121100</v>
      </c>
      <c r="G35" s="249">
        <f>'2901'!F20</f>
        <v>180650</v>
      </c>
      <c r="H35" s="249">
        <f>'2901'!F21</f>
        <v>244700</v>
      </c>
      <c r="I35" s="249">
        <f>'2901'!F22</f>
        <v>119200</v>
      </c>
      <c r="J35" s="249">
        <f>'2901'!F23</f>
        <v>156900</v>
      </c>
      <c r="K35" s="249">
        <f>'2901'!F24</f>
        <v>0</v>
      </c>
      <c r="L35" s="249">
        <f>'2901'!F25</f>
        <v>96700</v>
      </c>
      <c r="M35" s="249">
        <f>'2901'!F26</f>
        <v>0</v>
      </c>
      <c r="N35" s="249">
        <f>'2901'!F27</f>
        <v>44400</v>
      </c>
      <c r="O35" s="249">
        <f>'2901'!F28</f>
        <v>145800</v>
      </c>
      <c r="P35" s="249">
        <f>'2901'!F29</f>
        <v>126600</v>
      </c>
      <c r="Q35" s="249">
        <f>'2901'!F30</f>
        <v>58250</v>
      </c>
      <c r="R35" s="249">
        <f>'2901'!F31</f>
        <v>0</v>
      </c>
      <c r="S35" s="249">
        <f>'2901'!F32</f>
        <v>109700</v>
      </c>
      <c r="T35" s="249">
        <f>'2901'!F33</f>
        <v>36900</v>
      </c>
      <c r="U35" s="231"/>
      <c r="V35" s="249">
        <f t="shared" si="0"/>
        <v>1920800</v>
      </c>
      <c r="W35" s="106"/>
      <c r="X35" s="106"/>
    </row>
    <row r="36" spans="1:24" ht="23.25" customHeight="1" x14ac:dyDescent="0.2">
      <c r="A36" s="242"/>
      <c r="B36" s="248" t="s">
        <v>142</v>
      </c>
      <c r="C36" s="251">
        <f>'3001'!F13+'3001'!F14+'3001'!F15+'3001'!F16</f>
        <v>169600</v>
      </c>
      <c r="D36" s="251">
        <f>'3001'!F17</f>
        <v>95550</v>
      </c>
      <c r="E36" s="251">
        <f>'3001'!F18</f>
        <v>271200</v>
      </c>
      <c r="F36" s="251">
        <f>'3001'!F19</f>
        <v>117000</v>
      </c>
      <c r="G36" s="251">
        <f>'3001'!F20</f>
        <v>195300</v>
      </c>
      <c r="H36" s="251">
        <f>'3001'!F21</f>
        <v>100400</v>
      </c>
      <c r="I36" s="251">
        <f>'3001'!F22</f>
        <v>147700</v>
      </c>
      <c r="J36" s="251">
        <f>'3001'!F23</f>
        <v>166100</v>
      </c>
      <c r="K36" s="251">
        <f>'3001'!F24</f>
        <v>0</v>
      </c>
      <c r="L36" s="251">
        <f>'3001'!F25</f>
        <v>48700</v>
      </c>
      <c r="M36" s="251">
        <f>'3001'!F26</f>
        <v>0</v>
      </c>
      <c r="N36" s="251">
        <f>'3001'!F27</f>
        <v>37700</v>
      </c>
      <c r="O36" s="251">
        <f>'3001'!F28</f>
        <v>134450</v>
      </c>
      <c r="P36" s="251">
        <f>'3001'!F29</f>
        <v>106200</v>
      </c>
      <c r="Q36" s="251">
        <f>'3001'!F30</f>
        <v>72000</v>
      </c>
      <c r="R36" s="251">
        <f>'3001'!F31</f>
        <v>0</v>
      </c>
      <c r="S36" s="251">
        <f>'3001'!F32</f>
        <v>64050</v>
      </c>
      <c r="T36" s="251">
        <f>'3001'!F33</f>
        <v>12900</v>
      </c>
      <c r="U36" s="231"/>
      <c r="V36" s="251">
        <f t="shared" si="0"/>
        <v>1738850</v>
      </c>
      <c r="W36" s="106"/>
      <c r="X36" s="106"/>
    </row>
    <row r="37" spans="1:24" ht="23.25" customHeight="1" x14ac:dyDescent="0.2">
      <c r="A37" s="242"/>
      <c r="B37" s="248" t="s">
        <v>143</v>
      </c>
      <c r="C37" s="249">
        <f>'3101'!F13+'3101'!F14+'3101'!F15+'3101'!F16</f>
        <v>0</v>
      </c>
      <c r="D37" s="249">
        <f>'3101'!F17</f>
        <v>0</v>
      </c>
      <c r="E37" s="249">
        <f>'3101'!F18</f>
        <v>0</v>
      </c>
      <c r="F37" s="249">
        <f>'3101'!F19</f>
        <v>0</v>
      </c>
      <c r="G37" s="249">
        <f>'3101'!F20</f>
        <v>0</v>
      </c>
      <c r="H37" s="249">
        <f>'3101'!F21</f>
        <v>0</v>
      </c>
      <c r="I37" s="249">
        <f>'3101'!F22</f>
        <v>0</v>
      </c>
      <c r="J37" s="249">
        <f>'3101'!F23</f>
        <v>0</v>
      </c>
      <c r="K37" s="249">
        <f>'3101'!F24</f>
        <v>0</v>
      </c>
      <c r="L37" s="249">
        <f>'3101'!F25</f>
        <v>0</v>
      </c>
      <c r="M37" s="249">
        <f>'3101'!F26</f>
        <v>0</v>
      </c>
      <c r="N37" s="249">
        <f>'3101'!F27</f>
        <v>0</v>
      </c>
      <c r="O37" s="249">
        <f>'3101'!F28</f>
        <v>0</v>
      </c>
      <c r="P37" s="249">
        <f>'3101'!F29</f>
        <v>0</v>
      </c>
      <c r="Q37" s="249">
        <f>'3101'!F30</f>
        <v>0</v>
      </c>
      <c r="R37" s="249">
        <f>'3101'!F31</f>
        <v>0</v>
      </c>
      <c r="S37" s="249">
        <f>'3101'!F32</f>
        <v>0</v>
      </c>
      <c r="T37" s="249">
        <f>'3101'!F33</f>
        <v>0</v>
      </c>
      <c r="U37" s="231"/>
      <c r="V37" s="249">
        <f t="shared" si="0"/>
        <v>0</v>
      </c>
      <c r="W37" s="106"/>
      <c r="X37" s="106"/>
    </row>
    <row r="38" spans="1:24" ht="6.75" customHeight="1" x14ac:dyDescent="0.2">
      <c r="B38" s="253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1"/>
      <c r="V38" s="235"/>
      <c r="W38" s="106"/>
      <c r="X38" s="106"/>
    </row>
    <row r="39" spans="1:24" ht="26.25" customHeight="1" x14ac:dyDescent="0.2">
      <c r="B39" s="253"/>
      <c r="C39" s="254">
        <f t="shared" ref="C39:T39" si="1">SUM(C7:C37)</f>
        <v>3362500</v>
      </c>
      <c r="D39" s="254">
        <f t="shared" si="1"/>
        <v>1349600</v>
      </c>
      <c r="E39" s="254">
        <f t="shared" si="1"/>
        <v>4397000</v>
      </c>
      <c r="F39" s="254">
        <f t="shared" si="1"/>
        <v>2675350</v>
      </c>
      <c r="G39" s="254">
        <f t="shared" si="1"/>
        <v>2607200</v>
      </c>
      <c r="H39" s="254">
        <f t="shared" si="1"/>
        <v>1837400</v>
      </c>
      <c r="I39" s="254">
        <f t="shared" si="1"/>
        <v>2532400</v>
      </c>
      <c r="J39" s="254">
        <f t="shared" si="1"/>
        <v>2990000</v>
      </c>
      <c r="K39" s="254">
        <f t="shared" si="1"/>
        <v>275700</v>
      </c>
      <c r="L39" s="254">
        <f t="shared" si="1"/>
        <v>1646350</v>
      </c>
      <c r="M39" s="254">
        <f t="shared" si="1"/>
        <v>0</v>
      </c>
      <c r="N39" s="254">
        <f t="shared" si="1"/>
        <v>940900</v>
      </c>
      <c r="O39" s="254">
        <f t="shared" si="1"/>
        <v>2058600</v>
      </c>
      <c r="P39" s="254">
        <f t="shared" si="1"/>
        <v>2144100</v>
      </c>
      <c r="Q39" s="254">
        <f t="shared" si="1"/>
        <v>1060450</v>
      </c>
      <c r="R39" s="254">
        <f t="shared" si="1"/>
        <v>0</v>
      </c>
      <c r="S39" s="254">
        <f t="shared" si="1"/>
        <v>1964050</v>
      </c>
      <c r="T39" s="254">
        <f t="shared" si="1"/>
        <v>576550</v>
      </c>
      <c r="U39" s="231"/>
      <c r="V39" s="255"/>
      <c r="W39" s="106"/>
      <c r="X39" s="106"/>
    </row>
    <row r="40" spans="1:24" ht="12.75" x14ac:dyDescent="0.2">
      <c r="B40" s="253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256"/>
      <c r="V40" s="106"/>
      <c r="W40" s="106"/>
      <c r="X40" s="106"/>
    </row>
    <row r="41" spans="1:24" ht="12.75" x14ac:dyDescent="0.2">
      <c r="B41" s="253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spans="1:24" ht="12.75" x14ac:dyDescent="0.2">
      <c r="B42" s="253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spans="1:24" ht="12.75" x14ac:dyDescent="0.2">
      <c r="B43" s="253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spans="1:24" ht="12.75" x14ac:dyDescent="0.2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spans="1:24" ht="45" x14ac:dyDescent="0.2">
      <c r="B45" s="461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462"/>
      <c r="Q45" s="374"/>
      <c r="R45" s="374"/>
      <c r="S45" s="258"/>
      <c r="T45" s="258"/>
      <c r="U45" s="106"/>
      <c r="V45" s="257"/>
      <c r="W45" s="106"/>
      <c r="X45" s="106"/>
    </row>
    <row r="46" spans="1:24" ht="9.75" customHeight="1" x14ac:dyDescent="0.2"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spans="1:24" ht="9.75" customHeight="1" x14ac:dyDescent="0.2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spans="1:24" ht="9.75" customHeight="1" x14ac:dyDescent="0.2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spans="2:27" ht="22.5" customHeight="1" x14ac:dyDescent="0.2">
      <c r="B49" s="259"/>
      <c r="C49" s="260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53"/>
      <c r="Y49" s="182"/>
      <c r="Z49" s="182"/>
      <c r="AA49" s="182"/>
    </row>
    <row r="50" spans="2:27" ht="23.25" customHeight="1" x14ac:dyDescent="0.2">
      <c r="B50" s="261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spans="2:27" ht="23.25" customHeight="1" x14ac:dyDescent="0.2">
      <c r="B51" s="261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spans="2:27" ht="23.25" customHeight="1" x14ac:dyDescent="0.2">
      <c r="B52" s="261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spans="2:27" ht="23.25" customHeight="1" x14ac:dyDescent="0.2">
      <c r="B53" s="261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spans="2:27" ht="23.25" customHeight="1" x14ac:dyDescent="0.2">
      <c r="B54" s="261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spans="2:27" ht="23.25" customHeight="1" x14ac:dyDescent="0.2">
      <c r="B55" s="261"/>
      <c r="C55" s="106"/>
      <c r="D55" s="106"/>
      <c r="E55" s="106"/>
      <c r="F55" s="106"/>
      <c r="G55" s="106"/>
      <c r="H55" s="106"/>
      <c r="I55" s="260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spans="2:27" ht="23.25" customHeight="1" x14ac:dyDescent="0.2">
      <c r="B56" s="261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spans="2:27" ht="23.25" customHeight="1" x14ac:dyDescent="0.2">
      <c r="B57" s="261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spans="2:27" ht="23.25" customHeight="1" x14ac:dyDescent="0.2">
      <c r="B58" s="261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spans="2:27" ht="23.25" customHeight="1" x14ac:dyDescent="0.2">
      <c r="B59" s="261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spans="2:27" ht="23.25" customHeight="1" x14ac:dyDescent="0.2">
      <c r="B60" s="261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spans="2:27" ht="23.25" customHeight="1" x14ac:dyDescent="0.2">
      <c r="B61" s="261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spans="2:27" ht="23.25" customHeight="1" x14ac:dyDescent="0.2">
      <c r="B62" s="261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spans="2:27" ht="23.25" customHeight="1" x14ac:dyDescent="0.2">
      <c r="B63" s="261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spans="2:27" ht="23.25" customHeight="1" x14ac:dyDescent="0.2">
      <c r="B64" s="261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spans="2:24" ht="23.25" customHeight="1" x14ac:dyDescent="0.2">
      <c r="B65" s="261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spans="2:24" ht="23.25" customHeight="1" x14ac:dyDescent="0.2">
      <c r="B66" s="261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spans="2:24" ht="23.25" customHeight="1" x14ac:dyDescent="0.2">
      <c r="B67" s="261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spans="2:24" ht="23.25" customHeight="1" x14ac:dyDescent="0.2">
      <c r="B68" s="261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spans="2:24" ht="23.25" customHeight="1" x14ac:dyDescent="0.2">
      <c r="B69" s="261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spans="2:24" ht="23.25" customHeight="1" x14ac:dyDescent="0.2">
      <c r="B70" s="196"/>
    </row>
    <row r="71" spans="2:24" ht="23.25" customHeight="1" x14ac:dyDescent="0.2">
      <c r="B71" s="196"/>
    </row>
    <row r="72" spans="2:24" ht="23.25" customHeight="1" x14ac:dyDescent="0.2">
      <c r="B72" s="196"/>
    </row>
    <row r="73" spans="2:24" ht="23.25" customHeight="1" x14ac:dyDescent="0.2">
      <c r="B73" s="196"/>
    </row>
    <row r="74" spans="2:24" ht="23.25" customHeight="1" x14ac:dyDescent="0.2">
      <c r="B74" s="196"/>
    </row>
    <row r="75" spans="2:24" ht="23.25" customHeight="1" x14ac:dyDescent="0.2">
      <c r="B75" s="196"/>
    </row>
    <row r="76" spans="2:24" ht="23.25" customHeight="1" x14ac:dyDescent="0.2">
      <c r="B76" s="196"/>
    </row>
    <row r="77" spans="2:24" ht="23.25" customHeight="1" x14ac:dyDescent="0.2">
      <c r="B77" s="196"/>
    </row>
    <row r="78" spans="2:24" ht="23.25" customHeight="1" x14ac:dyDescent="0.2">
      <c r="B78" s="196"/>
    </row>
    <row r="79" spans="2:24" ht="23.25" customHeight="1" x14ac:dyDescent="0.2">
      <c r="B79" s="196"/>
    </row>
    <row r="80" spans="2:24" ht="23.25" customHeight="1" x14ac:dyDescent="0.2">
      <c r="B80" s="196"/>
    </row>
    <row r="81" spans="2:2" ht="6.75" customHeight="1" x14ac:dyDescent="0.2">
      <c r="B81" s="189"/>
    </row>
    <row r="82" spans="2:2" ht="26.25" customHeight="1" x14ac:dyDescent="0.2">
      <c r="B82" s="189"/>
    </row>
    <row r="83" spans="2:2" ht="12.75" x14ac:dyDescent="0.2">
      <c r="B83" s="189"/>
    </row>
    <row r="84" spans="2:2" ht="12.75" x14ac:dyDescent="0.2">
      <c r="B84" s="189"/>
    </row>
    <row r="85" spans="2:2" ht="12.75" x14ac:dyDescent="0.2">
      <c r="B85" s="189"/>
    </row>
    <row r="86" spans="2:2" ht="12.75" x14ac:dyDescent="0.2">
      <c r="B86" s="189"/>
    </row>
    <row r="87" spans="2:2" ht="12.75" x14ac:dyDescent="0.2">
      <c r="B87" s="189"/>
    </row>
    <row r="88" spans="2:2" ht="12.75" x14ac:dyDescent="0.2">
      <c r="B88" s="189"/>
    </row>
    <row r="89" spans="2:2" ht="12.75" x14ac:dyDescent="0.2">
      <c r="B89" s="189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  <row r="994" spans="2:2" ht="12.75" x14ac:dyDescent="0.2">
      <c r="B994" s="4"/>
    </row>
    <row r="995" spans="2:2" ht="12.75" x14ac:dyDescent="0.2">
      <c r="B995" s="4"/>
    </row>
    <row r="996" spans="2:2" ht="12.75" x14ac:dyDescent="0.2">
      <c r="B996" s="4"/>
    </row>
    <row r="997" spans="2:2" ht="12.75" x14ac:dyDescent="0.2">
      <c r="B997" s="4"/>
    </row>
    <row r="998" spans="2:2" ht="12.75" x14ac:dyDescent="0.2">
      <c r="B998" s="4"/>
    </row>
    <row r="999" spans="2:2" ht="12.75" x14ac:dyDescent="0.2">
      <c r="B999" s="4"/>
    </row>
    <row r="1000" spans="2:2" ht="12.75" x14ac:dyDescent="0.2">
      <c r="B1000" s="4"/>
    </row>
  </sheetData>
  <mergeCells count="4">
    <mergeCell ref="B2:O2"/>
    <mergeCell ref="P2:R2"/>
    <mergeCell ref="B45:O45"/>
    <mergeCell ref="P45:R45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434343"/>
    <outlinePr summaryBelow="0" summaryRight="0"/>
    <pageSetUpPr fitToPage="1"/>
  </sheetPr>
  <dimension ref="A1:AA1000"/>
  <sheetViews>
    <sheetView workbookViewId="0"/>
  </sheetViews>
  <sheetFormatPr baseColWidth="10" defaultColWidth="12.5703125" defaultRowHeight="15.75" customHeight="1" x14ac:dyDescent="0.2"/>
  <cols>
    <col min="1" max="1" width="1.85546875" customWidth="1"/>
    <col min="2" max="2" width="5.42578125" customWidth="1"/>
    <col min="21" max="21" width="2.5703125" customWidth="1"/>
    <col min="22" max="22" width="13.85546875" customWidth="1"/>
    <col min="23" max="23" width="1.7109375" customWidth="1"/>
  </cols>
  <sheetData>
    <row r="1" spans="1:27" ht="12.75" x14ac:dyDescent="0.2">
      <c r="B1" s="4"/>
    </row>
    <row r="2" spans="1:27" ht="45" x14ac:dyDescent="0.6">
      <c r="B2" s="453" t="s">
        <v>168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454" t="s">
        <v>175</v>
      </c>
      <c r="Q2" s="374"/>
      <c r="R2" s="374"/>
      <c r="S2" s="194"/>
      <c r="T2" s="194"/>
      <c r="V2" s="193">
        <v>2025</v>
      </c>
    </row>
    <row r="3" spans="1:27" ht="9.75" customHeight="1" x14ac:dyDescent="0.2">
      <c r="B3" s="4"/>
    </row>
    <row r="4" spans="1:27" ht="9.75" customHeight="1" x14ac:dyDescent="0.2">
      <c r="B4" s="4"/>
    </row>
    <row r="5" spans="1:27" ht="9.75" customHeight="1" x14ac:dyDescent="0.2">
      <c r="B5" s="4"/>
    </row>
    <row r="6" spans="1:27" ht="22.5" customHeight="1" x14ac:dyDescent="0.2">
      <c r="A6" s="242"/>
      <c r="B6" s="262" t="s">
        <v>96</v>
      </c>
      <c r="C6" s="263" t="s">
        <v>170</v>
      </c>
      <c r="D6" s="264" t="s">
        <v>32</v>
      </c>
      <c r="E6" s="264" t="s">
        <v>34</v>
      </c>
      <c r="F6" s="264" t="s">
        <v>36</v>
      </c>
      <c r="G6" s="264" t="s">
        <v>38</v>
      </c>
      <c r="H6" s="264" t="s">
        <v>40</v>
      </c>
      <c r="I6" s="264" t="s">
        <v>42</v>
      </c>
      <c r="J6" s="264" t="s">
        <v>44</v>
      </c>
      <c r="K6" s="264" t="s">
        <v>46</v>
      </c>
      <c r="L6" s="264" t="s">
        <v>48</v>
      </c>
      <c r="M6" s="264" t="s">
        <v>50</v>
      </c>
      <c r="N6" s="264" t="s">
        <v>52</v>
      </c>
      <c r="O6" s="264" t="s">
        <v>54</v>
      </c>
      <c r="P6" s="264" t="s">
        <v>56</v>
      </c>
      <c r="Q6" s="264" t="s">
        <v>58</v>
      </c>
      <c r="R6" s="264" t="s">
        <v>60</v>
      </c>
      <c r="S6" s="264" t="s">
        <v>62</v>
      </c>
      <c r="T6" s="264" t="s">
        <v>64</v>
      </c>
      <c r="U6" s="181"/>
      <c r="V6" s="265" t="s">
        <v>7</v>
      </c>
      <c r="W6" s="181"/>
      <c r="X6" s="182"/>
      <c r="Y6" s="182"/>
      <c r="Z6" s="182"/>
      <c r="AA6" s="182"/>
    </row>
    <row r="7" spans="1:27" ht="23.25" customHeight="1" x14ac:dyDescent="0.2">
      <c r="B7" s="266" t="s">
        <v>33</v>
      </c>
      <c r="C7" s="267">
        <v>158100</v>
      </c>
      <c r="D7" s="268">
        <f>'0101'!G16</f>
        <v>86150</v>
      </c>
      <c r="E7" s="268">
        <f>'0101'!G17</f>
        <v>203350</v>
      </c>
      <c r="F7" s="268">
        <f>'0101'!G18</f>
        <v>107000</v>
      </c>
      <c r="G7" s="268">
        <f>'0101'!G19</f>
        <v>242500</v>
      </c>
      <c r="H7" s="268">
        <f>'0101'!G20</f>
        <v>105050</v>
      </c>
      <c r="I7" s="268">
        <f>'0101'!G21</f>
        <v>229500</v>
      </c>
      <c r="J7" s="268">
        <f>'0101'!G22</f>
        <v>242950</v>
      </c>
      <c r="K7" s="268">
        <f>'0101'!G23</f>
        <v>102800</v>
      </c>
      <c r="L7" s="268">
        <f>'0101'!G24</f>
        <v>87200</v>
      </c>
      <c r="M7" s="268">
        <f>'0101'!G25</f>
        <v>0</v>
      </c>
      <c r="N7" s="268">
        <f>'0101'!G26</f>
        <v>74300</v>
      </c>
      <c r="O7" s="268">
        <f>'0101'!G27</f>
        <v>148150</v>
      </c>
      <c r="P7" s="268">
        <f>'0101'!G28</f>
        <v>199150</v>
      </c>
      <c r="Q7" s="268">
        <f>'0101'!G29</f>
        <v>56000</v>
      </c>
      <c r="R7" s="268">
        <f>'0101'!G30</f>
        <v>0</v>
      </c>
      <c r="S7" s="267">
        <f>'0101'!G31</f>
        <v>115900</v>
      </c>
      <c r="T7" s="267">
        <f>'0101'!G32</f>
        <v>37800</v>
      </c>
      <c r="U7" s="235"/>
      <c r="V7" s="268">
        <f t="shared" ref="V7:V37" si="0">SUM(C7:T7)</f>
        <v>2195900</v>
      </c>
      <c r="W7" s="106"/>
      <c r="X7" s="106"/>
    </row>
    <row r="8" spans="1:27" ht="23.25" customHeight="1" x14ac:dyDescent="0.2">
      <c r="B8" s="266" t="s">
        <v>35</v>
      </c>
      <c r="C8" s="268">
        <f>'0201'!G12+'0201'!G13+'0201'!G14+'0201'!G15</f>
        <v>177300</v>
      </c>
      <c r="D8" s="268">
        <f>'0201'!G16</f>
        <v>85700</v>
      </c>
      <c r="E8" s="268">
        <f>'0201'!G17</f>
        <v>233100</v>
      </c>
      <c r="F8" s="268">
        <f>'0201'!G18</f>
        <v>158050</v>
      </c>
      <c r="G8" s="268">
        <f>'0201'!G19</f>
        <v>163600</v>
      </c>
      <c r="H8" s="268">
        <f>'0201'!G20</f>
        <v>76100</v>
      </c>
      <c r="I8" s="268">
        <f>'0201'!G21</f>
        <v>155550</v>
      </c>
      <c r="J8" s="268">
        <f>'0201'!G22</f>
        <v>159550</v>
      </c>
      <c r="K8" s="268">
        <f>'0201'!G23</f>
        <v>59300</v>
      </c>
      <c r="L8" s="268">
        <f>'0201'!G24</f>
        <v>136700</v>
      </c>
      <c r="M8" s="268">
        <f>'0201'!G25</f>
        <v>0</v>
      </c>
      <c r="N8" s="268">
        <f>'0201'!G26</f>
        <v>53600</v>
      </c>
      <c r="O8" s="268">
        <f>'0201'!G27</f>
        <v>110650</v>
      </c>
      <c r="P8" s="268">
        <f>'0201'!G28</f>
        <v>209600</v>
      </c>
      <c r="Q8" s="268">
        <f>'0201'!G29</f>
        <v>50300</v>
      </c>
      <c r="R8" s="268">
        <f>'0201'!G30</f>
        <v>0</v>
      </c>
      <c r="S8" s="267">
        <f>'0201'!G31</f>
        <v>138500</v>
      </c>
      <c r="T8" s="267">
        <f>'0201'!G32</f>
        <v>45600</v>
      </c>
      <c r="U8" s="235"/>
      <c r="V8" s="268">
        <f t="shared" si="0"/>
        <v>2013200</v>
      </c>
      <c r="W8" s="106"/>
      <c r="X8" s="106"/>
    </row>
    <row r="9" spans="1:27" ht="23.25" customHeight="1" x14ac:dyDescent="0.2">
      <c r="B9" s="266" t="s">
        <v>37</v>
      </c>
      <c r="C9" s="268">
        <f>'0301'!G12+'0301'!G13+'0301'!G14+'0301'!G15</f>
        <v>189000</v>
      </c>
      <c r="D9" s="268">
        <f>'0301'!G16</f>
        <v>106400</v>
      </c>
      <c r="E9" s="268">
        <f>'0301'!G17</f>
        <v>330900</v>
      </c>
      <c r="F9" s="268">
        <f>'0301'!G18</f>
        <v>96550</v>
      </c>
      <c r="G9" s="268">
        <f>'0301'!G19</f>
        <v>228750</v>
      </c>
      <c r="H9" s="268">
        <f>'0301'!G20</f>
        <v>90800</v>
      </c>
      <c r="I9" s="268">
        <f>'0301'!G21</f>
        <v>159900</v>
      </c>
      <c r="J9" s="268">
        <f>'0301'!G22</f>
        <v>178300</v>
      </c>
      <c r="K9" s="268">
        <f>'0301'!G23</f>
        <v>39200</v>
      </c>
      <c r="L9" s="268">
        <f>'0301'!G24</f>
        <v>169200</v>
      </c>
      <c r="M9" s="268">
        <f>'0301'!G25</f>
        <v>0</v>
      </c>
      <c r="N9" s="268">
        <f>'0301'!G26</f>
        <v>74000</v>
      </c>
      <c r="O9" s="268">
        <f>'0301'!G27</f>
        <v>113400</v>
      </c>
      <c r="P9" s="268">
        <f>'0301'!G28</f>
        <v>168150</v>
      </c>
      <c r="Q9" s="268">
        <f>'0301'!G29</f>
        <v>36400</v>
      </c>
      <c r="R9" s="268">
        <f>'0301'!G30</f>
        <v>0</v>
      </c>
      <c r="S9" s="268">
        <f>'0301'!G31</f>
        <v>139300</v>
      </c>
      <c r="T9" s="268">
        <f>'0301'!G32</f>
        <v>37800</v>
      </c>
      <c r="U9" s="235"/>
      <c r="V9" s="268">
        <f t="shared" si="0"/>
        <v>2158050</v>
      </c>
      <c r="W9" s="106"/>
      <c r="X9" s="106"/>
    </row>
    <row r="10" spans="1:27" ht="23.25" customHeight="1" x14ac:dyDescent="0.2">
      <c r="B10" s="266" t="s">
        <v>39</v>
      </c>
      <c r="C10" s="268">
        <f>'0401'!G12+'0401'!G13+'0401'!G14+'0401'!G15</f>
        <v>164500</v>
      </c>
      <c r="D10" s="268">
        <f>'0401'!G16</f>
        <v>91600</v>
      </c>
      <c r="E10" s="268">
        <f>'0401'!G17</f>
        <v>283455</v>
      </c>
      <c r="F10" s="268">
        <f>'0401'!G18</f>
        <v>122500</v>
      </c>
      <c r="G10" s="268">
        <f>'0401'!G19</f>
        <v>222000</v>
      </c>
      <c r="H10" s="268">
        <f>'0401'!G20</f>
        <v>72100</v>
      </c>
      <c r="I10" s="268">
        <f>'0401'!G21</f>
        <v>171800</v>
      </c>
      <c r="J10" s="268">
        <f>'0401'!G22</f>
        <v>122500</v>
      </c>
      <c r="K10" s="268">
        <f>'0401'!G23</f>
        <v>46095</v>
      </c>
      <c r="L10" s="268">
        <f>'0401'!G24</f>
        <v>152800</v>
      </c>
      <c r="M10" s="268">
        <f>'0401'!G25</f>
        <v>0</v>
      </c>
      <c r="N10" s="268">
        <f>'0401'!G26</f>
        <v>56900</v>
      </c>
      <c r="O10" s="268">
        <f>'0401'!G27</f>
        <v>125600</v>
      </c>
      <c r="P10" s="268">
        <f>'0401'!G28</f>
        <v>140000</v>
      </c>
      <c r="Q10" s="268">
        <f>'0401'!G29</f>
        <v>70400</v>
      </c>
      <c r="R10" s="268">
        <f>'0401'!G30</f>
        <v>0</v>
      </c>
      <c r="S10" s="268">
        <f>'0401'!G31</f>
        <v>145300</v>
      </c>
      <c r="T10" s="268">
        <f>'0401'!G32</f>
        <v>30200</v>
      </c>
      <c r="U10" s="235"/>
      <c r="V10" s="268">
        <f t="shared" si="0"/>
        <v>2017750</v>
      </c>
      <c r="W10" s="106"/>
      <c r="X10" s="106"/>
    </row>
    <row r="11" spans="1:27" ht="23.25" customHeight="1" x14ac:dyDescent="0.2">
      <c r="B11" s="266" t="s">
        <v>41</v>
      </c>
      <c r="C11" s="268">
        <f>'0501'!G12+'0501'!G13+'0501'!G14+'0501'!G15</f>
        <v>265450</v>
      </c>
      <c r="D11" s="268">
        <f>'0501'!G16</f>
        <v>108550</v>
      </c>
      <c r="E11" s="268">
        <f>'0501'!G17</f>
        <v>216050</v>
      </c>
      <c r="F11" s="268">
        <f>'0501'!G18</f>
        <v>195300</v>
      </c>
      <c r="G11" s="268">
        <f>'0501'!G19</f>
        <v>208100</v>
      </c>
      <c r="H11" s="268">
        <f>'0501'!G20</f>
        <v>78400</v>
      </c>
      <c r="I11" s="268">
        <f>'0501'!G21</f>
        <v>168300</v>
      </c>
      <c r="J11" s="268">
        <f>'0501'!G22</f>
        <v>283050</v>
      </c>
      <c r="K11" s="268">
        <f>'0501'!G23</f>
        <v>22800</v>
      </c>
      <c r="L11" s="268">
        <f>'0501'!G24</f>
        <v>133000</v>
      </c>
      <c r="M11" s="268">
        <f>'0501'!G25</f>
        <v>0</v>
      </c>
      <c r="N11" s="268">
        <f>'0501'!G26</f>
        <v>94000</v>
      </c>
      <c r="O11" s="268">
        <f>'0501'!G27</f>
        <v>125850</v>
      </c>
      <c r="P11" s="268">
        <f>'0501'!G28</f>
        <v>240400</v>
      </c>
      <c r="Q11" s="268">
        <f>'0501'!G29</f>
        <v>71400</v>
      </c>
      <c r="R11" s="268">
        <f>'0501'!G30</f>
        <v>0</v>
      </c>
      <c r="S11" s="268">
        <f>'0501'!G31</f>
        <v>133000</v>
      </c>
      <c r="T11" s="268">
        <f>'0501'!G32</f>
        <v>36600</v>
      </c>
      <c r="U11" s="235"/>
      <c r="V11" s="268">
        <f t="shared" si="0"/>
        <v>2380250</v>
      </c>
      <c r="W11" s="106"/>
      <c r="X11" s="106"/>
    </row>
    <row r="12" spans="1:27" ht="23.25" customHeight="1" x14ac:dyDescent="0.2">
      <c r="B12" s="266" t="s">
        <v>43</v>
      </c>
      <c r="C12" s="268">
        <f>'0601'!G13+'0601'!G14+'0601'!G15+'0601'!G16</f>
        <v>281100</v>
      </c>
      <c r="D12" s="268">
        <f>'0601'!G17</f>
        <v>107800</v>
      </c>
      <c r="E12" s="268">
        <f>'0601'!G18</f>
        <v>403050</v>
      </c>
      <c r="F12" s="268">
        <f>'0601'!G19</f>
        <v>178100</v>
      </c>
      <c r="G12" s="268">
        <f>'0601'!G20</f>
        <v>260450</v>
      </c>
      <c r="H12" s="268">
        <f>'0601'!G21</f>
        <v>127200</v>
      </c>
      <c r="I12" s="268">
        <f>'0601'!G22</f>
        <v>195850</v>
      </c>
      <c r="J12" s="268">
        <f>'0601'!G23</f>
        <v>295950</v>
      </c>
      <c r="K12" s="268">
        <f>'0601'!G24</f>
        <v>28200</v>
      </c>
      <c r="L12" s="268">
        <f>'0601'!G25</f>
        <v>153650</v>
      </c>
      <c r="M12" s="268">
        <f>'0601'!G26</f>
        <v>0</v>
      </c>
      <c r="N12" s="268">
        <f>'0601'!G27</f>
        <v>88600</v>
      </c>
      <c r="O12" s="268">
        <f>'0601'!G28</f>
        <v>226650</v>
      </c>
      <c r="P12" s="268">
        <f>'0601'!G29</f>
        <v>163300</v>
      </c>
      <c r="Q12" s="268">
        <f>'0601'!G30</f>
        <v>159600</v>
      </c>
      <c r="R12" s="268">
        <f>'0601'!G31</f>
        <v>0</v>
      </c>
      <c r="S12" s="268">
        <f>'0601'!G32</f>
        <v>197400</v>
      </c>
      <c r="T12" s="268">
        <f>'0601'!G33</f>
        <v>45400</v>
      </c>
      <c r="U12" s="235"/>
      <c r="V12" s="268">
        <f t="shared" si="0"/>
        <v>2912300</v>
      </c>
      <c r="W12" s="106"/>
      <c r="X12" s="106"/>
    </row>
    <row r="13" spans="1:27" ht="23.25" customHeight="1" x14ac:dyDescent="0.2">
      <c r="B13" s="266" t="s">
        <v>45</v>
      </c>
      <c r="C13" s="268">
        <f>'0701'!G13+'0701'!G14+'0701'!G15+'0701'!G16</f>
        <v>0</v>
      </c>
      <c r="D13" s="268">
        <f>'0701'!G17</f>
        <v>0</v>
      </c>
      <c r="E13" s="268">
        <f>'0701'!G18</f>
        <v>0</v>
      </c>
      <c r="F13" s="268">
        <f>'0701'!G19</f>
        <v>0</v>
      </c>
      <c r="G13" s="268">
        <f>'0701'!G20</f>
        <v>0</v>
      </c>
      <c r="H13" s="268">
        <f>'0701'!G21</f>
        <v>0</v>
      </c>
      <c r="I13" s="268">
        <f>'0701'!G22</f>
        <v>0</v>
      </c>
      <c r="J13" s="268">
        <f>'0701'!G23</f>
        <v>0</v>
      </c>
      <c r="K13" s="268">
        <f>'0701'!G24</f>
        <v>0</v>
      </c>
      <c r="L13" s="268">
        <f>'0701'!G25</f>
        <v>0</v>
      </c>
      <c r="M13" s="268">
        <f>'0701'!G26</f>
        <v>0</v>
      </c>
      <c r="N13" s="268">
        <f>'0701'!G27</f>
        <v>0</v>
      </c>
      <c r="O13" s="268">
        <f>'0701'!G28</f>
        <v>0</v>
      </c>
      <c r="P13" s="268">
        <f>'0701'!G29</f>
        <v>0</v>
      </c>
      <c r="Q13" s="268">
        <f>'0701'!G30</f>
        <v>0</v>
      </c>
      <c r="R13" s="268">
        <f>'0701'!G31</f>
        <v>0</v>
      </c>
      <c r="S13" s="268">
        <f>'0701'!G32</f>
        <v>0</v>
      </c>
      <c r="T13" s="268">
        <f>'0701'!G33</f>
        <v>0</v>
      </c>
      <c r="U13" s="235"/>
      <c r="V13" s="268">
        <f t="shared" si="0"/>
        <v>0</v>
      </c>
      <c r="W13" s="106"/>
      <c r="X13" s="106"/>
    </row>
    <row r="14" spans="1:27" ht="23.25" customHeight="1" x14ac:dyDescent="0.2">
      <c r="B14" s="266" t="s">
        <v>47</v>
      </c>
      <c r="C14" s="268">
        <f>'0801'!G13+'0801'!G14+'0801'!G15+'0801'!G16</f>
        <v>0</v>
      </c>
      <c r="D14" s="268">
        <f>'0801'!G17</f>
        <v>0</v>
      </c>
      <c r="E14" s="268">
        <f>'0801'!G18</f>
        <v>0</v>
      </c>
      <c r="F14" s="268">
        <f>'0801'!G19</f>
        <v>0</v>
      </c>
      <c r="G14" s="268">
        <f>'0801'!G20</f>
        <v>0</v>
      </c>
      <c r="H14" s="268">
        <f>'0801'!G21</f>
        <v>0</v>
      </c>
      <c r="I14" s="268">
        <f>'0801'!G22</f>
        <v>0</v>
      </c>
      <c r="J14" s="268">
        <f>'0801'!G23</f>
        <v>0</v>
      </c>
      <c r="K14" s="268">
        <f>'0801'!G24</f>
        <v>0</v>
      </c>
      <c r="L14" s="268">
        <f>'0801'!G25</f>
        <v>0</v>
      </c>
      <c r="M14" s="268">
        <f>'0801'!G26</f>
        <v>0</v>
      </c>
      <c r="N14" s="268">
        <f>'0801'!G27</f>
        <v>0</v>
      </c>
      <c r="O14" s="268">
        <f>'0801'!G28</f>
        <v>0</v>
      </c>
      <c r="P14" s="268">
        <f>'0801'!G29</f>
        <v>0</v>
      </c>
      <c r="Q14" s="268">
        <f>'0801'!G30</f>
        <v>0</v>
      </c>
      <c r="R14" s="268">
        <f>'0801'!G31</f>
        <v>0</v>
      </c>
      <c r="S14" s="268">
        <f>'0801'!G32</f>
        <v>0</v>
      </c>
      <c r="T14" s="268">
        <f>'0801'!G33</f>
        <v>0</v>
      </c>
      <c r="U14" s="235"/>
      <c r="V14" s="268">
        <f t="shared" si="0"/>
        <v>0</v>
      </c>
      <c r="W14" s="106"/>
      <c r="X14" s="106"/>
    </row>
    <row r="15" spans="1:27" ht="23.25" customHeight="1" x14ac:dyDescent="0.2">
      <c r="B15" s="266" t="s">
        <v>49</v>
      </c>
      <c r="C15" s="268">
        <f>'0901'!G13+'0901'!G14+'0901'!G15+'0901'!G16</f>
        <v>204600</v>
      </c>
      <c r="D15" s="268">
        <f>'0901'!G17</f>
        <v>118600</v>
      </c>
      <c r="E15" s="268">
        <f>'0901'!G18</f>
        <v>218650</v>
      </c>
      <c r="F15" s="268">
        <f>'0901'!G19</f>
        <v>155400</v>
      </c>
      <c r="G15" s="268">
        <f>'0901'!G20</f>
        <v>117000</v>
      </c>
      <c r="H15" s="268">
        <f>'0901'!G21</f>
        <v>92000</v>
      </c>
      <c r="I15" s="268">
        <f>'0901'!G22</f>
        <v>185700</v>
      </c>
      <c r="J15" s="268">
        <f>'0901'!G23</f>
        <v>165150</v>
      </c>
      <c r="K15" s="268">
        <f>'0901'!G24</f>
        <v>24400</v>
      </c>
      <c r="L15" s="268">
        <f>'0901'!G25</f>
        <v>92100</v>
      </c>
      <c r="M15" s="268">
        <f>'0901'!G26</f>
        <v>0</v>
      </c>
      <c r="N15" s="268">
        <f>'0901'!G27</f>
        <v>70900</v>
      </c>
      <c r="O15" s="268">
        <f>'0901'!G28</f>
        <v>150450</v>
      </c>
      <c r="P15" s="268">
        <f>'0901'!G29</f>
        <v>262700</v>
      </c>
      <c r="Q15" s="268">
        <f>'0901'!G30</f>
        <v>52200</v>
      </c>
      <c r="R15" s="268">
        <f>'0901'!G31</f>
        <v>0</v>
      </c>
      <c r="S15" s="268">
        <f>'0901'!G32</f>
        <v>149300</v>
      </c>
      <c r="T15" s="268">
        <f>'0901'!G33</f>
        <v>29800</v>
      </c>
      <c r="U15" s="235"/>
      <c r="V15" s="268">
        <f t="shared" si="0"/>
        <v>2088950</v>
      </c>
      <c r="W15" s="106"/>
      <c r="X15" s="106"/>
    </row>
    <row r="16" spans="1:27" ht="23.25" customHeight="1" x14ac:dyDescent="0.2">
      <c r="B16" s="266" t="s">
        <v>51</v>
      </c>
      <c r="C16" s="268">
        <f>'1001'!G13+'1001'!G14+'1001'!G15+'1001'!G16</f>
        <v>205000</v>
      </c>
      <c r="D16" s="268">
        <f>'1001'!G17</f>
        <v>103800</v>
      </c>
      <c r="E16" s="268">
        <f>'1001'!G18</f>
        <v>279050</v>
      </c>
      <c r="F16" s="268">
        <f>'1001'!G19</f>
        <v>249900</v>
      </c>
      <c r="G16" s="268">
        <f>'1001'!G20</f>
        <v>183600</v>
      </c>
      <c r="H16" s="268">
        <f>'1001'!G21</f>
        <v>96600</v>
      </c>
      <c r="I16" s="268">
        <f>'1001'!G22</f>
        <v>211200</v>
      </c>
      <c r="J16" s="268">
        <f>'1001'!G23</f>
        <v>141850</v>
      </c>
      <c r="K16" s="268">
        <f>'1001'!G24</f>
        <v>60000</v>
      </c>
      <c r="L16" s="268">
        <f>'1001'!G25</f>
        <v>148300</v>
      </c>
      <c r="M16" s="268">
        <f>'1001'!G26</f>
        <v>0</v>
      </c>
      <c r="N16" s="268">
        <f>'1001'!G27</f>
        <v>43200</v>
      </c>
      <c r="O16" s="268">
        <f>'1001'!G28</f>
        <v>75400</v>
      </c>
      <c r="P16" s="268">
        <f>'1001'!G29</f>
        <v>154600</v>
      </c>
      <c r="Q16" s="268">
        <f>'1001'!G30</f>
        <v>45100</v>
      </c>
      <c r="R16" s="268">
        <f>'1001'!G31</f>
        <v>0</v>
      </c>
      <c r="S16" s="268">
        <f>'1001'!G32</f>
        <v>160700</v>
      </c>
      <c r="T16" s="268">
        <f>'1001'!G33</f>
        <v>27100</v>
      </c>
      <c r="U16" s="235"/>
      <c r="V16" s="268">
        <f t="shared" si="0"/>
        <v>2185400</v>
      </c>
      <c r="W16" s="106"/>
      <c r="X16" s="106"/>
    </row>
    <row r="17" spans="2:24" ht="23.25" customHeight="1" x14ac:dyDescent="0.2">
      <c r="B17" s="266" t="s">
        <v>53</v>
      </c>
      <c r="C17" s="268">
        <f>'1101'!G13+'1101'!G14+'1101'!G15+'1101'!G16</f>
        <v>318600</v>
      </c>
      <c r="D17" s="268">
        <f>'1101'!G17</f>
        <v>108200</v>
      </c>
      <c r="E17" s="268">
        <f>'1101'!G18</f>
        <v>294910</v>
      </c>
      <c r="F17" s="268">
        <f>'1101'!G19</f>
        <v>182500</v>
      </c>
      <c r="G17" s="268">
        <f>'1101'!G20</f>
        <v>149000</v>
      </c>
      <c r="H17" s="268">
        <f>'1101'!G21</f>
        <v>81800</v>
      </c>
      <c r="I17" s="268">
        <f>'1101'!G22</f>
        <v>163500</v>
      </c>
      <c r="J17" s="268">
        <f>'1101'!G23</f>
        <v>223500</v>
      </c>
      <c r="K17" s="268">
        <f>'1101'!G24</f>
        <v>0</v>
      </c>
      <c r="L17" s="268">
        <f>'1101'!G25</f>
        <v>154200</v>
      </c>
      <c r="M17" s="268">
        <f>'1101'!G26</f>
        <v>0</v>
      </c>
      <c r="N17" s="268">
        <f>'1101'!G27</f>
        <v>26800</v>
      </c>
      <c r="O17" s="268">
        <f>'1101'!G28</f>
        <v>151000</v>
      </c>
      <c r="P17" s="268">
        <f>'1101'!G29</f>
        <v>86400</v>
      </c>
      <c r="Q17" s="268">
        <f>'1101'!G30</f>
        <v>37900</v>
      </c>
      <c r="R17" s="268">
        <f>'1101'!G31</f>
        <v>0</v>
      </c>
      <c r="S17" s="268">
        <f>'1101'!G32</f>
        <v>155500</v>
      </c>
      <c r="T17" s="268">
        <f>'1101'!G33</f>
        <v>30700</v>
      </c>
      <c r="U17" s="235"/>
      <c r="V17" s="268">
        <f t="shared" si="0"/>
        <v>2164510</v>
      </c>
      <c r="W17" s="106"/>
      <c r="X17" s="106"/>
    </row>
    <row r="18" spans="2:24" ht="23.25" customHeight="1" x14ac:dyDescent="0.2">
      <c r="B18" s="266" t="s">
        <v>55</v>
      </c>
      <c r="C18" s="268">
        <f>'1201'!G13+'1201'!G14+'1201'!G15+'1201'!G16</f>
        <v>290700</v>
      </c>
      <c r="D18" s="268">
        <f>'1201'!G17</f>
        <v>118250</v>
      </c>
      <c r="E18" s="268">
        <f>'1201'!G18</f>
        <v>263405</v>
      </c>
      <c r="F18" s="268">
        <f>'1201'!G19</f>
        <v>227900</v>
      </c>
      <c r="G18" s="268">
        <f>'1201'!G20</f>
        <v>267300</v>
      </c>
      <c r="H18" s="268">
        <f>'1201'!G21</f>
        <v>83900</v>
      </c>
      <c r="I18" s="268">
        <f>'1201'!G22</f>
        <v>225379</v>
      </c>
      <c r="J18" s="268">
        <f>'1201'!G23</f>
        <v>243750</v>
      </c>
      <c r="K18" s="268">
        <f>'1201'!G24</f>
        <v>0</v>
      </c>
      <c r="L18" s="268">
        <f>'1201'!G25</f>
        <v>193400</v>
      </c>
      <c r="M18" s="268">
        <f>'1201'!G26</f>
        <v>0</v>
      </c>
      <c r="N18" s="268">
        <f>'1201'!G27</f>
        <v>82200</v>
      </c>
      <c r="O18" s="268">
        <f>'1201'!G28</f>
        <v>215700</v>
      </c>
      <c r="P18" s="268">
        <f>'1201'!G29</f>
        <v>173900</v>
      </c>
      <c r="Q18" s="268">
        <f>'1201'!G30</f>
        <v>88600</v>
      </c>
      <c r="R18" s="268">
        <f>'1201'!G31</f>
        <v>0</v>
      </c>
      <c r="S18" s="268">
        <f>'1201'!G32</f>
        <v>158900</v>
      </c>
      <c r="T18" s="268">
        <f>'1201'!G33</f>
        <v>38800</v>
      </c>
      <c r="U18" s="235"/>
      <c r="V18" s="268">
        <f t="shared" si="0"/>
        <v>2672084</v>
      </c>
      <c r="W18" s="106"/>
      <c r="X18" s="106"/>
    </row>
    <row r="19" spans="2:24" ht="23.25" customHeight="1" x14ac:dyDescent="0.2">
      <c r="B19" s="266" t="s">
        <v>57</v>
      </c>
      <c r="C19" s="268">
        <f>'1301'!G13+'1301'!G14+'1301'!G15+'1301'!G16</f>
        <v>256300</v>
      </c>
      <c r="D19" s="268">
        <f>'1301'!G17</f>
        <v>93400</v>
      </c>
      <c r="E19" s="268">
        <f>'1301'!G18</f>
        <v>369210</v>
      </c>
      <c r="F19" s="268">
        <f>'1301'!G19</f>
        <v>190500</v>
      </c>
      <c r="G19" s="268">
        <f>'1301'!G20</f>
        <v>360550</v>
      </c>
      <c r="H19" s="268">
        <f>'1301'!G21</f>
        <v>101700</v>
      </c>
      <c r="I19" s="268">
        <f>'1301'!G22</f>
        <v>263500</v>
      </c>
      <c r="J19" s="268">
        <f>'1301'!G23</f>
        <v>245200</v>
      </c>
      <c r="K19" s="268">
        <f>'1301'!G24</f>
        <v>0</v>
      </c>
      <c r="L19" s="268">
        <f>'1301'!G25</f>
        <v>131100</v>
      </c>
      <c r="M19" s="268">
        <f>'1301'!G26</f>
        <v>0</v>
      </c>
      <c r="N19" s="268">
        <f>'1301'!G27</f>
        <v>142600</v>
      </c>
      <c r="O19" s="268">
        <f>'1301'!G28</f>
        <v>188950</v>
      </c>
      <c r="P19" s="268">
        <f>'1301'!G29</f>
        <v>275200</v>
      </c>
      <c r="Q19" s="268">
        <f>'1301'!G30</f>
        <v>96400</v>
      </c>
      <c r="R19" s="268">
        <f>'1301'!G31</f>
        <v>0</v>
      </c>
      <c r="S19" s="268">
        <f>'1301'!G32</f>
        <v>118950</v>
      </c>
      <c r="T19" s="268">
        <f>'1301'!G33</f>
        <v>57300</v>
      </c>
      <c r="U19" s="235"/>
      <c r="V19" s="268">
        <f t="shared" si="0"/>
        <v>2890860</v>
      </c>
      <c r="W19" s="106"/>
      <c r="X19" s="106"/>
    </row>
    <row r="20" spans="2:24" ht="23.25" customHeight="1" x14ac:dyDescent="0.2">
      <c r="B20" s="266" t="s">
        <v>59</v>
      </c>
      <c r="C20" s="268">
        <f>'1401'!G13+'1401'!G14+'1401'!G15+'1401'!G16</f>
        <v>0</v>
      </c>
      <c r="D20" s="268">
        <f>'1401'!G17</f>
        <v>0</v>
      </c>
      <c r="E20" s="268">
        <f>'1401'!G18</f>
        <v>0</v>
      </c>
      <c r="F20" s="268">
        <f>'1401'!G19</f>
        <v>0</v>
      </c>
      <c r="G20" s="268">
        <f>'1401'!G20</f>
        <v>0</v>
      </c>
      <c r="H20" s="268">
        <f>'1401'!G21</f>
        <v>0</v>
      </c>
      <c r="I20" s="268">
        <f>'1401'!G22</f>
        <v>0</v>
      </c>
      <c r="J20" s="268">
        <f>'1401'!G23</f>
        <v>0</v>
      </c>
      <c r="K20" s="268">
        <f>'1401'!G24</f>
        <v>0</v>
      </c>
      <c r="L20" s="268">
        <f>'1401'!G25</f>
        <v>0</v>
      </c>
      <c r="M20" s="268">
        <f>'1401'!G26</f>
        <v>0</v>
      </c>
      <c r="N20" s="268">
        <f>'1401'!G27</f>
        <v>0</v>
      </c>
      <c r="O20" s="268">
        <f>'1401'!G28</f>
        <v>0</v>
      </c>
      <c r="P20" s="268">
        <f>'1401'!G29</f>
        <v>0</v>
      </c>
      <c r="Q20" s="268">
        <f>'1401'!G30</f>
        <v>0</v>
      </c>
      <c r="R20" s="268">
        <f>'1401'!G31</f>
        <v>0</v>
      </c>
      <c r="S20" s="268">
        <f>'1401'!G32</f>
        <v>0</v>
      </c>
      <c r="T20" s="268">
        <f>'1401'!G33</f>
        <v>0</v>
      </c>
      <c r="U20" s="235"/>
      <c r="V20" s="268">
        <f t="shared" si="0"/>
        <v>0</v>
      </c>
      <c r="W20" s="106"/>
      <c r="X20" s="106"/>
    </row>
    <row r="21" spans="2:24" ht="23.25" customHeight="1" x14ac:dyDescent="0.2">
      <c r="B21" s="266" t="s">
        <v>61</v>
      </c>
      <c r="C21" s="268">
        <f>'1501'!G13+'1501'!G14+'1501'!G15+'1501'!G16</f>
        <v>242900</v>
      </c>
      <c r="D21" s="268">
        <f>'1501'!G17</f>
        <v>107300</v>
      </c>
      <c r="E21" s="268">
        <f>'1501'!G18</f>
        <v>322890</v>
      </c>
      <c r="F21" s="268">
        <f>'1501'!G19</f>
        <v>169400</v>
      </c>
      <c r="G21" s="268">
        <f>'1501'!G20</f>
        <v>223750</v>
      </c>
      <c r="H21" s="268">
        <f>'1501'!G21</f>
        <v>99900</v>
      </c>
      <c r="I21" s="268">
        <f>'1501'!G22</f>
        <v>194900</v>
      </c>
      <c r="J21" s="268">
        <f>'1501'!G23</f>
        <v>179750</v>
      </c>
      <c r="K21" s="268">
        <f>'1501'!G24</f>
        <v>0</v>
      </c>
      <c r="L21" s="268">
        <f>'1501'!G25</f>
        <v>151300</v>
      </c>
      <c r="M21" s="268">
        <f>'1501'!G26</f>
        <v>0</v>
      </c>
      <c r="N21" s="268">
        <f>'1501'!G27</f>
        <v>121250</v>
      </c>
      <c r="O21" s="268">
        <f>'1501'!G28</f>
        <v>210000</v>
      </c>
      <c r="P21" s="268">
        <f>'1501'!G29</f>
        <v>178500</v>
      </c>
      <c r="Q21" s="268">
        <f>'1501'!G30</f>
        <v>65600</v>
      </c>
      <c r="R21" s="268">
        <f>'1501'!G31</f>
        <v>0</v>
      </c>
      <c r="S21" s="268">
        <f>'1501'!G32</f>
        <v>129100</v>
      </c>
      <c r="T21" s="268">
        <f>'1501'!G33</f>
        <v>48700</v>
      </c>
      <c r="U21" s="235"/>
      <c r="V21" s="268">
        <f t="shared" si="0"/>
        <v>2445240</v>
      </c>
      <c r="W21" s="106"/>
      <c r="X21" s="106"/>
    </row>
    <row r="22" spans="2:24" ht="23.25" customHeight="1" x14ac:dyDescent="0.2">
      <c r="B22" s="266" t="s">
        <v>63</v>
      </c>
      <c r="C22" s="268">
        <f>'1601'!G13+'1601'!G14+'1601'!G15+'1601'!G16</f>
        <v>282500</v>
      </c>
      <c r="D22" s="268">
        <f>'1601'!G17</f>
        <v>200500</v>
      </c>
      <c r="E22" s="268">
        <f>'1601'!G18</f>
        <v>325050</v>
      </c>
      <c r="F22" s="268">
        <f>'1601'!G19</f>
        <v>144800</v>
      </c>
      <c r="G22" s="268">
        <f>'1601'!G20</f>
        <v>177200</v>
      </c>
      <c r="H22" s="268">
        <f>'1601'!G21</f>
        <v>175000</v>
      </c>
      <c r="I22" s="268">
        <f>'1601'!G22</f>
        <v>209500</v>
      </c>
      <c r="J22" s="268">
        <f>'1601'!G23</f>
        <v>191750</v>
      </c>
      <c r="K22" s="268">
        <f>'1601'!G24</f>
        <v>0</v>
      </c>
      <c r="L22" s="268">
        <f>'1601'!G25</f>
        <v>210200</v>
      </c>
      <c r="M22" s="268">
        <f>'1601'!G26</f>
        <v>0</v>
      </c>
      <c r="N22" s="268">
        <f>'1601'!G27</f>
        <v>132100</v>
      </c>
      <c r="O22" s="268">
        <f>'1601'!G28</f>
        <v>128700</v>
      </c>
      <c r="P22" s="268">
        <f>'1601'!G29</f>
        <v>216750</v>
      </c>
      <c r="Q22" s="268">
        <f>'1601'!G30</f>
        <v>53700</v>
      </c>
      <c r="R22" s="268">
        <f>'1601'!G31</f>
        <v>0</v>
      </c>
      <c r="S22" s="268">
        <f>'1601'!G32</f>
        <v>115000</v>
      </c>
      <c r="T22" s="268">
        <f>'1601'!G33</f>
        <v>40700</v>
      </c>
      <c r="U22" s="235"/>
      <c r="V22" s="268">
        <f t="shared" si="0"/>
        <v>2603450</v>
      </c>
      <c r="W22" s="106"/>
      <c r="X22" s="106"/>
    </row>
    <row r="23" spans="2:24" ht="23.25" customHeight="1" x14ac:dyDescent="0.2">
      <c r="B23" s="266" t="s">
        <v>65</v>
      </c>
      <c r="C23" s="268">
        <f>'1701'!G13+'1701'!G14+'1701'!G15+'1701'!G16</f>
        <v>321950</v>
      </c>
      <c r="D23" s="268">
        <f>'1701'!G17</f>
        <v>86600</v>
      </c>
      <c r="E23" s="268">
        <f>'1701'!G18</f>
        <v>404400</v>
      </c>
      <c r="F23" s="268">
        <f>'1701'!G19</f>
        <v>150000</v>
      </c>
      <c r="G23" s="268">
        <f>'1701'!G20</f>
        <v>156600</v>
      </c>
      <c r="H23" s="268">
        <f>'1701'!G21</f>
        <v>108900</v>
      </c>
      <c r="I23" s="268">
        <f>'1701'!G22</f>
        <v>289600</v>
      </c>
      <c r="J23" s="268">
        <f>'1701'!G23</f>
        <v>254100</v>
      </c>
      <c r="K23" s="268">
        <f>'1701'!G24</f>
        <v>0</v>
      </c>
      <c r="L23" s="268">
        <f>'1701'!G25</f>
        <v>136600</v>
      </c>
      <c r="M23" s="268">
        <f>'1701'!G26</f>
        <v>0</v>
      </c>
      <c r="N23" s="268">
        <f>'1701'!G27</f>
        <v>92600</v>
      </c>
      <c r="O23" s="268">
        <f>'1701'!G28</f>
        <v>147100</v>
      </c>
      <c r="P23" s="268">
        <f>'1701'!G29</f>
        <v>172800</v>
      </c>
      <c r="Q23" s="268">
        <f>'1701'!G30</f>
        <v>39900</v>
      </c>
      <c r="R23" s="268">
        <f>'1701'!G31</f>
        <v>0</v>
      </c>
      <c r="S23" s="268">
        <f>'1701'!G32</f>
        <v>146900</v>
      </c>
      <c r="T23" s="268">
        <f>'1701'!G33</f>
        <v>60400</v>
      </c>
      <c r="U23" s="235"/>
      <c r="V23" s="268">
        <f t="shared" si="0"/>
        <v>2568450</v>
      </c>
      <c r="W23" s="106"/>
      <c r="X23" s="106"/>
    </row>
    <row r="24" spans="2:24" ht="23.25" customHeight="1" x14ac:dyDescent="0.2">
      <c r="B24" s="266" t="s">
        <v>67</v>
      </c>
      <c r="C24" s="268">
        <f>'1801'!G13+'1801'!G14+'1801'!G15+'1801'!G16</f>
        <v>261900</v>
      </c>
      <c r="D24" s="268">
        <f>'1801'!G17</f>
        <v>147800</v>
      </c>
      <c r="E24" s="268">
        <f>'1801'!G18</f>
        <v>359550</v>
      </c>
      <c r="F24" s="268">
        <f>'1801'!G19</f>
        <v>182900</v>
      </c>
      <c r="G24" s="268">
        <f>'1801'!G20</f>
        <v>195500</v>
      </c>
      <c r="H24" s="268">
        <f>'1801'!G21</f>
        <v>114100</v>
      </c>
      <c r="I24" s="268">
        <f>'1801'!G22</f>
        <v>227000</v>
      </c>
      <c r="J24" s="268">
        <f>'1801'!G23</f>
        <v>286400</v>
      </c>
      <c r="K24" s="268">
        <f>'1801'!G24</f>
        <v>0</v>
      </c>
      <c r="L24" s="268">
        <f>'1801'!G25</f>
        <v>156400</v>
      </c>
      <c r="M24" s="268">
        <f>'1801'!G26</f>
        <v>0</v>
      </c>
      <c r="N24" s="268">
        <f>'1801'!G27</f>
        <v>53100</v>
      </c>
      <c r="O24" s="268">
        <f>'1801'!G28</f>
        <v>125250</v>
      </c>
      <c r="P24" s="268">
        <f>'1801'!G29</f>
        <v>175050</v>
      </c>
      <c r="Q24" s="268">
        <f>'1801'!G30</f>
        <v>64400</v>
      </c>
      <c r="R24" s="268">
        <f>'1801'!G31</f>
        <v>0</v>
      </c>
      <c r="S24" s="268">
        <f>'1801'!G32</f>
        <v>155700</v>
      </c>
      <c r="T24" s="268">
        <f>'1801'!G33</f>
        <v>48650</v>
      </c>
      <c r="U24" s="235"/>
      <c r="V24" s="268">
        <f t="shared" si="0"/>
        <v>2553700</v>
      </c>
      <c r="W24" s="106"/>
      <c r="X24" s="106"/>
    </row>
    <row r="25" spans="2:24" ht="23.25" customHeight="1" x14ac:dyDescent="0.2">
      <c r="B25" s="266" t="s">
        <v>69</v>
      </c>
      <c r="C25" s="268">
        <f>'1901'!G13+'1901'!G14+'1901'!G15+'1901'!G16</f>
        <v>318900</v>
      </c>
      <c r="D25" s="268">
        <f>'1901'!G17</f>
        <v>79300</v>
      </c>
      <c r="E25" s="268">
        <f>'1901'!G18</f>
        <v>409150</v>
      </c>
      <c r="F25" s="268">
        <f>'1901'!G19</f>
        <v>236600</v>
      </c>
      <c r="G25" s="268">
        <f>'1901'!G20</f>
        <v>149000</v>
      </c>
      <c r="H25" s="268">
        <f>'1901'!G21</f>
        <v>131800</v>
      </c>
      <c r="I25" s="268">
        <f>'1901'!G22</f>
        <v>255850</v>
      </c>
      <c r="J25" s="268">
        <f>'1901'!G23</f>
        <v>368050</v>
      </c>
      <c r="K25" s="268">
        <f>'1901'!G24</f>
        <v>0</v>
      </c>
      <c r="L25" s="268">
        <f>'1901'!G25</f>
        <v>212550</v>
      </c>
      <c r="M25" s="268">
        <f>'1901'!G26</f>
        <v>0</v>
      </c>
      <c r="N25" s="268">
        <f>'1901'!G27</f>
        <v>88800</v>
      </c>
      <c r="O25" s="268">
        <f>'1901'!G28</f>
        <v>122700</v>
      </c>
      <c r="P25" s="268">
        <f>'1901'!G29</f>
        <v>342300</v>
      </c>
      <c r="Q25" s="268">
        <f>'1901'!G30</f>
        <v>71500</v>
      </c>
      <c r="R25" s="268">
        <f>'1901'!G31</f>
        <v>0</v>
      </c>
      <c r="S25" s="268">
        <f>'1901'!G32</f>
        <v>106900</v>
      </c>
      <c r="T25" s="268">
        <f>'1901'!G33</f>
        <v>43100</v>
      </c>
      <c r="U25" s="235"/>
      <c r="V25" s="268">
        <f t="shared" si="0"/>
        <v>2936500</v>
      </c>
      <c r="W25" s="106"/>
      <c r="X25" s="106"/>
    </row>
    <row r="26" spans="2:24" ht="23.25" customHeight="1" x14ac:dyDescent="0.2">
      <c r="B26" s="266" t="s">
        <v>133</v>
      </c>
      <c r="C26" s="268">
        <f>'2001'!G13+'2001'!G14+'2001'!G15+'2001'!G16</f>
        <v>325550</v>
      </c>
      <c r="D26" s="268">
        <f>'2001'!G17</f>
        <v>189700</v>
      </c>
      <c r="E26" s="268">
        <f>'2001'!G18</f>
        <v>385215</v>
      </c>
      <c r="F26" s="268">
        <f>'2001'!G19</f>
        <v>220100</v>
      </c>
      <c r="G26" s="268">
        <f>'2001'!G20</f>
        <v>309000</v>
      </c>
      <c r="H26" s="268">
        <f>'2001'!G21</f>
        <v>167600</v>
      </c>
      <c r="I26" s="268">
        <f>'2001'!G22</f>
        <v>304600</v>
      </c>
      <c r="J26" s="268">
        <f>'2001'!G23</f>
        <v>282750</v>
      </c>
      <c r="K26" s="268">
        <f>'2001'!G24</f>
        <v>0</v>
      </c>
      <c r="L26" s="268">
        <f>'2001'!G25</f>
        <v>209650</v>
      </c>
      <c r="M26" s="268">
        <f>'2001'!G26</f>
        <v>0</v>
      </c>
      <c r="N26" s="268">
        <f>'2001'!G27</f>
        <v>77050</v>
      </c>
      <c r="O26" s="268">
        <f>'2001'!G28</f>
        <v>172150</v>
      </c>
      <c r="P26" s="268">
        <f>'2001'!G29</f>
        <v>163800</v>
      </c>
      <c r="Q26" s="268">
        <f>'2001'!G30</f>
        <v>73100</v>
      </c>
      <c r="R26" s="268">
        <f>'2001'!G31</f>
        <v>0</v>
      </c>
      <c r="S26" s="268">
        <f>'2001'!G32</f>
        <v>133100</v>
      </c>
      <c r="T26" s="268">
        <f>'2001'!G33</f>
        <v>72000</v>
      </c>
      <c r="U26" s="235"/>
      <c r="V26" s="268">
        <f t="shared" si="0"/>
        <v>3085365</v>
      </c>
      <c r="W26" s="106"/>
      <c r="X26" s="106"/>
    </row>
    <row r="27" spans="2:24" ht="23.25" customHeight="1" x14ac:dyDescent="0.2">
      <c r="B27" s="266" t="s">
        <v>134</v>
      </c>
      <c r="C27" s="268">
        <f>'2101'!G14+'2101'!G13+'2101'!G15+'2101'!G16</f>
        <v>0</v>
      </c>
      <c r="D27" s="268">
        <f>'2101'!G17</f>
        <v>0</v>
      </c>
      <c r="E27" s="268">
        <f>'2101'!G18</f>
        <v>0</v>
      </c>
      <c r="F27" s="268">
        <f>'2101'!G19</f>
        <v>0</v>
      </c>
      <c r="G27" s="268">
        <f>'2101'!G20</f>
        <v>0</v>
      </c>
      <c r="H27" s="268">
        <f>'2101'!G21</f>
        <v>0</v>
      </c>
      <c r="I27" s="268">
        <f>'2101'!G22</f>
        <v>0</v>
      </c>
      <c r="J27" s="268">
        <f>'2101'!G23</f>
        <v>0</v>
      </c>
      <c r="K27" s="268">
        <f>'2101'!G24</f>
        <v>0</v>
      </c>
      <c r="L27" s="268">
        <f>'2101'!G25</f>
        <v>0</v>
      </c>
      <c r="M27" s="268">
        <f>'2101'!G26</f>
        <v>0</v>
      </c>
      <c r="N27" s="268">
        <f>'2101'!G27</f>
        <v>0</v>
      </c>
      <c r="O27" s="268">
        <f>'2101'!G28</f>
        <v>0</v>
      </c>
      <c r="P27" s="268">
        <f>'2101'!G29</f>
        <v>0</v>
      </c>
      <c r="Q27" s="268">
        <f>'2101'!G30</f>
        <v>0</v>
      </c>
      <c r="R27" s="268">
        <f>'2101'!G31</f>
        <v>0</v>
      </c>
      <c r="S27" s="268">
        <f>'2101'!G32</f>
        <v>0</v>
      </c>
      <c r="T27" s="268">
        <f>'2101'!G33</f>
        <v>0</v>
      </c>
      <c r="U27" s="235"/>
      <c r="V27" s="268">
        <f t="shared" si="0"/>
        <v>0</v>
      </c>
      <c r="W27" s="106"/>
      <c r="X27" s="106"/>
    </row>
    <row r="28" spans="2:24" ht="23.25" customHeight="1" x14ac:dyDescent="0.2">
      <c r="B28" s="266" t="s">
        <v>135</v>
      </c>
      <c r="C28" s="268">
        <f>'2201'!G13+'2201'!G14+'2201'!G15+'2201'!G16</f>
        <v>262500</v>
      </c>
      <c r="D28" s="268">
        <f>'2201'!G17</f>
        <v>131050</v>
      </c>
      <c r="E28" s="268">
        <f>'2201'!G18</f>
        <v>333850</v>
      </c>
      <c r="F28" s="268">
        <f>'2201'!G19</f>
        <v>128800</v>
      </c>
      <c r="G28" s="268">
        <f>'2201'!G20</f>
        <v>237650</v>
      </c>
      <c r="H28" s="268">
        <f>'2201'!G21</f>
        <v>73400</v>
      </c>
      <c r="I28" s="268">
        <f>'2201'!G22</f>
        <v>294500</v>
      </c>
      <c r="J28" s="268">
        <f>'2201'!G23</f>
        <v>209400</v>
      </c>
      <c r="K28" s="268">
        <f>'2201'!G24</f>
        <v>0</v>
      </c>
      <c r="L28" s="268">
        <f>'2201'!G25</f>
        <v>162550</v>
      </c>
      <c r="M28" s="268">
        <f>'2201'!G26</f>
        <v>0</v>
      </c>
      <c r="N28" s="268">
        <f>'2201'!G27</f>
        <v>73500</v>
      </c>
      <c r="O28" s="268">
        <f>'2201'!G28</f>
        <v>135250</v>
      </c>
      <c r="P28" s="268">
        <f>'2201'!G29</f>
        <v>268900</v>
      </c>
      <c r="Q28" s="268">
        <f>'2201'!G30</f>
        <v>96050</v>
      </c>
      <c r="R28" s="268">
        <f>'2201'!G31</f>
        <v>0</v>
      </c>
      <c r="S28" s="268">
        <f>'2201'!G32</f>
        <v>173100</v>
      </c>
      <c r="T28" s="268">
        <f>'2201'!G33</f>
        <v>43600</v>
      </c>
      <c r="U28" s="235"/>
      <c r="V28" s="268">
        <f t="shared" si="0"/>
        <v>2624100</v>
      </c>
      <c r="W28" s="106"/>
      <c r="X28" s="106"/>
    </row>
    <row r="29" spans="2:24" ht="23.25" customHeight="1" x14ac:dyDescent="0.2">
      <c r="B29" s="266" t="s">
        <v>136</v>
      </c>
      <c r="C29" s="268">
        <f>'2301'!G13+'2301'!G14+'2301'!G15+'2301'!G16</f>
        <v>437100</v>
      </c>
      <c r="D29" s="268">
        <f>'2301'!G17</f>
        <v>179100</v>
      </c>
      <c r="E29" s="268">
        <f>'2301'!G18</f>
        <v>475200</v>
      </c>
      <c r="F29" s="268">
        <f>'2301'!G19</f>
        <v>224200</v>
      </c>
      <c r="G29" s="268">
        <f>'2301'!G20</f>
        <v>320400</v>
      </c>
      <c r="H29" s="268">
        <f>'2301'!G21</f>
        <v>97950</v>
      </c>
      <c r="I29" s="268">
        <f>'2301'!G22</f>
        <v>301300</v>
      </c>
      <c r="J29" s="268">
        <f>'2301'!G23</f>
        <v>310800</v>
      </c>
      <c r="K29" s="268">
        <f>'2301'!G24</f>
        <v>0</v>
      </c>
      <c r="L29" s="268">
        <f>'2301'!G25</f>
        <v>163500</v>
      </c>
      <c r="M29" s="268">
        <f>'2301'!G26</f>
        <v>0</v>
      </c>
      <c r="N29" s="268">
        <f>'2301'!G27</f>
        <v>57400</v>
      </c>
      <c r="O29" s="268">
        <f>'2301'!G28</f>
        <v>194100</v>
      </c>
      <c r="P29" s="268">
        <f>'2301'!G29</f>
        <v>238100</v>
      </c>
      <c r="Q29" s="268">
        <f>'2301'!G30</f>
        <v>88750</v>
      </c>
      <c r="R29" s="268">
        <f>'2301'!G31</f>
        <v>0</v>
      </c>
      <c r="S29" s="268">
        <f>'2301'!G32</f>
        <v>130050</v>
      </c>
      <c r="T29" s="268">
        <f>'2301'!G33</f>
        <v>46700</v>
      </c>
      <c r="U29" s="235"/>
      <c r="V29" s="268">
        <f t="shared" si="0"/>
        <v>3264650</v>
      </c>
      <c r="W29" s="106"/>
      <c r="X29" s="106"/>
    </row>
    <row r="30" spans="2:24" ht="23.25" customHeight="1" x14ac:dyDescent="0.2">
      <c r="B30" s="266" t="s">
        <v>137</v>
      </c>
      <c r="C30" s="268">
        <f>'2401'!G13+'2401'!G14+'2401'!G15+'2401'!G16</f>
        <v>198950</v>
      </c>
      <c r="D30" s="268">
        <f>'2401'!G17</f>
        <v>100400</v>
      </c>
      <c r="E30" s="268">
        <f>'2401'!G18</f>
        <v>247330</v>
      </c>
      <c r="F30" s="268">
        <f>'2401'!G19</f>
        <v>138650</v>
      </c>
      <c r="G30" s="268">
        <f>'2401'!G20</f>
        <v>136600</v>
      </c>
      <c r="H30" s="268">
        <f>'2401'!G21</f>
        <v>78600</v>
      </c>
      <c r="I30" s="268">
        <f>'2401'!G22</f>
        <v>406550</v>
      </c>
      <c r="J30" s="268">
        <f>'2401'!G23</f>
        <v>199200</v>
      </c>
      <c r="K30" s="268">
        <f>'2401'!G24</f>
        <v>0</v>
      </c>
      <c r="L30" s="268">
        <f>'2401'!G25</f>
        <v>113850</v>
      </c>
      <c r="M30" s="268">
        <f>'2401'!G26</f>
        <v>0</v>
      </c>
      <c r="N30" s="268">
        <f>'2401'!G27</f>
        <v>91600</v>
      </c>
      <c r="O30" s="268">
        <f>'2401'!G28</f>
        <v>157850</v>
      </c>
      <c r="P30" s="268">
        <f>'2401'!G29</f>
        <v>166650</v>
      </c>
      <c r="Q30" s="268">
        <f>'2401'!G30</f>
        <v>83250</v>
      </c>
      <c r="R30" s="268">
        <f>'2401'!G31</f>
        <v>0</v>
      </c>
      <c r="S30" s="268">
        <f>'2401'!G32</f>
        <v>121000</v>
      </c>
      <c r="T30" s="268">
        <f>'2401'!G33</f>
        <v>79050</v>
      </c>
      <c r="U30" s="235"/>
      <c r="V30" s="268">
        <f t="shared" si="0"/>
        <v>2319530</v>
      </c>
      <c r="W30" s="106"/>
      <c r="X30" s="106"/>
    </row>
    <row r="31" spans="2:24" ht="23.25" customHeight="1" x14ac:dyDescent="0.2">
      <c r="B31" s="266" t="s">
        <v>138</v>
      </c>
      <c r="C31" s="268">
        <f>'2501'!G13+'2501'!G14+'2501'!G15+'2501'!G16</f>
        <v>0</v>
      </c>
      <c r="D31" s="268">
        <f>'2501'!G17</f>
        <v>0</v>
      </c>
      <c r="E31" s="268">
        <f>'2501'!G18</f>
        <v>0</v>
      </c>
      <c r="F31" s="268">
        <f>'2501'!G19</f>
        <v>0</v>
      </c>
      <c r="G31" s="268">
        <f>'2501'!G20</f>
        <v>0</v>
      </c>
      <c r="H31" s="268">
        <f>'2501'!G21</f>
        <v>0</v>
      </c>
      <c r="I31" s="268">
        <f>'2501'!G22</f>
        <v>0</v>
      </c>
      <c r="J31" s="268">
        <f>'2501'!G23</f>
        <v>0</v>
      </c>
      <c r="K31" s="268">
        <f>'2501'!G24</f>
        <v>0</v>
      </c>
      <c r="L31" s="268">
        <f>'2501'!G25</f>
        <v>0</v>
      </c>
      <c r="M31" s="268">
        <f>'2501'!G26</f>
        <v>0</v>
      </c>
      <c r="N31" s="268">
        <f>'2501'!G27</f>
        <v>0</v>
      </c>
      <c r="O31" s="268">
        <f>'2501'!G28</f>
        <v>0</v>
      </c>
      <c r="P31" s="268">
        <f>'2501'!G29</f>
        <v>0</v>
      </c>
      <c r="Q31" s="268">
        <f>'2501'!G30</f>
        <v>0</v>
      </c>
      <c r="R31" s="268">
        <f>'2501'!G31</f>
        <v>0</v>
      </c>
      <c r="S31" s="268">
        <f>'2501'!G32</f>
        <v>0</v>
      </c>
      <c r="T31" s="268">
        <f>'2501'!G33</f>
        <v>0</v>
      </c>
      <c r="U31" s="235"/>
      <c r="V31" s="268">
        <f t="shared" si="0"/>
        <v>0</v>
      </c>
      <c r="W31" s="106"/>
      <c r="X31" s="106"/>
    </row>
    <row r="32" spans="2:24" ht="23.25" customHeight="1" x14ac:dyDescent="0.2">
      <c r="B32" s="266" t="s">
        <v>3</v>
      </c>
      <c r="C32" s="268">
        <f>'2601'!G13+'2601'!G14+'2601'!G15+'2601'!G16</f>
        <v>223150</v>
      </c>
      <c r="D32" s="268">
        <f>'2601'!G17</f>
        <v>160150</v>
      </c>
      <c r="E32" s="268">
        <f>'2601'!G18</f>
        <v>336450</v>
      </c>
      <c r="F32" s="268">
        <f>'2601'!G19</f>
        <v>166100</v>
      </c>
      <c r="G32" s="268">
        <f>'2601'!G20</f>
        <v>240600</v>
      </c>
      <c r="H32" s="268">
        <f>'2601'!G21</f>
        <v>159300</v>
      </c>
      <c r="I32" s="268">
        <f>'2601'!G22</f>
        <v>318700</v>
      </c>
      <c r="J32" s="268">
        <f>'2601'!G23</f>
        <v>255900</v>
      </c>
      <c r="K32" s="268">
        <f>'2601'!G24</f>
        <v>0</v>
      </c>
      <c r="L32" s="268">
        <f>'2601'!G25</f>
        <v>115800</v>
      </c>
      <c r="M32" s="268">
        <f>'2601'!G26</f>
        <v>0</v>
      </c>
      <c r="N32" s="268">
        <f>'2601'!G27</f>
        <v>92400</v>
      </c>
      <c r="O32" s="268">
        <f>'2601'!G28</f>
        <v>182100</v>
      </c>
      <c r="P32" s="268">
        <f>'2601'!G29</f>
        <v>243300</v>
      </c>
      <c r="Q32" s="268">
        <f>'2601'!G30</f>
        <v>81900</v>
      </c>
      <c r="R32" s="268">
        <f>'2601'!G31</f>
        <v>0</v>
      </c>
      <c r="S32" s="268">
        <f>'2601'!G32</f>
        <v>148500</v>
      </c>
      <c r="T32" s="268">
        <f>'2601'!G33</f>
        <v>31100</v>
      </c>
      <c r="U32" s="235"/>
      <c r="V32" s="268">
        <f t="shared" si="0"/>
        <v>2755450</v>
      </c>
      <c r="W32" s="106"/>
      <c r="X32" s="106"/>
    </row>
    <row r="33" spans="2:24" ht="23.25" customHeight="1" x14ac:dyDescent="0.2">
      <c r="B33" s="266" t="s">
        <v>139</v>
      </c>
      <c r="C33" s="268">
        <f>'2701'!G13+'2701'!G14+'2701'!G15+'2701'!G16</f>
        <v>308450</v>
      </c>
      <c r="D33" s="268">
        <f>'2701'!G17</f>
        <v>138300</v>
      </c>
      <c r="E33" s="268">
        <f>'2701'!G18</f>
        <v>414850</v>
      </c>
      <c r="F33" s="268">
        <f>'2701'!G19</f>
        <v>158900</v>
      </c>
      <c r="G33" s="268">
        <f>'2701'!G20</f>
        <v>228250</v>
      </c>
      <c r="H33" s="268">
        <f>'2701'!G21</f>
        <v>111200</v>
      </c>
      <c r="I33" s="268">
        <f>'2701'!G22</f>
        <v>357150</v>
      </c>
      <c r="J33" s="268">
        <f>'2701'!G23</f>
        <v>307355</v>
      </c>
      <c r="K33" s="268">
        <f>'2701'!G24</f>
        <v>0</v>
      </c>
      <c r="L33" s="268">
        <f>'2701'!G25</f>
        <v>129400</v>
      </c>
      <c r="M33" s="268">
        <f>'2701'!G26</f>
        <v>0</v>
      </c>
      <c r="N33" s="268">
        <f>'2701'!G27</f>
        <v>87600</v>
      </c>
      <c r="O33" s="268">
        <f>'2701'!G28</f>
        <v>171450</v>
      </c>
      <c r="P33" s="268">
        <f>'2701'!G29</f>
        <v>235100</v>
      </c>
      <c r="Q33" s="268">
        <f>'2701'!G30</f>
        <v>75700</v>
      </c>
      <c r="R33" s="268">
        <f>'2701'!G31</f>
        <v>0</v>
      </c>
      <c r="S33" s="268">
        <f>'2701'!G32</f>
        <v>147450</v>
      </c>
      <c r="T33" s="268">
        <f>'2701'!G33</f>
        <v>125200</v>
      </c>
      <c r="U33" s="235"/>
      <c r="V33" s="268">
        <f t="shared" si="0"/>
        <v>2996355</v>
      </c>
      <c r="W33" s="106"/>
      <c r="X33" s="106"/>
    </row>
    <row r="34" spans="2:24" ht="23.25" customHeight="1" x14ac:dyDescent="0.2">
      <c r="B34" s="266" t="s">
        <v>140</v>
      </c>
      <c r="C34" s="268">
        <f>'2801'!G13+'2801'!G14+'2801'!G15+'2801'!G16</f>
        <v>0</v>
      </c>
      <c r="D34" s="268">
        <f>'2801'!G17</f>
        <v>0</v>
      </c>
      <c r="E34" s="268">
        <f>'2801'!G18</f>
        <v>0</v>
      </c>
      <c r="F34" s="268">
        <f>'2801'!G19</f>
        <v>0</v>
      </c>
      <c r="G34" s="268">
        <f>'2801'!G20</f>
        <v>0</v>
      </c>
      <c r="H34" s="268">
        <f>'2801'!G21</f>
        <v>0</v>
      </c>
      <c r="I34" s="268">
        <f>'2801'!G22</f>
        <v>0</v>
      </c>
      <c r="J34" s="268">
        <f>'2801'!G23</f>
        <v>0</v>
      </c>
      <c r="K34" s="268">
        <f>'2801'!G24</f>
        <v>0</v>
      </c>
      <c r="L34" s="268">
        <f>'2801'!G25</f>
        <v>0</v>
      </c>
      <c r="M34" s="268">
        <f>'2801'!G26</f>
        <v>0</v>
      </c>
      <c r="N34" s="268">
        <f>'2801'!G27</f>
        <v>0</v>
      </c>
      <c r="O34" s="268">
        <f>'2801'!G28</f>
        <v>0</v>
      </c>
      <c r="P34" s="268">
        <f>'2801'!G29</f>
        <v>0</v>
      </c>
      <c r="Q34" s="268">
        <f>'2801'!G30</f>
        <v>0</v>
      </c>
      <c r="R34" s="268">
        <f>'2801'!G31</f>
        <v>0</v>
      </c>
      <c r="S34" s="268">
        <f>'2801'!G32</f>
        <v>0</v>
      </c>
      <c r="T34" s="268">
        <f>'2801'!G33</f>
        <v>0</v>
      </c>
      <c r="U34" s="235"/>
      <c r="V34" s="268">
        <f t="shared" si="0"/>
        <v>0</v>
      </c>
      <c r="W34" s="106"/>
      <c r="X34" s="106"/>
    </row>
    <row r="35" spans="2:24" ht="23.25" customHeight="1" x14ac:dyDescent="0.2">
      <c r="B35" s="266" t="s">
        <v>141</v>
      </c>
      <c r="C35" s="268">
        <f>'2901'!G13+'2901'!G14+'2901'!G15+'2901'!G16</f>
        <v>551250</v>
      </c>
      <c r="D35" s="268">
        <f>'2901'!G17</f>
        <v>160500</v>
      </c>
      <c r="E35" s="268">
        <f>'2901'!G18</f>
        <v>331350</v>
      </c>
      <c r="F35" s="268">
        <f>'2901'!G19</f>
        <v>123100</v>
      </c>
      <c r="G35" s="268">
        <f>'2901'!G20</f>
        <v>373350</v>
      </c>
      <c r="H35" s="268">
        <f>'2901'!G21</f>
        <v>289400</v>
      </c>
      <c r="I35" s="268">
        <f>'2901'!G22</f>
        <v>244550</v>
      </c>
      <c r="J35" s="268">
        <f>'2901'!G23</f>
        <v>160600</v>
      </c>
      <c r="K35" s="268">
        <f>'2901'!G24</f>
        <v>0</v>
      </c>
      <c r="L35" s="268">
        <f>'2901'!G25</f>
        <v>187800</v>
      </c>
      <c r="M35" s="268">
        <f>'2901'!G26</f>
        <v>0</v>
      </c>
      <c r="N35" s="268">
        <f>'2901'!G27</f>
        <v>64400</v>
      </c>
      <c r="O35" s="268">
        <f>'2901'!G28</f>
        <v>212850</v>
      </c>
      <c r="P35" s="268">
        <f>'2901'!G29</f>
        <v>255000</v>
      </c>
      <c r="Q35" s="268">
        <f>'2901'!G30</f>
        <v>69950</v>
      </c>
      <c r="R35" s="268">
        <f>'2901'!G31</f>
        <v>0</v>
      </c>
      <c r="S35" s="268">
        <f>'2901'!G32</f>
        <v>164900</v>
      </c>
      <c r="T35" s="268">
        <f>'2901'!G33</f>
        <v>40100</v>
      </c>
      <c r="U35" s="235"/>
      <c r="V35" s="268">
        <f t="shared" si="0"/>
        <v>3229100</v>
      </c>
      <c r="W35" s="106"/>
      <c r="X35" s="106"/>
    </row>
    <row r="36" spans="2:24" ht="23.25" customHeight="1" x14ac:dyDescent="0.2">
      <c r="B36" s="266" t="s">
        <v>142</v>
      </c>
      <c r="C36" s="268">
        <f>'3001'!G13+'3001'!G14+'3001'!G15+'3001'!G16</f>
        <v>362950</v>
      </c>
      <c r="D36" s="268">
        <f>'3001'!G17</f>
        <v>157700</v>
      </c>
      <c r="E36" s="268">
        <f>'3001'!G18</f>
        <v>366200</v>
      </c>
      <c r="F36" s="268">
        <f>'3001'!G19</f>
        <v>188700</v>
      </c>
      <c r="G36" s="268">
        <f>'3001'!G20</f>
        <v>360850</v>
      </c>
      <c r="H36" s="268">
        <f>'3001'!G21</f>
        <v>147700</v>
      </c>
      <c r="I36" s="268">
        <f>'3001'!G22</f>
        <v>315900</v>
      </c>
      <c r="J36" s="268">
        <f>'3001'!G23</f>
        <v>348150</v>
      </c>
      <c r="K36" s="268">
        <f>'3001'!G24</f>
        <v>0</v>
      </c>
      <c r="L36" s="268">
        <f>'3001'!G25</f>
        <v>207150</v>
      </c>
      <c r="M36" s="268">
        <f>'3001'!G26</f>
        <v>0</v>
      </c>
      <c r="N36" s="268">
        <f>'3001'!G27</f>
        <v>71400</v>
      </c>
      <c r="O36" s="268">
        <f>'3001'!G28</f>
        <v>176750</v>
      </c>
      <c r="P36" s="268">
        <f>'3001'!G29</f>
        <v>193000</v>
      </c>
      <c r="Q36" s="268">
        <f>'3001'!G30</f>
        <v>103350</v>
      </c>
      <c r="R36" s="268">
        <f>'3001'!G31</f>
        <v>0</v>
      </c>
      <c r="S36" s="268">
        <f>'3001'!G32</f>
        <v>97850</v>
      </c>
      <c r="T36" s="268">
        <f>'3001'!G33</f>
        <v>45000</v>
      </c>
      <c r="U36" s="235"/>
      <c r="V36" s="268">
        <f t="shared" si="0"/>
        <v>3142650</v>
      </c>
      <c r="W36" s="106"/>
      <c r="X36" s="106"/>
    </row>
    <row r="37" spans="2:24" ht="23.25" customHeight="1" x14ac:dyDescent="0.2">
      <c r="B37" s="266" t="s">
        <v>143</v>
      </c>
      <c r="C37" s="268">
        <f>'3101'!G13+'3101'!G14+'3101'!G15+'3101'!G16</f>
        <v>154000</v>
      </c>
      <c r="D37" s="268">
        <f>'3101'!G17</f>
        <v>144300</v>
      </c>
      <c r="E37" s="268">
        <f>'3101'!G18</f>
        <v>544100</v>
      </c>
      <c r="F37" s="268">
        <f>'3101'!G19</f>
        <v>224450</v>
      </c>
      <c r="G37" s="268">
        <f>'3101'!G20</f>
        <v>327500</v>
      </c>
      <c r="H37" s="268">
        <f>'3101'!G21</f>
        <v>131500</v>
      </c>
      <c r="I37" s="268">
        <f>'3101'!G22</f>
        <v>354100</v>
      </c>
      <c r="J37" s="268">
        <f>'3101'!G23</f>
        <v>348350</v>
      </c>
      <c r="K37" s="268">
        <f>'3101'!G24</f>
        <v>0</v>
      </c>
      <c r="L37" s="268">
        <f>'3101'!G25</f>
        <v>172800</v>
      </c>
      <c r="M37" s="268">
        <f>'3101'!G26</f>
        <v>0</v>
      </c>
      <c r="N37" s="267">
        <f>'3101'!G27</f>
        <v>146700</v>
      </c>
      <c r="O37" s="268">
        <f>'3101'!G28</f>
        <v>195800</v>
      </c>
      <c r="P37" s="268">
        <f>'3101'!G29</f>
        <v>271850</v>
      </c>
      <c r="Q37" s="268">
        <f>'3101'!G30</f>
        <v>134900</v>
      </c>
      <c r="R37" s="268">
        <f>'3101'!G31</f>
        <v>0</v>
      </c>
      <c r="S37" s="268">
        <f>'3101'!G32</f>
        <v>125250</v>
      </c>
      <c r="T37" s="268">
        <f>'3101'!G33</f>
        <v>30700</v>
      </c>
      <c r="U37" s="235"/>
      <c r="V37" s="268">
        <f t="shared" si="0"/>
        <v>3306300</v>
      </c>
      <c r="W37" s="106"/>
      <c r="X37" s="106"/>
    </row>
    <row r="38" spans="2:24" ht="6.75" customHeight="1" x14ac:dyDescent="0.2">
      <c r="B38" s="253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106"/>
      <c r="X38" s="106"/>
    </row>
    <row r="39" spans="2:24" ht="26.25" customHeight="1" x14ac:dyDescent="0.2">
      <c r="B39" s="253"/>
      <c r="C39" s="269">
        <f t="shared" ref="C39:T39" si="1">SUM(C7:C37)</f>
        <v>6762700</v>
      </c>
      <c r="D39" s="269">
        <f t="shared" si="1"/>
        <v>3111150</v>
      </c>
      <c r="E39" s="269">
        <f t="shared" si="1"/>
        <v>8350715</v>
      </c>
      <c r="F39" s="269">
        <f t="shared" si="1"/>
        <v>4320400</v>
      </c>
      <c r="G39" s="269">
        <f t="shared" si="1"/>
        <v>5839100</v>
      </c>
      <c r="H39" s="269">
        <f t="shared" si="1"/>
        <v>2892000</v>
      </c>
      <c r="I39" s="269">
        <f t="shared" si="1"/>
        <v>6204379</v>
      </c>
      <c r="J39" s="269">
        <f t="shared" si="1"/>
        <v>6004305</v>
      </c>
      <c r="K39" s="269">
        <f t="shared" si="1"/>
        <v>382795</v>
      </c>
      <c r="L39" s="269">
        <f t="shared" si="1"/>
        <v>3881200</v>
      </c>
      <c r="M39" s="269">
        <f t="shared" si="1"/>
        <v>0</v>
      </c>
      <c r="N39" s="269">
        <f t="shared" si="1"/>
        <v>2057000</v>
      </c>
      <c r="O39" s="269">
        <f t="shared" si="1"/>
        <v>3963850</v>
      </c>
      <c r="P39" s="269">
        <f t="shared" si="1"/>
        <v>5194500</v>
      </c>
      <c r="Q39" s="269">
        <f t="shared" si="1"/>
        <v>1866350</v>
      </c>
      <c r="R39" s="269">
        <f t="shared" si="1"/>
        <v>0</v>
      </c>
      <c r="S39" s="269">
        <f t="shared" si="1"/>
        <v>3507550</v>
      </c>
      <c r="T39" s="269">
        <f t="shared" si="1"/>
        <v>1172100</v>
      </c>
      <c r="U39" s="235"/>
      <c r="V39" s="255"/>
      <c r="W39" s="106"/>
      <c r="X39" s="106"/>
    </row>
    <row r="40" spans="2:24" ht="12.75" x14ac:dyDescent="0.2">
      <c r="B40" s="253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 spans="2:24" ht="12.75" x14ac:dyDescent="0.2">
      <c r="B41" s="253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spans="2:24" ht="12.75" x14ac:dyDescent="0.2">
      <c r="B42" s="253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spans="2:24" ht="12.75" x14ac:dyDescent="0.2">
      <c r="B43" s="253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 spans="2:24" ht="12.75" x14ac:dyDescent="0.2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 spans="2:24" ht="45" x14ac:dyDescent="0.2">
      <c r="B45" s="461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462"/>
      <c r="Q45" s="374"/>
      <c r="R45" s="374"/>
      <c r="S45" s="258"/>
      <c r="T45" s="258"/>
      <c r="U45" s="106"/>
      <c r="V45" s="257"/>
      <c r="W45" s="106"/>
      <c r="X45" s="106"/>
    </row>
    <row r="46" spans="2:24" ht="9.75" customHeight="1" x14ac:dyDescent="0.2"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 spans="2:24" ht="9.75" customHeight="1" x14ac:dyDescent="0.2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 spans="2:24" ht="9.75" customHeight="1" x14ac:dyDescent="0.2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 spans="2:27" ht="22.5" customHeight="1" x14ac:dyDescent="0.2">
      <c r="B49" s="259"/>
      <c r="C49" s="260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53"/>
      <c r="Y49" s="182"/>
      <c r="Z49" s="182"/>
      <c r="AA49" s="182"/>
    </row>
    <row r="50" spans="2:27" ht="23.25" customHeight="1" x14ac:dyDescent="0.2">
      <c r="B50" s="261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 spans="2:27" ht="23.25" customHeight="1" x14ac:dyDescent="0.2">
      <c r="B51" s="261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 spans="2:27" ht="23.25" customHeight="1" x14ac:dyDescent="0.2">
      <c r="B52" s="261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 spans="2:27" ht="23.25" customHeight="1" x14ac:dyDescent="0.2">
      <c r="B53" s="261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 spans="2:27" ht="23.25" customHeight="1" x14ac:dyDescent="0.2">
      <c r="B54" s="261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 spans="2:27" ht="23.25" customHeight="1" x14ac:dyDescent="0.2">
      <c r="B55" s="261"/>
      <c r="C55" s="106"/>
      <c r="D55" s="106"/>
      <c r="E55" s="106"/>
      <c r="F55" s="106"/>
      <c r="G55" s="106"/>
      <c r="H55" s="106"/>
      <c r="I55" s="260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 spans="2:27" ht="23.25" customHeight="1" x14ac:dyDescent="0.2">
      <c r="B56" s="261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 spans="2:27" ht="23.25" customHeight="1" x14ac:dyDescent="0.2">
      <c r="B57" s="261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 spans="2:27" ht="23.25" customHeight="1" x14ac:dyDescent="0.2">
      <c r="B58" s="261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spans="2:27" ht="23.25" customHeight="1" x14ac:dyDescent="0.2">
      <c r="B59" s="261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 spans="2:27" ht="23.25" customHeight="1" x14ac:dyDescent="0.2">
      <c r="B60" s="261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 spans="2:27" ht="23.25" customHeight="1" x14ac:dyDescent="0.2">
      <c r="B61" s="261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 spans="2:27" ht="23.25" customHeight="1" x14ac:dyDescent="0.2">
      <c r="B62" s="261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 spans="2:27" ht="23.25" customHeight="1" x14ac:dyDescent="0.2">
      <c r="B63" s="261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 spans="2:27" ht="23.25" customHeight="1" x14ac:dyDescent="0.2">
      <c r="B64" s="261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 spans="2:24" ht="23.25" customHeight="1" x14ac:dyDescent="0.2">
      <c r="B65" s="261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 spans="2:24" ht="23.25" customHeight="1" x14ac:dyDescent="0.2">
      <c r="B66" s="261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 spans="2:24" ht="23.25" customHeight="1" x14ac:dyDescent="0.2">
      <c r="B67" s="261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 spans="2:24" ht="23.25" customHeight="1" x14ac:dyDescent="0.2">
      <c r="B68" s="261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 spans="2:24" ht="23.25" customHeight="1" x14ac:dyDescent="0.2">
      <c r="B69" s="261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spans="2:24" ht="23.25" customHeight="1" x14ac:dyDescent="0.2">
      <c r="B70" s="261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 spans="2:24" ht="23.25" customHeight="1" x14ac:dyDescent="0.2">
      <c r="B71" s="261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 spans="2:24" ht="23.25" customHeight="1" x14ac:dyDescent="0.2">
      <c r="B72" s="261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 spans="2:24" ht="23.25" customHeight="1" x14ac:dyDescent="0.2">
      <c r="B73" s="261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spans="2:24" ht="23.25" customHeight="1" x14ac:dyDescent="0.2">
      <c r="B74" s="261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 spans="2:24" ht="23.25" customHeight="1" x14ac:dyDescent="0.2">
      <c r="B75" s="261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 spans="2:24" ht="23.25" customHeight="1" x14ac:dyDescent="0.2">
      <c r="B76" s="261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 spans="2:24" ht="23.25" customHeight="1" x14ac:dyDescent="0.2">
      <c r="B77" s="261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270"/>
      <c r="R77" s="106"/>
      <c r="S77" s="106"/>
      <c r="T77" s="106"/>
      <c r="U77" s="106"/>
      <c r="V77" s="106"/>
      <c r="W77" s="106"/>
      <c r="X77" s="106"/>
    </row>
    <row r="78" spans="2:24" ht="23.25" customHeight="1" x14ac:dyDescent="0.2">
      <c r="B78" s="26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270"/>
      <c r="R78" s="106"/>
      <c r="S78" s="106"/>
      <c r="T78" s="106"/>
      <c r="U78" s="106"/>
      <c r="V78" s="106"/>
      <c r="W78" s="106"/>
      <c r="X78" s="106"/>
    </row>
    <row r="79" spans="2:24" ht="23.25" customHeight="1" x14ac:dyDescent="0.2">
      <c r="B79" s="261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spans="2:24" ht="23.25" customHeight="1" x14ac:dyDescent="0.2">
      <c r="B80" s="261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 spans="2:24" ht="6.75" customHeight="1" x14ac:dyDescent="0.2">
      <c r="B81" s="253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 spans="2:24" ht="26.25" customHeight="1" x14ac:dyDescent="0.2">
      <c r="B82" s="253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 spans="2:24" ht="12.75" x14ac:dyDescent="0.2">
      <c r="B83" s="253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 spans="2:24" ht="12.75" x14ac:dyDescent="0.2">
      <c r="B84" s="253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 spans="2:24" ht="12.75" x14ac:dyDescent="0.2">
      <c r="B85" s="253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 spans="2:24" ht="12.75" x14ac:dyDescent="0.2">
      <c r="B86" s="253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 spans="2:24" ht="12.75" x14ac:dyDescent="0.2">
      <c r="B87" s="253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 spans="2:24" ht="12.75" x14ac:dyDescent="0.2">
      <c r="B88" s="253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 spans="2:24" ht="12.75" x14ac:dyDescent="0.2">
      <c r="B89" s="253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 spans="2:24" ht="12.75" x14ac:dyDescent="0.2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 spans="2:24" ht="12.75" x14ac:dyDescent="0.2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 spans="2:24" ht="12.75" x14ac:dyDescent="0.2">
      <c r="B92" s="4"/>
    </row>
    <row r="93" spans="2:24" ht="12.75" x14ac:dyDescent="0.2">
      <c r="B93" s="4"/>
    </row>
    <row r="94" spans="2:24" ht="12.75" x14ac:dyDescent="0.2">
      <c r="B94" s="4"/>
    </row>
    <row r="95" spans="2:24" ht="12.75" x14ac:dyDescent="0.2">
      <c r="B95" s="4"/>
    </row>
    <row r="96" spans="2:24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  <row r="994" spans="2:2" ht="12.75" x14ac:dyDescent="0.2">
      <c r="B994" s="4"/>
    </row>
    <row r="995" spans="2:2" ht="12.75" x14ac:dyDescent="0.2">
      <c r="B995" s="4"/>
    </row>
    <row r="996" spans="2:2" ht="12.75" x14ac:dyDescent="0.2">
      <c r="B996" s="4"/>
    </row>
    <row r="997" spans="2:2" ht="12.75" x14ac:dyDescent="0.2">
      <c r="B997" s="4"/>
    </row>
    <row r="998" spans="2:2" ht="12.75" x14ac:dyDescent="0.2">
      <c r="B998" s="4"/>
    </row>
    <row r="999" spans="2:2" ht="12.75" x14ac:dyDescent="0.2">
      <c r="B999" s="4"/>
    </row>
    <row r="1000" spans="2:2" ht="12.75" x14ac:dyDescent="0.2">
      <c r="B1000" s="4"/>
    </row>
  </sheetData>
  <mergeCells count="4">
    <mergeCell ref="B2:O2"/>
    <mergeCell ref="P2:R2"/>
    <mergeCell ref="B45:O45"/>
    <mergeCell ref="P45:R45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AA982"/>
  <sheetViews>
    <sheetView workbookViewId="0"/>
  </sheetViews>
  <sheetFormatPr baseColWidth="10" defaultColWidth="12.5703125" defaultRowHeight="15.75" customHeight="1" x14ac:dyDescent="0.2"/>
  <cols>
    <col min="1" max="1" width="4.42578125" customWidth="1"/>
    <col min="2" max="2" width="4.85546875" customWidth="1"/>
    <col min="3" max="3" width="18.28515625" customWidth="1"/>
    <col min="4" max="4" width="18.5703125" customWidth="1"/>
    <col min="5" max="5" width="10.85546875" customWidth="1"/>
    <col min="6" max="6" width="8.42578125" customWidth="1"/>
    <col min="7" max="11" width="9" customWidth="1"/>
    <col min="12" max="12" width="9.140625" customWidth="1"/>
    <col min="13" max="13" width="8.42578125" customWidth="1"/>
    <col min="14" max="14" width="7.42578125" customWidth="1"/>
    <col min="15" max="15" width="5.7109375" customWidth="1"/>
    <col min="16" max="16" width="10.5703125" customWidth="1"/>
  </cols>
  <sheetData>
    <row r="1" spans="1:27" ht="8.25" customHeight="1" x14ac:dyDescent="0.2">
      <c r="A1" s="271"/>
      <c r="B1" s="271"/>
      <c r="C1" s="272"/>
      <c r="D1" s="272"/>
      <c r="E1" s="272"/>
      <c r="F1" s="272"/>
      <c r="G1" s="272"/>
      <c r="H1" s="272"/>
      <c r="I1" s="272"/>
      <c r="J1" s="272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</row>
    <row r="2" spans="1:27" ht="19.5" x14ac:dyDescent="0.2">
      <c r="A2" s="271"/>
      <c r="B2" s="463" t="s">
        <v>176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463" t="s">
        <v>177</v>
      </c>
      <c r="O2" s="374"/>
      <c r="P2" s="374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</row>
    <row r="3" spans="1:27" ht="12.75" x14ac:dyDescent="0.2">
      <c r="A3" s="271"/>
      <c r="B3" s="375" t="s">
        <v>178</v>
      </c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271"/>
      <c r="O3" s="271"/>
      <c r="P3" s="271"/>
      <c r="Q3" s="271"/>
      <c r="R3" s="271"/>
      <c r="S3" s="271"/>
      <c r="T3" s="273"/>
      <c r="U3" s="271"/>
      <c r="V3" s="271"/>
      <c r="W3" s="271"/>
      <c r="X3" s="271"/>
      <c r="Y3" s="271"/>
      <c r="Z3" s="271"/>
      <c r="AA3" s="271"/>
    </row>
    <row r="4" spans="1:27" ht="15" x14ac:dyDescent="0.25">
      <c r="A4" s="271"/>
      <c r="B4" s="272"/>
      <c r="C4" s="272"/>
      <c r="D4" s="272"/>
      <c r="E4" s="274" t="s">
        <v>179</v>
      </c>
      <c r="F4" s="271"/>
      <c r="G4" s="272"/>
      <c r="H4" s="272"/>
      <c r="I4" s="272"/>
      <c r="J4" s="272"/>
      <c r="K4" s="271"/>
      <c r="L4" s="272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</row>
    <row r="5" spans="1:27" ht="12.75" x14ac:dyDescent="0.2">
      <c r="A5" s="271"/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</row>
    <row r="6" spans="1:27" ht="24.75" customHeight="1" x14ac:dyDescent="0.2">
      <c r="A6" s="272"/>
      <c r="B6" s="275" t="s">
        <v>180</v>
      </c>
      <c r="C6" s="276" t="s">
        <v>181</v>
      </c>
      <c r="D6" s="276" t="s">
        <v>182</v>
      </c>
      <c r="E6" s="276" t="s">
        <v>183</v>
      </c>
      <c r="F6" s="277" t="s">
        <v>184</v>
      </c>
      <c r="G6" s="277" t="s">
        <v>185</v>
      </c>
      <c r="H6" s="277" t="s">
        <v>186</v>
      </c>
      <c r="I6" s="277" t="s">
        <v>187</v>
      </c>
      <c r="J6" s="277" t="s">
        <v>188</v>
      </c>
      <c r="K6" s="277" t="s">
        <v>189</v>
      </c>
      <c r="L6" s="277" t="s">
        <v>190</v>
      </c>
      <c r="M6" s="278" t="s">
        <v>191</v>
      </c>
      <c r="N6" s="278" t="s">
        <v>192</v>
      </c>
      <c r="O6" s="279" t="s">
        <v>193</v>
      </c>
      <c r="P6" s="280" t="s">
        <v>194</v>
      </c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</row>
    <row r="7" spans="1:27" ht="18.75" customHeight="1" x14ac:dyDescent="0.2">
      <c r="A7" s="272"/>
      <c r="B7" s="281" t="s">
        <v>27</v>
      </c>
      <c r="C7" s="282" t="s">
        <v>195</v>
      </c>
      <c r="D7" s="282" t="s">
        <v>196</v>
      </c>
      <c r="E7" s="282" t="s">
        <v>197</v>
      </c>
      <c r="F7" s="282" t="s">
        <v>198</v>
      </c>
      <c r="G7" s="283">
        <f>'VTA MATU'!D39</f>
        <v>3664750</v>
      </c>
      <c r="H7" s="284">
        <f>'VTA VESP'!D39</f>
        <v>2950300</v>
      </c>
      <c r="I7" s="284">
        <f>'VTA SIES'!D39</f>
        <v>1011800</v>
      </c>
      <c r="J7" s="284">
        <f>'VTA TARD'!D39</f>
        <v>1349600</v>
      </c>
      <c r="K7" s="283">
        <f>'VTA NOCT'!D39</f>
        <v>3111150</v>
      </c>
      <c r="L7" s="284">
        <f t="shared" ref="L7:L23" si="0">K7+J7+I7+H7+G7</f>
        <v>12087600</v>
      </c>
      <c r="M7" s="283">
        <f>L7*12/100</f>
        <v>1450512</v>
      </c>
      <c r="N7" s="283">
        <f t="shared" ref="N7:N23" si="1">M7*6.5/100</f>
        <v>94283.28</v>
      </c>
      <c r="O7" s="285"/>
      <c r="P7" s="286">
        <f t="shared" ref="P7:P23" si="2">M7*3.5/100</f>
        <v>50767.92</v>
      </c>
      <c r="Q7" s="271"/>
      <c r="R7" s="287"/>
      <c r="S7" s="271"/>
      <c r="T7" s="271"/>
      <c r="U7" s="271"/>
      <c r="V7" s="271"/>
      <c r="W7" s="271"/>
      <c r="X7" s="271"/>
      <c r="Y7" s="271"/>
      <c r="Z7" s="271"/>
      <c r="AA7" s="271"/>
    </row>
    <row r="8" spans="1:27" ht="18.75" customHeight="1" x14ac:dyDescent="0.2">
      <c r="A8" s="272"/>
      <c r="B8" s="281" t="s">
        <v>28</v>
      </c>
      <c r="C8" s="282" t="s">
        <v>199</v>
      </c>
      <c r="D8" s="282" t="s">
        <v>200</v>
      </c>
      <c r="E8" s="282" t="s">
        <v>201</v>
      </c>
      <c r="F8" s="282" t="s">
        <v>202</v>
      </c>
      <c r="G8" s="283">
        <f>'VTA MATU'!E39</f>
        <v>10316170</v>
      </c>
      <c r="H8" s="283">
        <f>'VTA VESP'!E39</f>
        <v>7834060</v>
      </c>
      <c r="I8" s="284">
        <f>'VTA SIES'!E39</f>
        <v>4536570</v>
      </c>
      <c r="J8" s="283">
        <f>'VTA TARD'!E39</f>
        <v>4397000</v>
      </c>
      <c r="K8" s="283">
        <f>'VTA NOCT'!E39</f>
        <v>8350715</v>
      </c>
      <c r="L8" s="284">
        <f t="shared" si="0"/>
        <v>35434515</v>
      </c>
      <c r="M8" s="283">
        <f>L8*12/100-12</f>
        <v>4252129.8</v>
      </c>
      <c r="N8" s="283">
        <f t="shared" si="1"/>
        <v>276388.43699999998</v>
      </c>
      <c r="O8" s="285"/>
      <c r="P8" s="286">
        <f t="shared" si="2"/>
        <v>148824.54299999998</v>
      </c>
      <c r="Q8" s="288"/>
      <c r="R8" s="287"/>
      <c r="S8" s="288"/>
      <c r="T8" s="288"/>
      <c r="U8" s="288"/>
      <c r="V8" s="271"/>
      <c r="W8" s="271"/>
      <c r="X8" s="271"/>
      <c r="Y8" s="271"/>
      <c r="Z8" s="271"/>
      <c r="AA8" s="271"/>
    </row>
    <row r="9" spans="1:27" ht="18.75" customHeight="1" x14ac:dyDescent="0.2">
      <c r="A9" s="272"/>
      <c r="B9" s="281" t="s">
        <v>30</v>
      </c>
      <c r="C9" s="282" t="s">
        <v>203</v>
      </c>
      <c r="D9" s="282" t="s">
        <v>204</v>
      </c>
      <c r="E9" s="282" t="s">
        <v>205</v>
      </c>
      <c r="F9" s="282" t="s">
        <v>198</v>
      </c>
      <c r="G9" s="283">
        <f>'VTA MATU'!F39</f>
        <v>4271200</v>
      </c>
      <c r="H9" s="283">
        <f>'VTA VESP'!F39</f>
        <v>4005250</v>
      </c>
      <c r="I9" s="284">
        <f>'VTA SIES'!F39</f>
        <v>2653500</v>
      </c>
      <c r="J9" s="284">
        <f>'VTA TARD'!F39</f>
        <v>2675350</v>
      </c>
      <c r="K9" s="283">
        <f>'VTA NOCT'!F39</f>
        <v>4320400</v>
      </c>
      <c r="L9" s="284">
        <f t="shared" si="0"/>
        <v>17925700</v>
      </c>
      <c r="M9" s="283">
        <f t="shared" ref="M9:M23" si="3">L9*12/100</f>
        <v>2151084</v>
      </c>
      <c r="N9" s="283">
        <f t="shared" si="1"/>
        <v>139820.46</v>
      </c>
      <c r="O9" s="285"/>
      <c r="P9" s="286">
        <f t="shared" si="2"/>
        <v>75287.94</v>
      </c>
      <c r="Q9" s="288"/>
      <c r="R9" s="287"/>
      <c r="S9" s="288"/>
      <c r="T9" s="288"/>
      <c r="U9" s="288"/>
      <c r="V9" s="271"/>
      <c r="W9" s="271"/>
      <c r="X9" s="271"/>
      <c r="Y9" s="271"/>
      <c r="Z9" s="271"/>
      <c r="AA9" s="271"/>
    </row>
    <row r="10" spans="1:27" ht="18.75" customHeight="1" x14ac:dyDescent="0.2">
      <c r="A10" s="272"/>
      <c r="B10" s="281" t="s">
        <v>31</v>
      </c>
      <c r="C10" s="282" t="s">
        <v>206</v>
      </c>
      <c r="D10" s="282" t="s">
        <v>207</v>
      </c>
      <c r="E10" s="282" t="s">
        <v>208</v>
      </c>
      <c r="F10" s="282" t="s">
        <v>198</v>
      </c>
      <c r="G10" s="283">
        <f>'VTA MATU'!G39</f>
        <v>3757500</v>
      </c>
      <c r="H10" s="283">
        <f>'VTA VESP'!G39</f>
        <v>4356900</v>
      </c>
      <c r="I10" s="284">
        <f>'VTA SIES'!G39</f>
        <v>2430780</v>
      </c>
      <c r="J10" s="284">
        <f>'VTA TARD'!G39</f>
        <v>2607200</v>
      </c>
      <c r="K10" s="283">
        <f>'VTA NOCT'!G39</f>
        <v>5839100</v>
      </c>
      <c r="L10" s="284">
        <f t="shared" si="0"/>
        <v>18991480</v>
      </c>
      <c r="M10" s="283">
        <f t="shared" si="3"/>
        <v>2278977.6</v>
      </c>
      <c r="N10" s="283">
        <f t="shared" si="1"/>
        <v>148133.54399999999</v>
      </c>
      <c r="O10" s="285"/>
      <c r="P10" s="286">
        <f t="shared" si="2"/>
        <v>79764.216</v>
      </c>
      <c r="Q10" s="288"/>
      <c r="R10" s="287"/>
      <c r="S10" s="288"/>
      <c r="T10" s="288"/>
      <c r="U10" s="288"/>
      <c r="V10" s="271"/>
      <c r="W10" s="271"/>
      <c r="X10" s="271"/>
      <c r="Y10" s="271"/>
      <c r="Z10" s="271"/>
      <c r="AA10" s="271"/>
    </row>
    <row r="11" spans="1:27" ht="18.75" customHeight="1" x14ac:dyDescent="0.2">
      <c r="A11" s="272"/>
      <c r="B11" s="281" t="s">
        <v>209</v>
      </c>
      <c r="C11" s="282" t="s">
        <v>210</v>
      </c>
      <c r="D11" s="282" t="s">
        <v>211</v>
      </c>
      <c r="E11" s="282" t="s">
        <v>212</v>
      </c>
      <c r="F11" s="282" t="s">
        <v>198</v>
      </c>
      <c r="G11" s="283">
        <f>'VTA MATU'!H39</f>
        <v>2999500</v>
      </c>
      <c r="H11" s="283">
        <f>'VTA VESP'!H39</f>
        <v>3598800</v>
      </c>
      <c r="I11" s="284">
        <f>'VTA SIES'!H39</f>
        <v>1785300</v>
      </c>
      <c r="J11" s="284">
        <f>'VTA TARD'!H39</f>
        <v>1837400</v>
      </c>
      <c r="K11" s="283">
        <f>'VTA NOCT'!H39</f>
        <v>2892000</v>
      </c>
      <c r="L11" s="284">
        <f t="shared" si="0"/>
        <v>13113000</v>
      </c>
      <c r="M11" s="283">
        <f t="shared" si="3"/>
        <v>1573560</v>
      </c>
      <c r="N11" s="283">
        <f t="shared" si="1"/>
        <v>102281.4</v>
      </c>
      <c r="O11" s="285"/>
      <c r="P11" s="286">
        <f t="shared" si="2"/>
        <v>55074.6</v>
      </c>
      <c r="Q11" s="288"/>
      <c r="R11" s="287"/>
      <c r="S11" s="288"/>
      <c r="T11" s="288"/>
      <c r="U11" s="288"/>
      <c r="V11" s="271"/>
      <c r="W11" s="271"/>
      <c r="X11" s="271"/>
      <c r="Y11" s="271"/>
      <c r="Z11" s="271"/>
      <c r="AA11" s="271"/>
    </row>
    <row r="12" spans="1:27" ht="18.75" customHeight="1" x14ac:dyDescent="0.2">
      <c r="A12" s="272"/>
      <c r="B12" s="281" t="s">
        <v>213</v>
      </c>
      <c r="C12" s="282" t="s">
        <v>214</v>
      </c>
      <c r="D12" s="282" t="s">
        <v>215</v>
      </c>
      <c r="E12" s="282" t="s">
        <v>216</v>
      </c>
      <c r="F12" s="282" t="s">
        <v>198</v>
      </c>
      <c r="G12" s="283">
        <f>'VTA MATU'!I39</f>
        <v>4586040</v>
      </c>
      <c r="H12" s="283">
        <f>'VTA VESP'!I39</f>
        <v>5082000</v>
      </c>
      <c r="I12" s="284">
        <f>'VTA SIES'!I39</f>
        <v>2448296</v>
      </c>
      <c r="J12" s="284">
        <f>'VTA TARD'!I39</f>
        <v>2532400</v>
      </c>
      <c r="K12" s="283">
        <f>'VTA NOCT'!I39</f>
        <v>6204379</v>
      </c>
      <c r="L12" s="284">
        <f t="shared" si="0"/>
        <v>20853115</v>
      </c>
      <c r="M12" s="283">
        <f t="shared" si="3"/>
        <v>2502373.7999999998</v>
      </c>
      <c r="N12" s="283">
        <f t="shared" si="1"/>
        <v>162654.29699999999</v>
      </c>
      <c r="O12" s="285"/>
      <c r="P12" s="286">
        <f t="shared" si="2"/>
        <v>87583.082999999984</v>
      </c>
      <c r="Q12" s="288"/>
      <c r="R12" s="287"/>
      <c r="S12" s="288"/>
      <c r="T12" s="288"/>
      <c r="U12" s="288"/>
      <c r="V12" s="271"/>
      <c r="W12" s="271"/>
      <c r="X12" s="271"/>
      <c r="Y12" s="271"/>
      <c r="Z12" s="271"/>
      <c r="AA12" s="271"/>
    </row>
    <row r="13" spans="1:27" ht="18.75" customHeight="1" x14ac:dyDescent="0.2">
      <c r="A13" s="272"/>
      <c r="B13" s="281" t="s">
        <v>217</v>
      </c>
      <c r="C13" s="282" t="s">
        <v>218</v>
      </c>
      <c r="D13" s="282" t="s">
        <v>219</v>
      </c>
      <c r="E13" s="282" t="s">
        <v>220</v>
      </c>
      <c r="F13" s="282" t="s">
        <v>198</v>
      </c>
      <c r="G13" s="283">
        <f>'VTA MATU'!J39</f>
        <v>5935050</v>
      </c>
      <c r="H13" s="283">
        <f>'VTA VESP'!J39</f>
        <v>5702400</v>
      </c>
      <c r="I13" s="284">
        <f>'VTA SIES'!J39</f>
        <v>2740400</v>
      </c>
      <c r="J13" s="284">
        <f>'VTA TARD'!J39</f>
        <v>2990000</v>
      </c>
      <c r="K13" s="283">
        <f>'VTA NOCT'!J39</f>
        <v>6004305</v>
      </c>
      <c r="L13" s="284">
        <f t="shared" si="0"/>
        <v>23372155</v>
      </c>
      <c r="M13" s="283">
        <f t="shared" si="3"/>
        <v>2804658.6</v>
      </c>
      <c r="N13" s="283">
        <f t="shared" si="1"/>
        <v>182302.80900000001</v>
      </c>
      <c r="O13" s="285"/>
      <c r="P13" s="286">
        <f t="shared" si="2"/>
        <v>98163.050999999992</v>
      </c>
      <c r="Q13" s="288"/>
      <c r="R13" s="287"/>
      <c r="S13" s="288"/>
      <c r="T13" s="288"/>
      <c r="U13" s="288"/>
      <c r="V13" s="271"/>
      <c r="W13" s="271"/>
      <c r="X13" s="271"/>
      <c r="Y13" s="271"/>
      <c r="Z13" s="271"/>
      <c r="AA13" s="271"/>
    </row>
    <row r="14" spans="1:27" ht="18.75" customHeight="1" x14ac:dyDescent="0.2">
      <c r="A14" s="272"/>
      <c r="B14" s="281" t="s">
        <v>221</v>
      </c>
      <c r="C14" s="282" t="s">
        <v>222</v>
      </c>
      <c r="D14" s="282" t="s">
        <v>223</v>
      </c>
      <c r="E14" s="282" t="s">
        <v>224</v>
      </c>
      <c r="F14" s="282" t="s">
        <v>202</v>
      </c>
      <c r="G14" s="283">
        <f>'VTA MATU'!K39</f>
        <v>422900</v>
      </c>
      <c r="H14" s="283">
        <f>'VTA VESP'!K39</f>
        <v>436255</v>
      </c>
      <c r="I14" s="284">
        <f>'VTA SIES'!K39</f>
        <v>67550</v>
      </c>
      <c r="J14" s="284">
        <f>'VTA TARD'!K39</f>
        <v>275700</v>
      </c>
      <c r="K14" s="283">
        <f>'VTA NOCT'!K39</f>
        <v>382795</v>
      </c>
      <c r="L14" s="284">
        <f t="shared" si="0"/>
        <v>1585200</v>
      </c>
      <c r="M14" s="283">
        <f t="shared" si="3"/>
        <v>190224</v>
      </c>
      <c r="N14" s="283">
        <f t="shared" si="1"/>
        <v>12364.56</v>
      </c>
      <c r="O14" s="285"/>
      <c r="P14" s="286">
        <f t="shared" si="2"/>
        <v>6657.84</v>
      </c>
      <c r="Q14" s="288"/>
      <c r="R14" s="287"/>
      <c r="S14" s="288"/>
      <c r="T14" s="288"/>
      <c r="U14" s="288"/>
      <c r="V14" s="271"/>
      <c r="W14" s="271"/>
      <c r="X14" s="271"/>
      <c r="Y14" s="271"/>
      <c r="Z14" s="271"/>
      <c r="AA14" s="271"/>
    </row>
    <row r="15" spans="1:27" ht="18.75" customHeight="1" x14ac:dyDescent="0.2">
      <c r="A15" s="272"/>
      <c r="B15" s="281" t="s">
        <v>225</v>
      </c>
      <c r="C15" s="289" t="s">
        <v>226</v>
      </c>
      <c r="D15" s="289" t="s">
        <v>227</v>
      </c>
      <c r="E15" s="289" t="s">
        <v>228</v>
      </c>
      <c r="F15" s="290" t="s">
        <v>198</v>
      </c>
      <c r="G15" s="283">
        <f>'VTA MATU'!L39</f>
        <v>3205100</v>
      </c>
      <c r="H15" s="283">
        <f>'VTA VESP'!L39</f>
        <v>3418990</v>
      </c>
      <c r="I15" s="284">
        <f>'VTA SIES'!L39</f>
        <v>1120900</v>
      </c>
      <c r="J15" s="284">
        <f>'VTA TARD'!L39</f>
        <v>1646350</v>
      </c>
      <c r="K15" s="283">
        <f>'VTA NOCT'!L39</f>
        <v>3881200</v>
      </c>
      <c r="L15" s="284">
        <f t="shared" si="0"/>
        <v>13272540</v>
      </c>
      <c r="M15" s="283">
        <f t="shared" si="3"/>
        <v>1592704.8</v>
      </c>
      <c r="N15" s="283">
        <f t="shared" si="1"/>
        <v>103525.81200000001</v>
      </c>
      <c r="O15" s="285"/>
      <c r="P15" s="286">
        <f t="shared" si="2"/>
        <v>55744.667999999998</v>
      </c>
      <c r="Q15" s="288"/>
      <c r="R15" s="287"/>
      <c r="S15" s="288"/>
      <c r="T15" s="288"/>
      <c r="U15" s="288"/>
      <c r="V15" s="271"/>
      <c r="W15" s="271"/>
      <c r="X15" s="271"/>
      <c r="Y15" s="271"/>
      <c r="Z15" s="271"/>
      <c r="AA15" s="271"/>
    </row>
    <row r="16" spans="1:27" ht="18.75" customHeight="1" x14ac:dyDescent="0.2">
      <c r="A16" s="272"/>
      <c r="B16" s="281" t="s">
        <v>229</v>
      </c>
      <c r="C16" s="282" t="s">
        <v>230</v>
      </c>
      <c r="D16" s="282"/>
      <c r="E16" s="282"/>
      <c r="F16" s="282" t="s">
        <v>198</v>
      </c>
      <c r="G16" s="283">
        <f>'VTA MATU'!M39</f>
        <v>0</v>
      </c>
      <c r="H16" s="283">
        <f>'VTA VESP'!M39</f>
        <v>0</v>
      </c>
      <c r="I16" s="284">
        <f>'VTA SIES'!M39</f>
        <v>0</v>
      </c>
      <c r="J16" s="284">
        <f>'VTA TARD'!M39</f>
        <v>0</v>
      </c>
      <c r="K16" s="283">
        <f>'VTA NOCT'!M39</f>
        <v>0</v>
      </c>
      <c r="L16" s="284">
        <f t="shared" si="0"/>
        <v>0</v>
      </c>
      <c r="M16" s="283">
        <f t="shared" si="3"/>
        <v>0</v>
      </c>
      <c r="N16" s="283">
        <f t="shared" si="1"/>
        <v>0</v>
      </c>
      <c r="O16" s="285"/>
      <c r="P16" s="286">
        <f t="shared" si="2"/>
        <v>0</v>
      </c>
      <c r="Q16" s="288"/>
      <c r="R16" s="287"/>
      <c r="S16" s="288"/>
      <c r="T16" s="288"/>
      <c r="U16" s="288"/>
      <c r="V16" s="271"/>
      <c r="W16" s="271"/>
      <c r="X16" s="271"/>
      <c r="Y16" s="271"/>
      <c r="Z16" s="271"/>
      <c r="AA16" s="271"/>
    </row>
    <row r="17" spans="1:27" ht="18.75" customHeight="1" x14ac:dyDescent="0.2">
      <c r="A17" s="272"/>
      <c r="B17" s="281" t="s">
        <v>231</v>
      </c>
      <c r="C17" s="282" t="s">
        <v>232</v>
      </c>
      <c r="D17" s="282" t="s">
        <v>233</v>
      </c>
      <c r="E17" s="282" t="s">
        <v>234</v>
      </c>
      <c r="F17" s="282" t="s">
        <v>198</v>
      </c>
      <c r="G17" s="283">
        <f>'VTA MATU'!N39</f>
        <v>1938400</v>
      </c>
      <c r="H17" s="283">
        <f>'VTA VESP'!N39</f>
        <v>1994000</v>
      </c>
      <c r="I17" s="284">
        <f>'VTA SIES'!N39</f>
        <v>1153600</v>
      </c>
      <c r="J17" s="284">
        <f>'VTA TARD'!N39</f>
        <v>940900</v>
      </c>
      <c r="K17" s="283">
        <f>'VTA NOCT'!N39</f>
        <v>2057000</v>
      </c>
      <c r="L17" s="284">
        <f t="shared" si="0"/>
        <v>8083900</v>
      </c>
      <c r="M17" s="283">
        <f t="shared" si="3"/>
        <v>970068</v>
      </c>
      <c r="N17" s="283">
        <f t="shared" si="1"/>
        <v>63054.42</v>
      </c>
      <c r="O17" s="285"/>
      <c r="P17" s="286">
        <f t="shared" si="2"/>
        <v>33952.379999999997</v>
      </c>
      <c r="Q17" s="288"/>
      <c r="R17" s="287"/>
      <c r="S17" s="288"/>
      <c r="T17" s="288"/>
      <c r="U17" s="288"/>
      <c r="V17" s="271"/>
      <c r="W17" s="271"/>
      <c r="X17" s="271"/>
      <c r="Y17" s="271"/>
      <c r="Z17" s="271"/>
      <c r="AA17" s="271"/>
    </row>
    <row r="18" spans="1:27" ht="18.75" customHeight="1" x14ac:dyDescent="0.2">
      <c r="A18" s="272"/>
      <c r="B18" s="281" t="s">
        <v>235</v>
      </c>
      <c r="C18" s="282" t="s">
        <v>236</v>
      </c>
      <c r="D18" s="282" t="s">
        <v>237</v>
      </c>
      <c r="E18" s="291" t="s">
        <v>238</v>
      </c>
      <c r="F18" s="282" t="s">
        <v>198</v>
      </c>
      <c r="G18" s="283">
        <f>'VTA MATU'!O39</f>
        <v>3107030</v>
      </c>
      <c r="H18" s="283">
        <f>'VTA VESP'!O39</f>
        <v>3794235</v>
      </c>
      <c r="I18" s="284">
        <f>'VTA SIES'!O39</f>
        <v>2146700</v>
      </c>
      <c r="J18" s="284">
        <f>'VTA TARD'!O39</f>
        <v>2058600</v>
      </c>
      <c r="K18" s="283">
        <f>'VTA NOCT'!O39</f>
        <v>3963850</v>
      </c>
      <c r="L18" s="284">
        <f t="shared" si="0"/>
        <v>15070415</v>
      </c>
      <c r="M18" s="283">
        <f t="shared" si="3"/>
        <v>1808449.8</v>
      </c>
      <c r="N18" s="283">
        <f t="shared" si="1"/>
        <v>117549.23700000001</v>
      </c>
      <c r="O18" s="285"/>
      <c r="P18" s="286">
        <f t="shared" si="2"/>
        <v>63295.742999999995</v>
      </c>
      <c r="Q18" s="288"/>
      <c r="R18" s="287"/>
      <c r="S18" s="288"/>
      <c r="T18" s="288"/>
      <c r="U18" s="288"/>
      <c r="V18" s="271"/>
      <c r="W18" s="271"/>
      <c r="X18" s="271"/>
      <c r="Y18" s="271"/>
      <c r="Z18" s="271"/>
      <c r="AA18" s="271"/>
    </row>
    <row r="19" spans="1:27" ht="18.75" customHeight="1" x14ac:dyDescent="0.2">
      <c r="A19" s="272"/>
      <c r="B19" s="281" t="s">
        <v>239</v>
      </c>
      <c r="C19" s="282" t="s">
        <v>240</v>
      </c>
      <c r="D19" s="282" t="s">
        <v>241</v>
      </c>
      <c r="E19" s="282" t="s">
        <v>242</v>
      </c>
      <c r="F19" s="282" t="s">
        <v>198</v>
      </c>
      <c r="G19" s="283">
        <f>'VTA MATU'!P39</f>
        <v>4678900</v>
      </c>
      <c r="H19" s="283">
        <f>'VTA VESP'!P39</f>
        <v>4924150</v>
      </c>
      <c r="I19" s="284">
        <f>'VTA SIES'!P39</f>
        <v>3676850</v>
      </c>
      <c r="J19" s="284">
        <f>'VTA TARD'!P39</f>
        <v>2144100</v>
      </c>
      <c r="K19" s="283">
        <f>'VTA NOCT'!P39</f>
        <v>5194500</v>
      </c>
      <c r="L19" s="284">
        <f t="shared" si="0"/>
        <v>20618500</v>
      </c>
      <c r="M19" s="283">
        <f t="shared" si="3"/>
        <v>2474220</v>
      </c>
      <c r="N19" s="283">
        <f t="shared" si="1"/>
        <v>160824.29999999999</v>
      </c>
      <c r="O19" s="285"/>
      <c r="P19" s="286">
        <f t="shared" si="2"/>
        <v>86597.7</v>
      </c>
      <c r="Q19" s="288"/>
      <c r="R19" s="287"/>
      <c r="S19" s="288"/>
      <c r="T19" s="288"/>
      <c r="U19" s="288"/>
      <c r="V19" s="271"/>
      <c r="W19" s="271"/>
      <c r="X19" s="271"/>
      <c r="Y19" s="271"/>
      <c r="Z19" s="271"/>
      <c r="AA19" s="271"/>
    </row>
    <row r="20" spans="1:27" ht="18.75" customHeight="1" x14ac:dyDescent="0.2">
      <c r="A20" s="272"/>
      <c r="B20" s="281" t="s">
        <v>243</v>
      </c>
      <c r="C20" s="282" t="s">
        <v>244</v>
      </c>
      <c r="D20" s="282" t="s">
        <v>245</v>
      </c>
      <c r="E20" s="291" t="s">
        <v>246</v>
      </c>
      <c r="F20" s="282" t="s">
        <v>198</v>
      </c>
      <c r="G20" s="283">
        <f>'VTA MATU'!Q39</f>
        <v>2521950</v>
      </c>
      <c r="H20" s="283">
        <f>'VTA VESP'!Q39</f>
        <v>2168350</v>
      </c>
      <c r="I20" s="284">
        <f>'VTA SIES'!Q39</f>
        <v>1030100</v>
      </c>
      <c r="J20" s="284">
        <f>'VTA TARD'!Q39</f>
        <v>1060450</v>
      </c>
      <c r="K20" s="283">
        <f>'VTA NOCT'!Q39</f>
        <v>1866350</v>
      </c>
      <c r="L20" s="284">
        <f t="shared" si="0"/>
        <v>8647200</v>
      </c>
      <c r="M20" s="283">
        <f t="shared" si="3"/>
        <v>1037664</v>
      </c>
      <c r="N20" s="283">
        <f t="shared" si="1"/>
        <v>67448.160000000003</v>
      </c>
      <c r="O20" s="285"/>
      <c r="P20" s="286">
        <f t="shared" si="2"/>
        <v>36318.239999999998</v>
      </c>
      <c r="Q20" s="288"/>
      <c r="R20" s="287"/>
      <c r="S20" s="288"/>
      <c r="T20" s="288"/>
      <c r="U20" s="288"/>
      <c r="V20" s="271"/>
      <c r="W20" s="271"/>
      <c r="X20" s="271"/>
      <c r="Y20" s="271"/>
      <c r="Z20" s="271"/>
      <c r="AA20" s="271"/>
    </row>
    <row r="21" spans="1:27" ht="18.75" customHeight="1" x14ac:dyDescent="0.2">
      <c r="A21" s="272"/>
      <c r="B21" s="281" t="s">
        <v>247</v>
      </c>
      <c r="C21" s="282" t="s">
        <v>230</v>
      </c>
      <c r="D21" s="282"/>
      <c r="E21" s="282"/>
      <c r="F21" s="282"/>
      <c r="G21" s="283">
        <f>'VTA MATU'!R39</f>
        <v>0</v>
      </c>
      <c r="H21" s="283">
        <f>'VTA VESP'!R39</f>
        <v>0</v>
      </c>
      <c r="I21" s="284">
        <f>'VTA SIES'!R39</f>
        <v>0</v>
      </c>
      <c r="J21" s="284">
        <f>'VTA TARD'!R39</f>
        <v>0</v>
      </c>
      <c r="K21" s="283">
        <f>'VTA NOCT'!R39</f>
        <v>0</v>
      </c>
      <c r="L21" s="284">
        <f t="shared" si="0"/>
        <v>0</v>
      </c>
      <c r="M21" s="283">
        <f t="shared" si="3"/>
        <v>0</v>
      </c>
      <c r="N21" s="283">
        <f t="shared" si="1"/>
        <v>0</v>
      </c>
      <c r="O21" s="285"/>
      <c r="P21" s="286">
        <f t="shared" si="2"/>
        <v>0</v>
      </c>
      <c r="Q21" s="288"/>
      <c r="R21" s="287"/>
      <c r="S21" s="288"/>
      <c r="T21" s="288"/>
      <c r="U21" s="288"/>
      <c r="V21" s="271"/>
      <c r="W21" s="271"/>
      <c r="X21" s="271"/>
      <c r="Y21" s="271"/>
      <c r="Z21" s="271"/>
      <c r="AA21" s="271"/>
    </row>
    <row r="22" spans="1:27" ht="18.75" customHeight="1" x14ac:dyDescent="0.2">
      <c r="A22" s="272"/>
      <c r="B22" s="281" t="s">
        <v>248</v>
      </c>
      <c r="C22" s="282" t="s">
        <v>249</v>
      </c>
      <c r="D22" s="282" t="s">
        <v>250</v>
      </c>
      <c r="E22" s="282" t="s">
        <v>251</v>
      </c>
      <c r="F22" s="282" t="s">
        <v>202</v>
      </c>
      <c r="G22" s="283">
        <f>'VTA MATU'!S39</f>
        <v>3661100</v>
      </c>
      <c r="H22" s="283">
        <f>'VTA VESP'!S39</f>
        <v>3879000</v>
      </c>
      <c r="I22" s="284">
        <f>'VTA SIES'!S39</f>
        <v>2227800</v>
      </c>
      <c r="J22" s="284">
        <f>'VTA TARD'!S39</f>
        <v>1964050</v>
      </c>
      <c r="K22" s="283">
        <f>'VTA NOCT'!S39</f>
        <v>3507550</v>
      </c>
      <c r="L22" s="284">
        <f t="shared" si="0"/>
        <v>15239500</v>
      </c>
      <c r="M22" s="283">
        <f t="shared" si="3"/>
        <v>1828740</v>
      </c>
      <c r="N22" s="283">
        <f t="shared" si="1"/>
        <v>118868.1</v>
      </c>
      <c r="O22" s="285"/>
      <c r="P22" s="286">
        <f t="shared" si="2"/>
        <v>64005.9</v>
      </c>
      <c r="Q22" s="288"/>
      <c r="R22" s="287"/>
      <c r="S22" s="288"/>
      <c r="T22" s="288"/>
      <c r="U22" s="288"/>
      <c r="V22" s="271"/>
      <c r="W22" s="271"/>
      <c r="X22" s="271"/>
      <c r="Y22" s="271"/>
      <c r="Z22" s="271"/>
      <c r="AA22" s="271"/>
    </row>
    <row r="23" spans="1:27" ht="18.75" customHeight="1" x14ac:dyDescent="0.2">
      <c r="A23" s="272"/>
      <c r="B23" s="281" t="s">
        <v>252</v>
      </c>
      <c r="C23" s="282" t="s">
        <v>253</v>
      </c>
      <c r="D23" s="282" t="s">
        <v>254</v>
      </c>
      <c r="E23" s="282" t="s">
        <v>255</v>
      </c>
      <c r="F23" s="282" t="s">
        <v>198</v>
      </c>
      <c r="G23" s="283">
        <f>'VTA MATU'!T39</f>
        <v>1236450</v>
      </c>
      <c r="H23" s="283">
        <f>'VTA VESP'!T39</f>
        <v>1095450</v>
      </c>
      <c r="I23" s="284">
        <f>'VTA SIES'!T39</f>
        <v>466200</v>
      </c>
      <c r="J23" s="284">
        <f>'VTA TARD'!T39</f>
        <v>576550</v>
      </c>
      <c r="K23" s="283">
        <f>'VTA NOCT'!T39</f>
        <v>1172100</v>
      </c>
      <c r="L23" s="284">
        <f t="shared" si="0"/>
        <v>4546750</v>
      </c>
      <c r="M23" s="283">
        <f t="shared" si="3"/>
        <v>545610</v>
      </c>
      <c r="N23" s="283">
        <f t="shared" si="1"/>
        <v>35464.65</v>
      </c>
      <c r="O23" s="285"/>
      <c r="P23" s="286">
        <f t="shared" si="2"/>
        <v>19096.349999999999</v>
      </c>
      <c r="Q23" s="288"/>
      <c r="R23" s="287"/>
      <c r="S23" s="288"/>
      <c r="T23" s="288"/>
      <c r="U23" s="288"/>
      <c r="V23" s="271"/>
      <c r="W23" s="271"/>
      <c r="X23" s="271"/>
      <c r="Y23" s="271"/>
      <c r="Z23" s="271"/>
      <c r="AA23" s="271"/>
    </row>
    <row r="24" spans="1:27" ht="12.75" x14ac:dyDescent="0.2">
      <c r="A24" s="271"/>
      <c r="B24" s="464" t="s">
        <v>256</v>
      </c>
      <c r="C24" s="428"/>
      <c r="D24" s="428"/>
      <c r="E24" s="428"/>
      <c r="F24" s="377"/>
      <c r="G24" s="292">
        <f t="shared" ref="G24:N24" si="4">SUM(G7:G23)</f>
        <v>56302040</v>
      </c>
      <c r="H24" s="292">
        <f t="shared" si="4"/>
        <v>55240140</v>
      </c>
      <c r="I24" s="292">
        <f t="shared" si="4"/>
        <v>29496346</v>
      </c>
      <c r="J24" s="292">
        <f t="shared" si="4"/>
        <v>29055650</v>
      </c>
      <c r="K24" s="292">
        <f t="shared" si="4"/>
        <v>58747394</v>
      </c>
      <c r="L24" s="293">
        <f t="shared" si="4"/>
        <v>228841570</v>
      </c>
      <c r="M24" s="292">
        <f t="shared" si="4"/>
        <v>27460976.400000002</v>
      </c>
      <c r="N24" s="292">
        <f t="shared" si="4"/>
        <v>1784963.4659999998</v>
      </c>
      <c r="O24" s="294"/>
      <c r="P24" s="295">
        <f>SUM(P7:P23)</f>
        <v>961134.17399999988</v>
      </c>
      <c r="Q24" s="288"/>
      <c r="R24" s="288"/>
      <c r="S24" s="288"/>
      <c r="T24" s="288"/>
      <c r="U24" s="288"/>
      <c r="V24" s="271"/>
      <c r="W24" s="271"/>
      <c r="X24" s="271"/>
      <c r="Y24" s="271"/>
      <c r="Z24" s="271"/>
      <c r="AA24" s="271"/>
    </row>
    <row r="25" spans="1:27" ht="12.75" x14ac:dyDescent="0.2">
      <c r="A25" s="271"/>
      <c r="B25" s="296"/>
      <c r="C25" s="287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97"/>
      <c r="Q25" s="288"/>
      <c r="R25" s="288"/>
      <c r="S25" s="288"/>
      <c r="T25" s="288"/>
      <c r="U25" s="288"/>
      <c r="V25" s="271"/>
      <c r="W25" s="271"/>
      <c r="X25" s="271"/>
      <c r="Y25" s="271"/>
      <c r="Z25" s="271"/>
      <c r="AA25" s="271"/>
    </row>
    <row r="26" spans="1:27" ht="19.5" customHeight="1" x14ac:dyDescent="0.2">
      <c r="A26" s="271"/>
      <c r="B26" s="298" t="s">
        <v>257</v>
      </c>
      <c r="C26" s="299"/>
      <c r="D26" s="465" t="s">
        <v>258</v>
      </c>
      <c r="E26" s="377"/>
      <c r="F26" s="300" t="s">
        <v>259</v>
      </c>
      <c r="G26" s="301" t="s">
        <v>185</v>
      </c>
      <c r="H26" s="301" t="s">
        <v>186</v>
      </c>
      <c r="I26" s="301" t="s">
        <v>187</v>
      </c>
      <c r="J26" s="301" t="s">
        <v>188</v>
      </c>
      <c r="K26" s="301" t="s">
        <v>189</v>
      </c>
      <c r="L26" s="300" t="s">
        <v>260</v>
      </c>
      <c r="M26" s="302" t="s">
        <v>261</v>
      </c>
      <c r="N26" s="303"/>
      <c r="O26" s="303"/>
      <c r="P26" s="304"/>
      <c r="Q26" s="288"/>
      <c r="R26" s="288"/>
      <c r="S26" s="288"/>
      <c r="T26" s="288"/>
      <c r="U26" s="288"/>
      <c r="V26" s="271"/>
      <c r="W26" s="271"/>
      <c r="X26" s="271"/>
      <c r="Y26" s="271"/>
      <c r="Z26" s="271"/>
      <c r="AA26" s="271"/>
    </row>
    <row r="27" spans="1:27" ht="19.5" customHeight="1" x14ac:dyDescent="0.2">
      <c r="A27" s="271"/>
      <c r="B27" s="305" t="s">
        <v>262</v>
      </c>
      <c r="C27" s="125"/>
      <c r="D27" s="123" t="s">
        <v>263</v>
      </c>
      <c r="E27" s="125"/>
      <c r="F27" s="306" t="s">
        <v>264</v>
      </c>
      <c r="G27" s="307">
        <f t="shared" ref="G27:L27" si="5">G24</f>
        <v>56302040</v>
      </c>
      <c r="H27" s="308">
        <f t="shared" si="5"/>
        <v>55240140</v>
      </c>
      <c r="I27" s="307">
        <f t="shared" si="5"/>
        <v>29496346</v>
      </c>
      <c r="J27" s="307">
        <f t="shared" si="5"/>
        <v>29055650</v>
      </c>
      <c r="K27" s="307">
        <f t="shared" si="5"/>
        <v>58747394</v>
      </c>
      <c r="L27" s="307">
        <f t="shared" si="5"/>
        <v>228841570</v>
      </c>
      <c r="M27" s="309"/>
      <c r="N27" s="310"/>
      <c r="O27" s="310"/>
      <c r="P27" s="311"/>
      <c r="Q27" s="288"/>
      <c r="R27" s="288"/>
      <c r="S27" s="288"/>
      <c r="T27" s="288"/>
      <c r="U27" s="288"/>
      <c r="V27" s="271"/>
      <c r="W27" s="271"/>
      <c r="X27" s="271"/>
      <c r="Y27" s="271"/>
      <c r="Z27" s="271"/>
      <c r="AA27" s="271"/>
    </row>
    <row r="28" spans="1:27" ht="19.5" customHeight="1" x14ac:dyDescent="0.2">
      <c r="A28" s="271"/>
      <c r="B28" s="312" t="s">
        <v>265</v>
      </c>
      <c r="C28" s="127"/>
      <c r="D28" s="313" t="s">
        <v>266</v>
      </c>
      <c r="E28" s="127"/>
      <c r="F28" s="306" t="s">
        <v>267</v>
      </c>
      <c r="G28" s="308">
        <f>'VTA MATU'!C39</f>
        <v>11245300</v>
      </c>
      <c r="H28" s="308">
        <f>'VTA VESP'!C39</f>
        <v>6069400</v>
      </c>
      <c r="I28" s="308">
        <f>'VTA SIES'!C39</f>
        <v>2281900</v>
      </c>
      <c r="J28" s="307">
        <f>'VTA TARD'!C39</f>
        <v>3362500</v>
      </c>
      <c r="K28" s="308">
        <f>'VTA NOCT'!C39</f>
        <v>6762700</v>
      </c>
      <c r="L28" s="308">
        <f>SUM(G28:K28)</f>
        <v>29721800</v>
      </c>
      <c r="M28" s="302" t="s">
        <v>268</v>
      </c>
      <c r="N28" s="303"/>
      <c r="O28" s="303"/>
      <c r="P28" s="314">
        <f>+M24</f>
        <v>27460976.400000002</v>
      </c>
      <c r="Q28" s="288"/>
      <c r="R28" s="288"/>
      <c r="S28" s="288"/>
      <c r="T28" s="288"/>
      <c r="U28" s="288"/>
      <c r="V28" s="271"/>
      <c r="W28" s="271"/>
      <c r="X28" s="271"/>
      <c r="Y28" s="271"/>
      <c r="Z28" s="271"/>
      <c r="AA28" s="271"/>
    </row>
    <row r="29" spans="1:27" ht="19.5" customHeight="1" x14ac:dyDescent="0.2">
      <c r="A29" s="271"/>
      <c r="B29" s="315" t="s">
        <v>269</v>
      </c>
      <c r="C29" s="135"/>
      <c r="D29" s="316" t="s">
        <v>270</v>
      </c>
      <c r="E29" s="317" t="s">
        <v>271</v>
      </c>
      <c r="F29" s="306" t="s">
        <v>7</v>
      </c>
      <c r="G29" s="307">
        <f t="shared" ref="G29:K29" si="6">SUM(G27:G28)</f>
        <v>67547340</v>
      </c>
      <c r="H29" s="307">
        <f t="shared" si="6"/>
        <v>61309540</v>
      </c>
      <c r="I29" s="307">
        <f t="shared" si="6"/>
        <v>31778246</v>
      </c>
      <c r="J29" s="307">
        <f t="shared" si="6"/>
        <v>32418150</v>
      </c>
      <c r="K29" s="307">
        <f t="shared" si="6"/>
        <v>65510094</v>
      </c>
      <c r="L29" s="307">
        <f>SUM(L27:L28)-13900</f>
        <v>258549470</v>
      </c>
      <c r="M29" s="302" t="s">
        <v>272</v>
      </c>
      <c r="N29" s="303"/>
      <c r="O29" s="303"/>
      <c r="P29" s="314">
        <f>P30-P28</f>
        <v>13906938.800000001</v>
      </c>
      <c r="Q29" s="288"/>
      <c r="R29" s="318"/>
      <c r="S29" s="288"/>
      <c r="T29" s="288"/>
      <c r="U29" s="288"/>
      <c r="V29" s="271"/>
      <c r="W29" s="271"/>
      <c r="X29" s="271"/>
      <c r="Y29" s="271"/>
      <c r="Z29" s="271"/>
      <c r="AA29" s="271"/>
    </row>
    <row r="30" spans="1:27" ht="19.5" customHeight="1" x14ac:dyDescent="0.2">
      <c r="A30" s="271"/>
      <c r="B30" s="305" t="s">
        <v>273</v>
      </c>
      <c r="C30" s="125"/>
      <c r="D30" s="319">
        <f>+P30*0.065</f>
        <v>2688914.4880000004</v>
      </c>
      <c r="E30" s="288"/>
      <c r="F30" s="288"/>
      <c r="G30" s="288"/>
      <c r="H30" s="288"/>
      <c r="I30" s="288"/>
      <c r="J30" s="288"/>
      <c r="K30" s="288"/>
      <c r="L30" s="288"/>
      <c r="M30" s="320" t="s">
        <v>274</v>
      </c>
      <c r="N30" s="303"/>
      <c r="O30" s="303"/>
      <c r="P30" s="314">
        <f>L29*16/100</f>
        <v>41367915.200000003</v>
      </c>
      <c r="Q30" s="288"/>
      <c r="R30" s="288"/>
      <c r="S30" s="288"/>
      <c r="T30" s="288"/>
      <c r="U30" s="288"/>
      <c r="V30" s="271"/>
      <c r="W30" s="271"/>
      <c r="X30" s="271"/>
      <c r="Y30" s="271"/>
      <c r="Z30" s="271"/>
      <c r="AA30" s="271"/>
    </row>
    <row r="31" spans="1:27" ht="19.5" customHeight="1" x14ac:dyDescent="0.2">
      <c r="A31" s="271"/>
      <c r="B31" s="312" t="s">
        <v>275</v>
      </c>
      <c r="C31" s="127"/>
      <c r="D31" s="321" t="s">
        <v>276</v>
      </c>
      <c r="E31" s="288"/>
      <c r="F31" s="322" t="s">
        <v>277</v>
      </c>
      <c r="G31" s="310"/>
      <c r="H31" s="323">
        <f>+P29*5/100</f>
        <v>695346.94</v>
      </c>
      <c r="I31" s="288"/>
      <c r="J31" s="288"/>
      <c r="K31" s="288"/>
      <c r="L31" s="288"/>
      <c r="M31" s="302" t="s">
        <v>278</v>
      </c>
      <c r="N31" s="303"/>
      <c r="O31" s="303"/>
      <c r="P31" s="314">
        <v>42700</v>
      </c>
      <c r="Q31" s="288"/>
      <c r="R31" s="288"/>
      <c r="S31" s="288"/>
      <c r="T31" s="288"/>
      <c r="U31" s="288"/>
      <c r="V31" s="271"/>
      <c r="W31" s="271"/>
      <c r="X31" s="271"/>
      <c r="Y31" s="271"/>
      <c r="Z31" s="271"/>
      <c r="AA31" s="271"/>
    </row>
    <row r="32" spans="1:27" ht="19.5" customHeight="1" x14ac:dyDescent="0.2">
      <c r="A32" s="271"/>
      <c r="B32" s="315" t="s">
        <v>279</v>
      </c>
      <c r="C32" s="135"/>
      <c r="D32" s="324">
        <f>P32*2/100+0.7-0.02+8</f>
        <v>277293.45600000001</v>
      </c>
      <c r="E32" s="288"/>
      <c r="F32" s="325" t="s">
        <v>280</v>
      </c>
      <c r="G32" s="318"/>
      <c r="H32" s="326">
        <f>+P24</f>
        <v>961134.17399999988</v>
      </c>
      <c r="I32" s="288"/>
      <c r="J32" s="288"/>
      <c r="K32" s="288"/>
      <c r="L32" s="288"/>
      <c r="M32" s="327"/>
      <c r="N32" s="318"/>
      <c r="O32" s="318"/>
      <c r="P32" s="328">
        <f>+P29-P31</f>
        <v>13864238.800000001</v>
      </c>
      <c r="Q32" s="288"/>
      <c r="R32" s="288"/>
      <c r="S32" s="288"/>
      <c r="T32" s="288"/>
      <c r="U32" s="288"/>
      <c r="V32" s="271"/>
      <c r="W32" s="271"/>
      <c r="X32" s="271"/>
      <c r="Y32" s="271"/>
      <c r="Z32" s="271"/>
      <c r="AA32" s="271"/>
    </row>
    <row r="33" spans="1:27" ht="19.5" customHeight="1" x14ac:dyDescent="0.2">
      <c r="A33" s="271"/>
      <c r="B33" s="296"/>
      <c r="C33" s="287"/>
      <c r="D33" s="288"/>
      <c r="E33" s="288"/>
      <c r="F33" s="325" t="s">
        <v>281</v>
      </c>
      <c r="G33" s="318"/>
      <c r="H33" s="326">
        <f>SUM(H31:H32)+0.01</f>
        <v>1656481.1239999998</v>
      </c>
      <c r="I33" s="288"/>
      <c r="J33" s="288"/>
      <c r="K33" s="288"/>
      <c r="L33" s="288"/>
      <c r="M33" s="329"/>
      <c r="N33" s="318"/>
      <c r="O33" s="318"/>
      <c r="P33" s="330"/>
      <c r="Q33" s="288"/>
      <c r="R33" s="288"/>
      <c r="S33" s="288"/>
      <c r="T33" s="288"/>
      <c r="U33" s="288"/>
      <c r="V33" s="271"/>
      <c r="W33" s="271"/>
      <c r="X33" s="271"/>
      <c r="Y33" s="271"/>
      <c r="Z33" s="271"/>
      <c r="AA33" s="271"/>
    </row>
    <row r="34" spans="1:27" ht="19.5" customHeight="1" x14ac:dyDescent="0.2">
      <c r="A34" s="271"/>
      <c r="B34" s="331" t="s">
        <v>282</v>
      </c>
      <c r="C34" s="332"/>
      <c r="D34" s="332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4"/>
      <c r="Q34" s="288"/>
      <c r="R34" s="288"/>
      <c r="S34" s="288"/>
      <c r="T34" s="288"/>
      <c r="U34" s="288"/>
      <c r="V34" s="271"/>
      <c r="W34" s="271"/>
      <c r="X34" s="271"/>
      <c r="Y34" s="271"/>
      <c r="Z34" s="271"/>
      <c r="AA34" s="271"/>
    </row>
    <row r="35" spans="1:27" ht="12.75" x14ac:dyDescent="0.2">
      <c r="A35" s="271"/>
      <c r="B35" s="287"/>
      <c r="C35" s="287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71"/>
      <c r="W35" s="271"/>
      <c r="X35" s="271"/>
      <c r="Y35" s="271"/>
      <c r="Z35" s="271"/>
      <c r="AA35" s="271"/>
    </row>
    <row r="36" spans="1:27" ht="12.75" x14ac:dyDescent="0.2">
      <c r="A36" s="271"/>
      <c r="B36" s="287"/>
      <c r="C36" s="287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71"/>
      <c r="W36" s="271"/>
      <c r="X36" s="271"/>
      <c r="Y36" s="271"/>
      <c r="Z36" s="271"/>
      <c r="AA36" s="271"/>
    </row>
    <row r="37" spans="1:27" ht="12.75" x14ac:dyDescent="0.2">
      <c r="A37" s="271"/>
      <c r="B37" s="287"/>
      <c r="C37" s="287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71"/>
      <c r="W37" s="271"/>
      <c r="X37" s="271"/>
      <c r="Y37" s="271"/>
      <c r="Z37" s="271"/>
      <c r="AA37" s="271"/>
    </row>
    <row r="38" spans="1:27" ht="12.75" x14ac:dyDescent="0.2">
      <c r="A38" s="271"/>
      <c r="B38" s="287"/>
      <c r="C38" s="287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71"/>
      <c r="W38" s="271"/>
      <c r="X38" s="271"/>
      <c r="Y38" s="271"/>
      <c r="Z38" s="271"/>
      <c r="AA38" s="271"/>
    </row>
    <row r="39" spans="1:27" ht="12.75" x14ac:dyDescent="0.2">
      <c r="A39" s="271"/>
      <c r="B39" s="287"/>
      <c r="C39" s="287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71"/>
      <c r="W39" s="271"/>
      <c r="X39" s="271"/>
      <c r="Y39" s="271"/>
      <c r="Z39" s="271"/>
      <c r="AA39" s="271"/>
    </row>
    <row r="40" spans="1:27" ht="12.75" x14ac:dyDescent="0.2">
      <c r="A40" s="271"/>
      <c r="B40" s="287"/>
      <c r="C40" s="287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71"/>
      <c r="W40" s="271"/>
      <c r="X40" s="271"/>
      <c r="Y40" s="271"/>
      <c r="Z40" s="271"/>
      <c r="AA40" s="271"/>
    </row>
    <row r="41" spans="1:27" ht="12.75" x14ac:dyDescent="0.2">
      <c r="A41" s="271"/>
      <c r="B41" s="287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88"/>
      <c r="V41" s="271"/>
      <c r="W41" s="271"/>
      <c r="X41" s="271"/>
      <c r="Y41" s="271"/>
      <c r="Z41" s="271"/>
      <c r="AA41" s="271"/>
    </row>
    <row r="42" spans="1:27" ht="12.75" x14ac:dyDescent="0.2">
      <c r="A42" s="271"/>
      <c r="B42" s="287"/>
      <c r="C42" s="271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71"/>
      <c r="W42" s="271"/>
      <c r="X42" s="271"/>
      <c r="Y42" s="271"/>
      <c r="Z42" s="271"/>
      <c r="AA42" s="271"/>
    </row>
    <row r="43" spans="1:27" ht="12.75" x14ac:dyDescent="0.2">
      <c r="A43" s="271"/>
      <c r="B43" s="287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</row>
    <row r="44" spans="1:27" ht="12.75" x14ac:dyDescent="0.2">
      <c r="A44" s="271"/>
      <c r="B44" s="287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</row>
    <row r="45" spans="1:27" ht="12.75" x14ac:dyDescent="0.2">
      <c r="A45" s="271"/>
      <c r="B45" s="287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</row>
    <row r="46" spans="1:27" ht="12.75" x14ac:dyDescent="0.2">
      <c r="A46" s="271"/>
      <c r="B46" s="287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</row>
    <row r="47" spans="1:27" ht="12.75" x14ac:dyDescent="0.2">
      <c r="A47" s="271"/>
      <c r="B47" s="287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</row>
    <row r="48" spans="1:27" ht="12.75" x14ac:dyDescent="0.2">
      <c r="A48" s="271"/>
      <c r="B48" s="287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</row>
    <row r="49" spans="1:27" ht="12.75" x14ac:dyDescent="0.2">
      <c r="A49" s="271"/>
      <c r="B49" s="287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</row>
    <row r="50" spans="1:27" ht="12.75" x14ac:dyDescent="0.2">
      <c r="A50" s="271"/>
      <c r="B50" s="287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</row>
    <row r="51" spans="1:27" ht="12.75" x14ac:dyDescent="0.2">
      <c r="A51" s="271"/>
      <c r="B51" s="287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</row>
    <row r="52" spans="1:27" ht="12.75" x14ac:dyDescent="0.2">
      <c r="A52" s="271"/>
      <c r="B52" s="287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</row>
    <row r="53" spans="1:27" ht="12.75" x14ac:dyDescent="0.2">
      <c r="A53" s="271"/>
      <c r="B53" s="287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</row>
    <row r="54" spans="1:27" ht="12.75" x14ac:dyDescent="0.2">
      <c r="A54" s="271"/>
      <c r="B54" s="287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</row>
    <row r="55" spans="1:27" ht="12.75" x14ac:dyDescent="0.2">
      <c r="A55" s="271"/>
      <c r="B55" s="287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</row>
    <row r="56" spans="1:27" ht="12.75" x14ac:dyDescent="0.2">
      <c r="A56" s="271"/>
      <c r="B56" s="287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</row>
    <row r="57" spans="1:27" ht="12.75" x14ac:dyDescent="0.2">
      <c r="A57" s="271"/>
      <c r="B57" s="287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</row>
    <row r="58" spans="1:27" ht="12.75" x14ac:dyDescent="0.2">
      <c r="A58" s="271"/>
      <c r="B58" s="287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</row>
    <row r="59" spans="1:27" ht="12.75" x14ac:dyDescent="0.2">
      <c r="A59" s="271"/>
      <c r="B59" s="287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</row>
    <row r="60" spans="1:27" ht="12.75" x14ac:dyDescent="0.2">
      <c r="A60" s="271"/>
      <c r="B60" s="287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</row>
    <row r="61" spans="1:27" ht="12.75" x14ac:dyDescent="0.2">
      <c r="A61" s="271"/>
      <c r="B61" s="287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</row>
    <row r="62" spans="1:27" ht="12.75" x14ac:dyDescent="0.2">
      <c r="A62" s="271"/>
      <c r="B62" s="287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</row>
    <row r="63" spans="1:27" ht="12.75" x14ac:dyDescent="0.2">
      <c r="A63" s="271"/>
      <c r="B63" s="287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</row>
    <row r="64" spans="1:27" ht="12.75" x14ac:dyDescent="0.2">
      <c r="A64" s="271"/>
      <c r="B64" s="287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</row>
    <row r="65" spans="1:27" ht="12.75" x14ac:dyDescent="0.2">
      <c r="A65" s="271"/>
      <c r="B65" s="287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</row>
    <row r="66" spans="1:27" ht="12.75" x14ac:dyDescent="0.2">
      <c r="A66" s="271"/>
      <c r="B66" s="287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</row>
    <row r="67" spans="1:27" ht="12.75" x14ac:dyDescent="0.2">
      <c r="A67" s="271"/>
      <c r="B67" s="287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</row>
    <row r="68" spans="1:27" ht="12.75" x14ac:dyDescent="0.2">
      <c r="A68" s="271"/>
      <c r="B68" s="287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</row>
    <row r="69" spans="1:27" ht="12.75" x14ac:dyDescent="0.2">
      <c r="A69" s="271"/>
      <c r="B69" s="287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</row>
    <row r="70" spans="1:27" ht="12.75" x14ac:dyDescent="0.2">
      <c r="A70" s="271"/>
      <c r="B70" s="287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</row>
    <row r="71" spans="1:27" ht="12.75" x14ac:dyDescent="0.2">
      <c r="A71" s="271"/>
      <c r="B71" s="287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</row>
    <row r="72" spans="1:27" ht="12.75" x14ac:dyDescent="0.2">
      <c r="A72" s="271"/>
      <c r="B72" s="287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</row>
    <row r="73" spans="1:27" ht="12.75" x14ac:dyDescent="0.2">
      <c r="A73" s="271"/>
      <c r="B73" s="287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</row>
    <row r="74" spans="1:27" ht="12.75" x14ac:dyDescent="0.2">
      <c r="A74" s="271"/>
      <c r="B74" s="287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</row>
    <row r="75" spans="1:27" ht="12.75" x14ac:dyDescent="0.2">
      <c r="A75" s="271"/>
      <c r="B75" s="287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</row>
    <row r="76" spans="1:27" ht="12.75" x14ac:dyDescent="0.2">
      <c r="A76" s="271"/>
      <c r="B76" s="287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</row>
    <row r="77" spans="1:27" ht="12.75" x14ac:dyDescent="0.2">
      <c r="A77" s="271"/>
      <c r="B77" s="287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</row>
    <row r="78" spans="1:27" ht="12.75" x14ac:dyDescent="0.2">
      <c r="A78" s="271"/>
      <c r="B78" s="287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</row>
    <row r="79" spans="1:27" ht="12.75" x14ac:dyDescent="0.2">
      <c r="A79" s="271"/>
      <c r="B79" s="287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</row>
    <row r="80" spans="1:27" ht="12.75" x14ac:dyDescent="0.2">
      <c r="A80" s="271"/>
      <c r="B80" s="287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</row>
    <row r="81" spans="1:27" ht="12.75" x14ac:dyDescent="0.2">
      <c r="A81" s="271"/>
      <c r="B81" s="287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</row>
    <row r="82" spans="1:27" ht="12.75" x14ac:dyDescent="0.2">
      <c r="A82" s="271"/>
      <c r="B82" s="287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</row>
    <row r="83" spans="1:27" ht="12.75" x14ac:dyDescent="0.2">
      <c r="A83" s="271"/>
      <c r="B83" s="287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</row>
    <row r="84" spans="1:27" ht="12.75" x14ac:dyDescent="0.2">
      <c r="A84" s="271"/>
      <c r="B84" s="287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</row>
    <row r="85" spans="1:27" ht="12.75" x14ac:dyDescent="0.2">
      <c r="A85" s="271"/>
      <c r="B85" s="287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</row>
    <row r="86" spans="1:27" ht="12.75" x14ac:dyDescent="0.2">
      <c r="A86" s="271"/>
      <c r="B86" s="287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</row>
    <row r="87" spans="1:27" ht="12.75" x14ac:dyDescent="0.2">
      <c r="A87" s="271"/>
      <c r="B87" s="287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</row>
    <row r="88" spans="1:27" ht="12.75" x14ac:dyDescent="0.2">
      <c r="A88" s="271"/>
      <c r="B88" s="287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</row>
    <row r="89" spans="1:27" ht="12.75" x14ac:dyDescent="0.2">
      <c r="A89" s="271"/>
      <c r="B89" s="287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</row>
    <row r="90" spans="1:27" ht="12.75" x14ac:dyDescent="0.2">
      <c r="A90" s="271"/>
      <c r="B90" s="287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</row>
    <row r="91" spans="1:27" ht="12.75" x14ac:dyDescent="0.2">
      <c r="A91" s="271"/>
      <c r="B91" s="287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</row>
    <row r="92" spans="1:27" ht="12.75" x14ac:dyDescent="0.2">
      <c r="A92" s="271"/>
      <c r="B92" s="287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</row>
    <row r="93" spans="1:27" ht="12.75" x14ac:dyDescent="0.2">
      <c r="A93" s="271"/>
      <c r="B93" s="287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</row>
    <row r="94" spans="1:27" ht="12.75" x14ac:dyDescent="0.2">
      <c r="A94" s="271"/>
      <c r="B94" s="287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</row>
    <row r="95" spans="1:27" ht="12.75" x14ac:dyDescent="0.2">
      <c r="A95" s="271"/>
      <c r="B95" s="287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</row>
    <row r="96" spans="1:27" ht="12.75" x14ac:dyDescent="0.2">
      <c r="A96" s="271"/>
      <c r="B96" s="287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</row>
    <row r="97" spans="1:27" ht="12.75" x14ac:dyDescent="0.2">
      <c r="A97" s="271"/>
      <c r="B97" s="287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</row>
    <row r="98" spans="1:27" ht="12.75" x14ac:dyDescent="0.2">
      <c r="A98" s="271"/>
      <c r="B98" s="287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</row>
    <row r="99" spans="1:27" ht="12.75" x14ac:dyDescent="0.2">
      <c r="A99" s="271"/>
      <c r="B99" s="287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</row>
    <row r="100" spans="1:27" ht="12.75" x14ac:dyDescent="0.2">
      <c r="A100" s="271"/>
      <c r="B100" s="287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</row>
    <row r="101" spans="1:27" ht="12.75" x14ac:dyDescent="0.2">
      <c r="A101" s="271"/>
      <c r="B101" s="287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</row>
    <row r="102" spans="1:27" ht="12.75" x14ac:dyDescent="0.2">
      <c r="A102" s="271"/>
      <c r="B102" s="287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</row>
    <row r="103" spans="1:27" ht="12.75" x14ac:dyDescent="0.2">
      <c r="A103" s="271"/>
      <c r="B103" s="287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</row>
    <row r="104" spans="1:27" ht="12.75" x14ac:dyDescent="0.2">
      <c r="A104" s="271"/>
      <c r="B104" s="287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</row>
    <row r="105" spans="1:27" ht="12.75" x14ac:dyDescent="0.2">
      <c r="A105" s="271"/>
      <c r="B105" s="287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</row>
    <row r="106" spans="1:27" ht="12.75" x14ac:dyDescent="0.2">
      <c r="A106" s="271"/>
      <c r="B106" s="287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</row>
    <row r="107" spans="1:27" ht="12.75" x14ac:dyDescent="0.2">
      <c r="A107" s="271"/>
      <c r="B107" s="287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</row>
    <row r="108" spans="1:27" ht="12.75" x14ac:dyDescent="0.2">
      <c r="A108" s="271"/>
      <c r="B108" s="287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</row>
    <row r="109" spans="1:27" ht="12.75" x14ac:dyDescent="0.2">
      <c r="A109" s="271"/>
      <c r="B109" s="287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</row>
    <row r="110" spans="1:27" ht="12.75" x14ac:dyDescent="0.2">
      <c r="A110" s="271"/>
      <c r="B110" s="287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</row>
    <row r="111" spans="1:27" ht="12.75" x14ac:dyDescent="0.2">
      <c r="A111" s="271"/>
      <c r="B111" s="287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</row>
    <row r="112" spans="1:27" ht="12.75" x14ac:dyDescent="0.2">
      <c r="A112" s="271"/>
      <c r="B112" s="287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</row>
    <row r="113" spans="1:27" ht="12.75" x14ac:dyDescent="0.2">
      <c r="A113" s="271"/>
      <c r="B113" s="287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</row>
    <row r="114" spans="1:27" ht="12.75" x14ac:dyDescent="0.2">
      <c r="A114" s="271"/>
      <c r="B114" s="287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</row>
    <row r="115" spans="1:27" ht="12.75" x14ac:dyDescent="0.2">
      <c r="A115" s="271"/>
      <c r="B115" s="287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</row>
    <row r="116" spans="1:27" ht="12.75" x14ac:dyDescent="0.2">
      <c r="A116" s="271"/>
      <c r="B116" s="287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</row>
    <row r="117" spans="1:27" ht="12.75" x14ac:dyDescent="0.2">
      <c r="A117" s="271"/>
      <c r="B117" s="287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</row>
    <row r="118" spans="1:27" ht="12.75" x14ac:dyDescent="0.2">
      <c r="A118" s="271"/>
      <c r="B118" s="287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</row>
    <row r="119" spans="1:27" ht="12.75" x14ac:dyDescent="0.2">
      <c r="A119" s="271"/>
      <c r="B119" s="287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</row>
    <row r="120" spans="1:27" ht="12.75" x14ac:dyDescent="0.2">
      <c r="A120" s="271"/>
      <c r="B120" s="287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</row>
    <row r="121" spans="1:27" ht="12.75" x14ac:dyDescent="0.2">
      <c r="A121" s="271"/>
      <c r="B121" s="287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</row>
    <row r="122" spans="1:27" ht="12.75" x14ac:dyDescent="0.2">
      <c r="A122" s="271"/>
      <c r="B122" s="287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</row>
    <row r="123" spans="1:27" ht="12.75" x14ac:dyDescent="0.2">
      <c r="A123" s="271"/>
      <c r="B123" s="287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</row>
    <row r="124" spans="1:27" ht="12.75" x14ac:dyDescent="0.2">
      <c r="A124" s="271"/>
      <c r="B124" s="287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</row>
    <row r="125" spans="1:27" ht="12.75" x14ac:dyDescent="0.2">
      <c r="A125" s="271"/>
      <c r="B125" s="287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</row>
    <row r="126" spans="1:27" ht="12.75" x14ac:dyDescent="0.2">
      <c r="A126" s="271"/>
      <c r="B126" s="287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</row>
    <row r="127" spans="1:27" ht="12.75" x14ac:dyDescent="0.2">
      <c r="A127" s="271"/>
      <c r="B127" s="287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</row>
    <row r="128" spans="1:27" ht="12.75" x14ac:dyDescent="0.2">
      <c r="A128" s="271"/>
      <c r="B128" s="287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</row>
    <row r="129" spans="1:27" ht="12.75" x14ac:dyDescent="0.2">
      <c r="A129" s="271"/>
      <c r="B129" s="287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</row>
    <row r="130" spans="1:27" ht="12.75" x14ac:dyDescent="0.2">
      <c r="A130" s="271"/>
      <c r="B130" s="287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</row>
    <row r="131" spans="1:27" ht="12.75" x14ac:dyDescent="0.2">
      <c r="A131" s="271"/>
      <c r="B131" s="287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</row>
    <row r="132" spans="1:27" ht="12.75" x14ac:dyDescent="0.2">
      <c r="A132" s="271"/>
      <c r="B132" s="287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</row>
    <row r="133" spans="1:27" ht="12.75" x14ac:dyDescent="0.2">
      <c r="A133" s="271"/>
      <c r="B133" s="287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</row>
    <row r="134" spans="1:27" ht="12.75" x14ac:dyDescent="0.2">
      <c r="A134" s="271"/>
      <c r="B134" s="287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</row>
    <row r="135" spans="1:27" ht="12.75" x14ac:dyDescent="0.2">
      <c r="A135" s="271"/>
      <c r="B135" s="287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</row>
    <row r="136" spans="1:27" ht="12.75" x14ac:dyDescent="0.2">
      <c r="A136" s="271"/>
      <c r="B136" s="287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</row>
    <row r="137" spans="1:27" ht="12.75" x14ac:dyDescent="0.2">
      <c r="A137" s="271"/>
      <c r="B137" s="287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</row>
    <row r="138" spans="1:27" ht="12.75" x14ac:dyDescent="0.2">
      <c r="A138" s="271"/>
      <c r="B138" s="287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</row>
    <row r="139" spans="1:27" ht="12.75" x14ac:dyDescent="0.2">
      <c r="A139" s="271"/>
      <c r="B139" s="287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</row>
    <row r="140" spans="1:27" ht="12.75" x14ac:dyDescent="0.2">
      <c r="A140" s="271"/>
      <c r="B140" s="287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</row>
    <row r="141" spans="1:27" ht="12.75" x14ac:dyDescent="0.2">
      <c r="A141" s="271"/>
      <c r="B141" s="287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</row>
    <row r="142" spans="1:27" ht="12.75" x14ac:dyDescent="0.2">
      <c r="A142" s="271"/>
      <c r="B142" s="287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</row>
    <row r="143" spans="1:27" ht="12.75" x14ac:dyDescent="0.2">
      <c r="A143" s="271"/>
      <c r="B143" s="287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</row>
    <row r="144" spans="1:27" ht="12.75" x14ac:dyDescent="0.2">
      <c r="A144" s="271"/>
      <c r="B144" s="287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</row>
    <row r="145" spans="1:27" ht="12.75" x14ac:dyDescent="0.2">
      <c r="A145" s="271"/>
      <c r="B145" s="287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</row>
    <row r="146" spans="1:27" ht="12.75" x14ac:dyDescent="0.2">
      <c r="A146" s="271"/>
      <c r="B146" s="287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</row>
    <row r="147" spans="1:27" ht="12.75" x14ac:dyDescent="0.2">
      <c r="A147" s="271"/>
      <c r="B147" s="287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</row>
    <row r="148" spans="1:27" ht="12.75" x14ac:dyDescent="0.2">
      <c r="A148" s="271"/>
      <c r="B148" s="287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</row>
    <row r="149" spans="1:27" ht="12.75" x14ac:dyDescent="0.2">
      <c r="A149" s="271"/>
      <c r="B149" s="287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</row>
    <row r="150" spans="1:27" ht="12.75" x14ac:dyDescent="0.2">
      <c r="A150" s="271"/>
      <c r="B150" s="287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</row>
    <row r="151" spans="1:27" ht="12.75" x14ac:dyDescent="0.2">
      <c r="A151" s="271"/>
      <c r="B151" s="287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</row>
    <row r="152" spans="1:27" ht="12.75" x14ac:dyDescent="0.2">
      <c r="A152" s="271"/>
      <c r="B152" s="287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  <c r="AA152" s="271"/>
    </row>
    <row r="153" spans="1:27" ht="12.75" x14ac:dyDescent="0.2">
      <c r="A153" s="271"/>
      <c r="B153" s="287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</row>
    <row r="154" spans="1:27" ht="12.75" x14ac:dyDescent="0.2">
      <c r="A154" s="271"/>
      <c r="B154" s="287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</row>
    <row r="155" spans="1:27" ht="12.75" x14ac:dyDescent="0.2">
      <c r="A155" s="271"/>
      <c r="B155" s="287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</row>
    <row r="156" spans="1:27" ht="12.75" x14ac:dyDescent="0.2">
      <c r="A156" s="271"/>
      <c r="B156" s="287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</row>
    <row r="157" spans="1:27" ht="12.75" x14ac:dyDescent="0.2">
      <c r="A157" s="271"/>
      <c r="B157" s="287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</row>
    <row r="158" spans="1:27" ht="12.75" x14ac:dyDescent="0.2">
      <c r="A158" s="271"/>
      <c r="B158" s="287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</row>
    <row r="159" spans="1:27" ht="12.75" x14ac:dyDescent="0.2">
      <c r="A159" s="271"/>
      <c r="B159" s="287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</row>
    <row r="160" spans="1:27" ht="12.75" x14ac:dyDescent="0.2">
      <c r="A160" s="271"/>
      <c r="B160" s="287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</row>
    <row r="161" spans="1:27" ht="12.75" x14ac:dyDescent="0.2">
      <c r="A161" s="271"/>
      <c r="B161" s="287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</row>
    <row r="162" spans="1:27" ht="12.75" x14ac:dyDescent="0.2">
      <c r="A162" s="271"/>
      <c r="B162" s="287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</row>
    <row r="163" spans="1:27" ht="12.75" x14ac:dyDescent="0.2">
      <c r="A163" s="271"/>
      <c r="B163" s="287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</row>
    <row r="164" spans="1:27" ht="12.75" x14ac:dyDescent="0.2">
      <c r="A164" s="271"/>
      <c r="B164" s="287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</row>
    <row r="165" spans="1:27" ht="12.75" x14ac:dyDescent="0.2">
      <c r="A165" s="271"/>
      <c r="B165" s="287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</row>
    <row r="166" spans="1:27" ht="12.75" x14ac:dyDescent="0.2">
      <c r="A166" s="271"/>
      <c r="B166" s="287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</row>
    <row r="167" spans="1:27" ht="12.75" x14ac:dyDescent="0.2">
      <c r="A167" s="271"/>
      <c r="B167" s="287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</row>
    <row r="168" spans="1:27" ht="12.75" x14ac:dyDescent="0.2">
      <c r="A168" s="271"/>
      <c r="B168" s="287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</row>
    <row r="169" spans="1:27" ht="12.75" x14ac:dyDescent="0.2">
      <c r="A169" s="271"/>
      <c r="B169" s="287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</row>
    <row r="170" spans="1:27" ht="12.75" x14ac:dyDescent="0.2">
      <c r="A170" s="271"/>
      <c r="B170" s="287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</row>
    <row r="171" spans="1:27" ht="12.75" x14ac:dyDescent="0.2">
      <c r="A171" s="271"/>
      <c r="B171" s="287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</row>
    <row r="172" spans="1:27" ht="12.75" x14ac:dyDescent="0.2">
      <c r="A172" s="271"/>
      <c r="B172" s="287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</row>
    <row r="173" spans="1:27" ht="12.75" x14ac:dyDescent="0.2">
      <c r="A173" s="271"/>
      <c r="B173" s="287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</row>
    <row r="174" spans="1:27" ht="12.75" x14ac:dyDescent="0.2">
      <c r="A174" s="271"/>
      <c r="B174" s="287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</row>
    <row r="175" spans="1:27" ht="12.75" x14ac:dyDescent="0.2">
      <c r="A175" s="271"/>
      <c r="B175" s="287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  <c r="AA175" s="271"/>
    </row>
    <row r="176" spans="1:27" ht="12.75" x14ac:dyDescent="0.2">
      <c r="A176" s="271"/>
      <c r="B176" s="287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  <c r="AA176" s="271"/>
    </row>
    <row r="177" spans="1:27" ht="12.75" x14ac:dyDescent="0.2">
      <c r="A177" s="271"/>
      <c r="B177" s="287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</row>
    <row r="178" spans="1:27" ht="12.75" x14ac:dyDescent="0.2">
      <c r="A178" s="271"/>
      <c r="B178" s="287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</row>
    <row r="179" spans="1:27" ht="12.75" x14ac:dyDescent="0.2">
      <c r="A179" s="271"/>
      <c r="B179" s="287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</row>
    <row r="180" spans="1:27" ht="12.75" x14ac:dyDescent="0.2">
      <c r="A180" s="271"/>
      <c r="B180" s="287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  <c r="AA180" s="271"/>
    </row>
    <row r="181" spans="1:27" ht="12.75" x14ac:dyDescent="0.2">
      <c r="A181" s="271"/>
      <c r="B181" s="287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  <c r="AA181" s="271"/>
    </row>
    <row r="182" spans="1:27" ht="12.75" x14ac:dyDescent="0.2">
      <c r="A182" s="271"/>
      <c r="B182" s="287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  <c r="AA182" s="271"/>
    </row>
    <row r="183" spans="1:27" ht="12.75" x14ac:dyDescent="0.2">
      <c r="A183" s="271"/>
      <c r="B183" s="287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1"/>
    </row>
    <row r="184" spans="1:27" ht="12.75" x14ac:dyDescent="0.2">
      <c r="A184" s="271"/>
      <c r="B184" s="287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  <c r="AA184" s="271"/>
    </row>
    <row r="185" spans="1:27" ht="12.75" x14ac:dyDescent="0.2">
      <c r="A185" s="271"/>
      <c r="B185" s="287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  <c r="AA185" s="271"/>
    </row>
    <row r="186" spans="1:27" ht="12.75" x14ac:dyDescent="0.2">
      <c r="A186" s="271"/>
      <c r="B186" s="287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  <c r="AA186" s="271"/>
    </row>
    <row r="187" spans="1:27" ht="12.75" x14ac:dyDescent="0.2">
      <c r="A187" s="271"/>
      <c r="B187" s="287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</row>
    <row r="188" spans="1:27" ht="12.75" x14ac:dyDescent="0.2">
      <c r="A188" s="271"/>
      <c r="B188" s="287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</row>
    <row r="189" spans="1:27" ht="12.75" x14ac:dyDescent="0.2">
      <c r="A189" s="271"/>
      <c r="B189" s="287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  <c r="AA189" s="271"/>
    </row>
    <row r="190" spans="1:27" ht="12.75" x14ac:dyDescent="0.2">
      <c r="A190" s="271"/>
      <c r="B190" s="287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  <c r="AA190" s="271"/>
    </row>
    <row r="191" spans="1:27" ht="12.75" x14ac:dyDescent="0.2">
      <c r="A191" s="271"/>
      <c r="B191" s="287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</row>
    <row r="192" spans="1:27" ht="12.75" x14ac:dyDescent="0.2">
      <c r="A192" s="271"/>
      <c r="B192" s="287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  <c r="AA192" s="271"/>
    </row>
    <row r="193" spans="1:27" ht="12.75" x14ac:dyDescent="0.2">
      <c r="A193" s="271"/>
      <c r="B193" s="287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  <c r="AA193" s="271"/>
    </row>
    <row r="194" spans="1:27" ht="12.75" x14ac:dyDescent="0.2">
      <c r="A194" s="271"/>
      <c r="B194" s="287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  <c r="AA194" s="271"/>
    </row>
    <row r="195" spans="1:27" ht="12.75" x14ac:dyDescent="0.2">
      <c r="A195" s="271"/>
      <c r="B195" s="287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  <c r="AA195" s="271"/>
    </row>
    <row r="196" spans="1:27" ht="12.75" x14ac:dyDescent="0.2">
      <c r="A196" s="271"/>
      <c r="B196" s="287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  <c r="AA196" s="271"/>
    </row>
    <row r="197" spans="1:27" ht="12.75" x14ac:dyDescent="0.2">
      <c r="A197" s="271"/>
      <c r="B197" s="287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  <c r="AA197" s="271"/>
    </row>
    <row r="198" spans="1:27" ht="12.75" x14ac:dyDescent="0.2">
      <c r="A198" s="271"/>
      <c r="B198" s="287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  <c r="AA198" s="271"/>
    </row>
    <row r="199" spans="1:27" ht="12.75" x14ac:dyDescent="0.2">
      <c r="A199" s="271"/>
      <c r="B199" s="287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</row>
    <row r="200" spans="1:27" ht="12.75" x14ac:dyDescent="0.2">
      <c r="A200" s="271"/>
      <c r="B200" s="287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</row>
    <row r="201" spans="1:27" ht="12.75" x14ac:dyDescent="0.2">
      <c r="A201" s="271"/>
      <c r="B201" s="287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</row>
    <row r="202" spans="1:27" ht="12.75" x14ac:dyDescent="0.2">
      <c r="A202" s="271"/>
      <c r="B202" s="287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</row>
    <row r="203" spans="1:27" ht="12.75" x14ac:dyDescent="0.2">
      <c r="A203" s="271"/>
      <c r="B203" s="287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</row>
    <row r="204" spans="1:27" ht="12.75" x14ac:dyDescent="0.2">
      <c r="A204" s="271"/>
      <c r="B204" s="287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</row>
    <row r="205" spans="1:27" ht="12.75" x14ac:dyDescent="0.2">
      <c r="A205" s="271"/>
      <c r="B205" s="287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</row>
    <row r="206" spans="1:27" ht="12.75" x14ac:dyDescent="0.2">
      <c r="A206" s="271"/>
      <c r="B206" s="287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</row>
    <row r="207" spans="1:27" ht="12.75" x14ac:dyDescent="0.2">
      <c r="A207" s="271"/>
      <c r="B207" s="287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  <c r="AA207" s="271"/>
    </row>
    <row r="208" spans="1:27" ht="12.75" x14ac:dyDescent="0.2">
      <c r="A208" s="271"/>
      <c r="B208" s="287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  <c r="AA208" s="271"/>
    </row>
    <row r="209" spans="1:27" ht="12.75" x14ac:dyDescent="0.2">
      <c r="A209" s="271"/>
      <c r="B209" s="287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  <c r="AA209" s="271"/>
    </row>
    <row r="210" spans="1:27" ht="12.75" x14ac:dyDescent="0.2">
      <c r="A210" s="271"/>
      <c r="B210" s="287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</row>
    <row r="211" spans="1:27" ht="12.75" x14ac:dyDescent="0.2">
      <c r="A211" s="271"/>
      <c r="B211" s="287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</row>
    <row r="212" spans="1:27" ht="12.75" x14ac:dyDescent="0.2">
      <c r="A212" s="271"/>
      <c r="B212" s="287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  <c r="AA212" s="271"/>
    </row>
    <row r="213" spans="1:27" ht="12.75" x14ac:dyDescent="0.2">
      <c r="A213" s="271"/>
      <c r="B213" s="287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  <c r="AA213" s="271"/>
    </row>
    <row r="214" spans="1:27" ht="12.75" x14ac:dyDescent="0.2">
      <c r="A214" s="271"/>
      <c r="B214" s="287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  <c r="AA214" s="271"/>
    </row>
    <row r="215" spans="1:27" ht="12.75" x14ac:dyDescent="0.2">
      <c r="A215" s="271"/>
      <c r="B215" s="287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  <c r="AA215" s="271"/>
    </row>
    <row r="216" spans="1:27" ht="12.75" x14ac:dyDescent="0.2">
      <c r="A216" s="271"/>
      <c r="B216" s="287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  <c r="AA216" s="271"/>
    </row>
    <row r="217" spans="1:27" ht="12.75" x14ac:dyDescent="0.2">
      <c r="A217" s="271"/>
      <c r="B217" s="287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  <c r="AA217" s="271"/>
    </row>
    <row r="218" spans="1:27" ht="12.75" x14ac:dyDescent="0.2">
      <c r="A218" s="271"/>
      <c r="B218" s="287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  <c r="AA218" s="271"/>
    </row>
    <row r="219" spans="1:27" ht="12.75" x14ac:dyDescent="0.2">
      <c r="A219" s="271"/>
      <c r="B219" s="287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  <c r="AA219" s="271"/>
    </row>
    <row r="220" spans="1:27" ht="12.75" x14ac:dyDescent="0.2">
      <c r="A220" s="271"/>
      <c r="B220" s="287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  <c r="AA220" s="271"/>
    </row>
    <row r="221" spans="1:27" ht="12.75" x14ac:dyDescent="0.2">
      <c r="A221" s="271"/>
      <c r="B221" s="287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</row>
    <row r="222" spans="1:27" ht="12.75" x14ac:dyDescent="0.2">
      <c r="A222" s="271"/>
      <c r="B222" s="287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  <c r="AA222" s="271"/>
    </row>
    <row r="223" spans="1:27" ht="12.75" x14ac:dyDescent="0.2">
      <c r="A223" s="271"/>
      <c r="B223" s="287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  <c r="AA223" s="271"/>
    </row>
    <row r="224" spans="1:27" ht="12.75" x14ac:dyDescent="0.2">
      <c r="A224" s="271"/>
      <c r="B224" s="287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  <c r="AA224" s="271"/>
    </row>
    <row r="225" spans="1:27" ht="12.75" x14ac:dyDescent="0.2">
      <c r="A225" s="271"/>
      <c r="B225" s="287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  <c r="AA225" s="271"/>
    </row>
    <row r="226" spans="1:27" ht="12.75" x14ac:dyDescent="0.2">
      <c r="A226" s="271"/>
      <c r="B226" s="287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  <c r="AA226" s="271"/>
    </row>
    <row r="227" spans="1:27" ht="12.75" x14ac:dyDescent="0.2">
      <c r="A227" s="271"/>
      <c r="B227" s="287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  <c r="AA227" s="271"/>
    </row>
    <row r="228" spans="1:27" ht="12.75" x14ac:dyDescent="0.2">
      <c r="A228" s="271"/>
      <c r="B228" s="287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  <c r="AA228" s="271"/>
    </row>
    <row r="229" spans="1:27" ht="12.75" x14ac:dyDescent="0.2">
      <c r="A229" s="271"/>
      <c r="B229" s="287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  <c r="AA229" s="271"/>
    </row>
    <row r="230" spans="1:27" ht="12.75" x14ac:dyDescent="0.2">
      <c r="A230" s="271"/>
      <c r="B230" s="287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  <c r="AA230" s="271"/>
    </row>
    <row r="231" spans="1:27" ht="12.75" x14ac:dyDescent="0.2">
      <c r="A231" s="271"/>
      <c r="B231" s="287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</row>
    <row r="232" spans="1:27" ht="12.75" x14ac:dyDescent="0.2">
      <c r="A232" s="271"/>
      <c r="B232" s="287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</row>
    <row r="233" spans="1:27" ht="12.75" x14ac:dyDescent="0.2">
      <c r="A233" s="271"/>
      <c r="B233" s="287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  <c r="AA233" s="271"/>
    </row>
    <row r="234" spans="1:27" ht="12.75" x14ac:dyDescent="0.2">
      <c r="A234" s="271"/>
      <c r="B234" s="287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  <c r="AA234" s="271"/>
    </row>
    <row r="235" spans="1:27" ht="12.75" x14ac:dyDescent="0.2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</row>
    <row r="236" spans="1:27" ht="12.75" x14ac:dyDescent="0.2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</row>
    <row r="237" spans="1:27" ht="12.75" x14ac:dyDescent="0.2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  <c r="AA237" s="271"/>
    </row>
    <row r="238" spans="1:27" ht="12.75" x14ac:dyDescent="0.2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  <c r="AA238" s="271"/>
    </row>
    <row r="239" spans="1:27" ht="12.75" x14ac:dyDescent="0.2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</row>
    <row r="240" spans="1:27" ht="12.75" x14ac:dyDescent="0.2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  <c r="AA240" s="271"/>
    </row>
    <row r="241" spans="1:27" ht="12.75" x14ac:dyDescent="0.2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  <c r="AA241" s="271"/>
    </row>
    <row r="242" spans="1:27" ht="12.75" x14ac:dyDescent="0.2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  <c r="AA242" s="271"/>
    </row>
    <row r="243" spans="1:27" ht="12.75" x14ac:dyDescent="0.2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  <c r="AA243" s="271"/>
    </row>
    <row r="244" spans="1:27" ht="12.75" x14ac:dyDescent="0.2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  <c r="AA244" s="271"/>
    </row>
    <row r="245" spans="1:27" ht="12.75" x14ac:dyDescent="0.2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  <c r="AA245" s="271"/>
    </row>
    <row r="246" spans="1:27" ht="12.75" x14ac:dyDescent="0.2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</row>
    <row r="247" spans="1:27" ht="12.75" x14ac:dyDescent="0.2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</row>
    <row r="248" spans="1:27" ht="12.75" x14ac:dyDescent="0.2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  <c r="AA248" s="271"/>
    </row>
    <row r="249" spans="1:27" ht="12.75" x14ac:dyDescent="0.2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  <c r="AA249" s="271"/>
    </row>
    <row r="250" spans="1:27" ht="12.75" x14ac:dyDescent="0.2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</row>
    <row r="251" spans="1:27" ht="12.75" x14ac:dyDescent="0.2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</row>
    <row r="252" spans="1:27" ht="12.75" x14ac:dyDescent="0.2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</row>
    <row r="253" spans="1:27" ht="12.75" x14ac:dyDescent="0.2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  <c r="AA253" s="271"/>
    </row>
    <row r="254" spans="1:27" ht="12.75" x14ac:dyDescent="0.2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</row>
    <row r="255" spans="1:27" ht="12.75" x14ac:dyDescent="0.2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  <c r="AA255" s="271"/>
    </row>
    <row r="256" spans="1:27" ht="12.75" x14ac:dyDescent="0.2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</row>
    <row r="257" spans="1:27" ht="12.75" x14ac:dyDescent="0.2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</row>
    <row r="258" spans="1:27" ht="12.75" x14ac:dyDescent="0.2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</row>
    <row r="259" spans="1:27" ht="12.75" x14ac:dyDescent="0.2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</row>
    <row r="260" spans="1:27" ht="12.75" x14ac:dyDescent="0.2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</row>
    <row r="261" spans="1:27" ht="12.75" x14ac:dyDescent="0.2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</row>
    <row r="262" spans="1:27" ht="12.75" x14ac:dyDescent="0.2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</row>
    <row r="263" spans="1:27" ht="12.75" x14ac:dyDescent="0.2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</row>
    <row r="264" spans="1:27" ht="12.75" x14ac:dyDescent="0.2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</row>
    <row r="265" spans="1:27" ht="12.75" x14ac:dyDescent="0.2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</row>
    <row r="266" spans="1:27" ht="12.75" x14ac:dyDescent="0.2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</row>
    <row r="267" spans="1:27" ht="12.75" x14ac:dyDescent="0.2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</row>
    <row r="268" spans="1:27" ht="12.75" x14ac:dyDescent="0.2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</row>
    <row r="269" spans="1:27" ht="12.75" x14ac:dyDescent="0.2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</row>
    <row r="270" spans="1:27" ht="12.75" x14ac:dyDescent="0.2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</row>
    <row r="271" spans="1:27" ht="12.75" x14ac:dyDescent="0.2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</row>
    <row r="272" spans="1:27" ht="12.75" x14ac:dyDescent="0.2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</row>
    <row r="273" spans="1:27" ht="12.75" x14ac:dyDescent="0.2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</row>
    <row r="274" spans="1:27" ht="12.75" x14ac:dyDescent="0.2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</row>
    <row r="275" spans="1:27" ht="12.75" x14ac:dyDescent="0.2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</row>
    <row r="276" spans="1:27" ht="12.75" x14ac:dyDescent="0.2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</row>
    <row r="277" spans="1:27" ht="12.75" x14ac:dyDescent="0.2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</row>
    <row r="278" spans="1:27" ht="12.75" x14ac:dyDescent="0.2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</row>
    <row r="279" spans="1:27" ht="12.75" x14ac:dyDescent="0.2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</row>
    <row r="280" spans="1:27" ht="12.75" x14ac:dyDescent="0.2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</row>
    <row r="281" spans="1:27" ht="12.75" x14ac:dyDescent="0.2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</row>
    <row r="282" spans="1:27" ht="12.75" x14ac:dyDescent="0.2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</row>
    <row r="283" spans="1:27" ht="12.75" x14ac:dyDescent="0.2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</row>
    <row r="284" spans="1:27" ht="12.75" x14ac:dyDescent="0.2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</row>
    <row r="285" spans="1:27" ht="12.75" x14ac:dyDescent="0.2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</row>
    <row r="286" spans="1:27" ht="12.75" x14ac:dyDescent="0.2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</row>
    <row r="287" spans="1:27" ht="12.75" x14ac:dyDescent="0.2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</row>
    <row r="288" spans="1:27" ht="12.75" x14ac:dyDescent="0.2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</row>
    <row r="289" spans="1:27" ht="12.75" x14ac:dyDescent="0.2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</row>
    <row r="290" spans="1:27" ht="12.75" x14ac:dyDescent="0.2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</row>
    <row r="291" spans="1:27" ht="12.75" x14ac:dyDescent="0.2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</row>
    <row r="292" spans="1:27" ht="12.75" x14ac:dyDescent="0.2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</row>
    <row r="293" spans="1:27" ht="12.75" x14ac:dyDescent="0.2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</row>
    <row r="294" spans="1:27" ht="12.75" x14ac:dyDescent="0.2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</row>
    <row r="295" spans="1:27" ht="12.75" x14ac:dyDescent="0.2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</row>
    <row r="296" spans="1:27" ht="12.75" x14ac:dyDescent="0.2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</row>
    <row r="297" spans="1:27" ht="12.75" x14ac:dyDescent="0.2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</row>
    <row r="298" spans="1:27" ht="12.75" x14ac:dyDescent="0.2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</row>
    <row r="299" spans="1:27" ht="12.75" x14ac:dyDescent="0.2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</row>
    <row r="300" spans="1:27" ht="12.75" x14ac:dyDescent="0.2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</row>
    <row r="301" spans="1:27" ht="12.75" x14ac:dyDescent="0.2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</row>
    <row r="302" spans="1:27" ht="12.75" x14ac:dyDescent="0.2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</row>
    <row r="303" spans="1:27" ht="12.75" x14ac:dyDescent="0.2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</row>
    <row r="304" spans="1:27" ht="12.75" x14ac:dyDescent="0.2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</row>
    <row r="305" spans="1:27" ht="12.75" x14ac:dyDescent="0.2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</row>
    <row r="306" spans="1:27" ht="12.75" x14ac:dyDescent="0.2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</row>
    <row r="307" spans="1:27" ht="12.75" x14ac:dyDescent="0.2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  <c r="AA307" s="271"/>
    </row>
    <row r="308" spans="1:27" ht="12.75" x14ac:dyDescent="0.2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  <c r="AA308" s="271"/>
    </row>
    <row r="309" spans="1:27" ht="12.75" x14ac:dyDescent="0.2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  <c r="AA309" s="271"/>
    </row>
    <row r="310" spans="1:27" ht="12.75" x14ac:dyDescent="0.2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</row>
    <row r="311" spans="1:27" ht="12.75" x14ac:dyDescent="0.2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</row>
    <row r="312" spans="1:27" ht="12.75" x14ac:dyDescent="0.2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</row>
    <row r="313" spans="1:27" ht="12.75" x14ac:dyDescent="0.2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</row>
    <row r="314" spans="1:27" ht="12.75" x14ac:dyDescent="0.2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</row>
    <row r="315" spans="1:27" ht="12.75" x14ac:dyDescent="0.2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</row>
    <row r="316" spans="1:27" ht="12.75" x14ac:dyDescent="0.2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</row>
    <row r="317" spans="1:27" ht="12.75" x14ac:dyDescent="0.2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</row>
    <row r="318" spans="1:27" ht="12.75" x14ac:dyDescent="0.2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</row>
    <row r="319" spans="1:27" ht="12.75" x14ac:dyDescent="0.2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  <c r="AA319" s="271"/>
    </row>
    <row r="320" spans="1:27" ht="12.75" x14ac:dyDescent="0.2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</row>
    <row r="321" spans="1:27" ht="12.75" x14ac:dyDescent="0.2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</row>
    <row r="322" spans="1:27" ht="12.75" x14ac:dyDescent="0.2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</row>
    <row r="323" spans="1:27" ht="12.75" x14ac:dyDescent="0.2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</row>
    <row r="324" spans="1:27" ht="12.75" x14ac:dyDescent="0.2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</row>
    <row r="325" spans="1:27" ht="12.75" x14ac:dyDescent="0.2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</row>
    <row r="326" spans="1:27" ht="12.75" x14ac:dyDescent="0.2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</row>
    <row r="327" spans="1:27" ht="12.75" x14ac:dyDescent="0.2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</row>
    <row r="328" spans="1:27" ht="12.75" x14ac:dyDescent="0.2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</row>
    <row r="329" spans="1:27" ht="12.75" x14ac:dyDescent="0.2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</row>
    <row r="330" spans="1:27" ht="12.75" x14ac:dyDescent="0.2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  <c r="AA330" s="271"/>
    </row>
    <row r="331" spans="1:27" ht="12.75" x14ac:dyDescent="0.2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</row>
    <row r="332" spans="1:27" ht="12.75" x14ac:dyDescent="0.2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  <c r="AA332" s="271"/>
    </row>
    <row r="333" spans="1:27" ht="12.75" x14ac:dyDescent="0.2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</row>
    <row r="334" spans="1:27" ht="12.75" x14ac:dyDescent="0.2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  <c r="AA334" s="271"/>
    </row>
    <row r="335" spans="1:27" ht="12.75" x14ac:dyDescent="0.2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  <c r="AA335" s="271"/>
    </row>
    <row r="336" spans="1:27" ht="12.75" x14ac:dyDescent="0.2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  <c r="AA336" s="271"/>
    </row>
    <row r="337" spans="1:27" ht="12.75" x14ac:dyDescent="0.2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  <c r="AA337" s="271"/>
    </row>
    <row r="338" spans="1:27" ht="12.75" x14ac:dyDescent="0.2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  <c r="AA338" s="271"/>
    </row>
    <row r="339" spans="1:27" ht="12.75" x14ac:dyDescent="0.2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</row>
    <row r="340" spans="1:27" ht="12.75" x14ac:dyDescent="0.2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  <c r="AA340" s="271"/>
    </row>
    <row r="341" spans="1:27" ht="12.75" x14ac:dyDescent="0.2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  <c r="AA341" s="271"/>
    </row>
    <row r="342" spans="1:27" ht="12.75" x14ac:dyDescent="0.2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  <c r="AA342" s="271"/>
    </row>
    <row r="343" spans="1:27" ht="12.75" x14ac:dyDescent="0.2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  <c r="AA343" s="271"/>
    </row>
    <row r="344" spans="1:27" ht="12.75" x14ac:dyDescent="0.2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</row>
    <row r="345" spans="1:27" ht="12.75" x14ac:dyDescent="0.2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  <c r="AA345" s="271"/>
    </row>
    <row r="346" spans="1:27" ht="12.75" x14ac:dyDescent="0.2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  <c r="AA346" s="271"/>
    </row>
    <row r="347" spans="1:27" ht="12.75" x14ac:dyDescent="0.2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  <c r="AA347" s="271"/>
    </row>
    <row r="348" spans="1:27" ht="12.75" x14ac:dyDescent="0.2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  <c r="AA348" s="271"/>
    </row>
    <row r="349" spans="1:27" ht="12.75" x14ac:dyDescent="0.2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  <c r="AA349" s="271"/>
    </row>
    <row r="350" spans="1:27" ht="12.75" x14ac:dyDescent="0.2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  <c r="AA350" s="271"/>
    </row>
    <row r="351" spans="1:27" ht="12.75" x14ac:dyDescent="0.2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  <c r="AA351" s="271"/>
    </row>
    <row r="352" spans="1:27" ht="12.75" x14ac:dyDescent="0.2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  <c r="AA352" s="271"/>
    </row>
    <row r="353" spans="1:27" ht="12.75" x14ac:dyDescent="0.2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  <c r="AA353" s="271"/>
    </row>
    <row r="354" spans="1:27" ht="12.75" x14ac:dyDescent="0.2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</row>
    <row r="355" spans="1:27" ht="12.75" x14ac:dyDescent="0.2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  <c r="AA355" s="271"/>
    </row>
    <row r="356" spans="1:27" ht="12.75" x14ac:dyDescent="0.2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  <c r="AA356" s="271"/>
    </row>
    <row r="357" spans="1:27" ht="12.75" x14ac:dyDescent="0.2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  <c r="AA357" s="271"/>
    </row>
    <row r="358" spans="1:27" ht="12.75" x14ac:dyDescent="0.2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  <c r="AA358" s="271"/>
    </row>
    <row r="359" spans="1:27" ht="12.75" x14ac:dyDescent="0.2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  <c r="AA359" s="271"/>
    </row>
    <row r="360" spans="1:27" ht="12.75" x14ac:dyDescent="0.2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  <c r="AA360" s="271"/>
    </row>
    <row r="361" spans="1:27" ht="12.75" x14ac:dyDescent="0.2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  <c r="AA361" s="271"/>
    </row>
    <row r="362" spans="1:27" ht="12.75" x14ac:dyDescent="0.2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  <c r="AA362" s="271"/>
    </row>
    <row r="363" spans="1:27" ht="12.75" x14ac:dyDescent="0.2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  <c r="AA363" s="271"/>
    </row>
    <row r="364" spans="1:27" ht="12.75" x14ac:dyDescent="0.2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  <c r="AA364" s="271"/>
    </row>
    <row r="365" spans="1:27" ht="12.75" x14ac:dyDescent="0.2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</row>
    <row r="366" spans="1:27" ht="12.75" x14ac:dyDescent="0.2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</row>
    <row r="367" spans="1:27" ht="12.75" x14ac:dyDescent="0.2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  <c r="AA367" s="271"/>
    </row>
    <row r="368" spans="1:27" ht="12.75" x14ac:dyDescent="0.2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</row>
    <row r="369" spans="1:27" ht="12.75" x14ac:dyDescent="0.2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</row>
    <row r="370" spans="1:27" ht="12.75" x14ac:dyDescent="0.2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</row>
    <row r="371" spans="1:27" ht="12.75" x14ac:dyDescent="0.2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  <c r="AA371" s="271"/>
    </row>
    <row r="372" spans="1:27" ht="12.75" x14ac:dyDescent="0.2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</row>
    <row r="373" spans="1:27" ht="12.75" x14ac:dyDescent="0.2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</row>
    <row r="374" spans="1:27" ht="12.75" x14ac:dyDescent="0.2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</row>
    <row r="375" spans="1:27" ht="12.75" x14ac:dyDescent="0.2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</row>
    <row r="376" spans="1:27" ht="12.75" x14ac:dyDescent="0.2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</row>
    <row r="377" spans="1:27" ht="12.75" x14ac:dyDescent="0.2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</row>
    <row r="378" spans="1:27" ht="12.75" x14ac:dyDescent="0.2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  <c r="AA378" s="271"/>
    </row>
    <row r="379" spans="1:27" ht="12.75" x14ac:dyDescent="0.2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</row>
    <row r="380" spans="1:27" ht="12.75" x14ac:dyDescent="0.2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</row>
    <row r="381" spans="1:27" ht="12.75" x14ac:dyDescent="0.2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  <c r="AA381" s="271"/>
    </row>
    <row r="382" spans="1:27" ht="12.75" x14ac:dyDescent="0.2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</row>
    <row r="383" spans="1:27" ht="12.75" x14ac:dyDescent="0.2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</row>
    <row r="384" spans="1:27" ht="12.75" x14ac:dyDescent="0.2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  <c r="AA384" s="271"/>
    </row>
    <row r="385" spans="1:27" ht="12.75" x14ac:dyDescent="0.2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  <c r="AA385" s="271"/>
    </row>
    <row r="386" spans="1:27" ht="12.75" x14ac:dyDescent="0.2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  <c r="AA386" s="271"/>
    </row>
    <row r="387" spans="1:27" ht="12.75" x14ac:dyDescent="0.2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  <c r="AA387" s="271"/>
    </row>
    <row r="388" spans="1:27" ht="12.75" x14ac:dyDescent="0.2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  <c r="AA388" s="271"/>
    </row>
    <row r="389" spans="1:27" ht="12.75" x14ac:dyDescent="0.2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  <c r="AA389" s="271"/>
    </row>
    <row r="390" spans="1:27" ht="12.75" x14ac:dyDescent="0.2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  <c r="AA390" s="271"/>
    </row>
    <row r="391" spans="1:27" ht="12.75" x14ac:dyDescent="0.2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  <c r="AA391" s="271"/>
    </row>
    <row r="392" spans="1:27" ht="12.75" x14ac:dyDescent="0.2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  <c r="AA392" s="271"/>
    </row>
    <row r="393" spans="1:27" ht="12.75" x14ac:dyDescent="0.2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  <c r="AA393" s="271"/>
    </row>
    <row r="394" spans="1:27" ht="12.75" x14ac:dyDescent="0.2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  <c r="AA394" s="271"/>
    </row>
    <row r="395" spans="1:27" ht="12.75" x14ac:dyDescent="0.2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  <c r="AA395" s="271"/>
    </row>
    <row r="396" spans="1:27" ht="12.75" x14ac:dyDescent="0.2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  <c r="AA396" s="271"/>
    </row>
    <row r="397" spans="1:27" ht="12.75" x14ac:dyDescent="0.2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  <c r="AA397" s="271"/>
    </row>
    <row r="398" spans="1:27" ht="12.75" x14ac:dyDescent="0.2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  <c r="AA398" s="271"/>
    </row>
    <row r="399" spans="1:27" ht="12.75" x14ac:dyDescent="0.2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  <c r="AA399" s="271"/>
    </row>
    <row r="400" spans="1:27" ht="12.75" x14ac:dyDescent="0.2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  <c r="AA400" s="271"/>
    </row>
    <row r="401" spans="1:27" ht="12.75" x14ac:dyDescent="0.2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  <c r="AA401" s="271"/>
    </row>
    <row r="402" spans="1:27" ht="12.75" x14ac:dyDescent="0.2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  <c r="AA402" s="271"/>
    </row>
    <row r="403" spans="1:27" ht="12.75" x14ac:dyDescent="0.2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</row>
    <row r="404" spans="1:27" ht="12.75" x14ac:dyDescent="0.2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  <c r="AA404" s="271"/>
    </row>
    <row r="405" spans="1:27" ht="12.75" x14ac:dyDescent="0.2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  <c r="AA405" s="271"/>
    </row>
    <row r="406" spans="1:27" ht="12.75" x14ac:dyDescent="0.2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  <c r="AA406" s="271"/>
    </row>
    <row r="407" spans="1:27" ht="12.75" x14ac:dyDescent="0.2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  <c r="AA407" s="271"/>
    </row>
    <row r="408" spans="1:27" ht="12.75" x14ac:dyDescent="0.2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  <c r="AA408" s="271"/>
    </row>
    <row r="409" spans="1:27" ht="12.75" x14ac:dyDescent="0.2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</row>
    <row r="410" spans="1:27" ht="12.75" x14ac:dyDescent="0.2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  <c r="AA410" s="271"/>
    </row>
    <row r="411" spans="1:27" ht="12.75" x14ac:dyDescent="0.2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  <c r="AA411" s="271"/>
    </row>
    <row r="412" spans="1:27" ht="12.75" x14ac:dyDescent="0.2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  <c r="AA412" s="271"/>
    </row>
    <row r="413" spans="1:27" ht="12.75" x14ac:dyDescent="0.2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  <c r="AA413" s="271"/>
    </row>
    <row r="414" spans="1:27" ht="12.75" x14ac:dyDescent="0.2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  <c r="AA414" s="271"/>
    </row>
    <row r="415" spans="1:27" ht="12.75" x14ac:dyDescent="0.2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  <c r="AA415" s="271"/>
    </row>
    <row r="416" spans="1:27" ht="12.75" x14ac:dyDescent="0.2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  <c r="AA416" s="271"/>
    </row>
    <row r="417" spans="1:27" ht="12.75" x14ac:dyDescent="0.2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  <c r="AA417" s="271"/>
    </row>
    <row r="418" spans="1:27" ht="12.75" x14ac:dyDescent="0.2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  <c r="AA418" s="271"/>
    </row>
    <row r="419" spans="1:27" ht="12.75" x14ac:dyDescent="0.2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  <c r="AA419" s="271"/>
    </row>
    <row r="420" spans="1:27" ht="12.75" x14ac:dyDescent="0.2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</row>
    <row r="421" spans="1:27" ht="12.75" x14ac:dyDescent="0.2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</row>
    <row r="422" spans="1:27" ht="12.75" x14ac:dyDescent="0.2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</row>
    <row r="423" spans="1:27" ht="12.75" x14ac:dyDescent="0.2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</row>
    <row r="424" spans="1:27" ht="12.75" x14ac:dyDescent="0.2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</row>
    <row r="425" spans="1:27" ht="12.75" x14ac:dyDescent="0.2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</row>
    <row r="426" spans="1:27" ht="12.75" x14ac:dyDescent="0.2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  <c r="AA426" s="271"/>
    </row>
    <row r="427" spans="1:27" ht="12.75" x14ac:dyDescent="0.2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  <c r="AA427" s="271"/>
    </row>
    <row r="428" spans="1:27" ht="12.75" x14ac:dyDescent="0.2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</row>
    <row r="429" spans="1:27" ht="12.75" x14ac:dyDescent="0.2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</row>
    <row r="430" spans="1:27" ht="12.75" x14ac:dyDescent="0.2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  <c r="AA430" s="271"/>
    </row>
    <row r="431" spans="1:27" ht="12.75" x14ac:dyDescent="0.2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</row>
    <row r="432" spans="1:27" ht="12.75" x14ac:dyDescent="0.2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</row>
    <row r="433" spans="1:27" ht="12.75" x14ac:dyDescent="0.2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  <c r="AA433" s="271"/>
    </row>
    <row r="434" spans="1:27" ht="12.75" x14ac:dyDescent="0.2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  <c r="AA434" s="271"/>
    </row>
    <row r="435" spans="1:27" ht="12.75" x14ac:dyDescent="0.2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</row>
    <row r="436" spans="1:27" ht="12.75" x14ac:dyDescent="0.2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</row>
    <row r="437" spans="1:27" ht="12.75" x14ac:dyDescent="0.2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</row>
    <row r="438" spans="1:27" ht="12.75" x14ac:dyDescent="0.2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  <c r="AA438" s="271"/>
    </row>
    <row r="439" spans="1:27" ht="12.75" x14ac:dyDescent="0.2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  <c r="AA439" s="271"/>
    </row>
    <row r="440" spans="1:27" ht="12.75" x14ac:dyDescent="0.2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  <c r="AA440" s="271"/>
    </row>
    <row r="441" spans="1:27" ht="12.75" x14ac:dyDescent="0.2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  <c r="AA441" s="271"/>
    </row>
    <row r="442" spans="1:27" ht="12.75" x14ac:dyDescent="0.2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  <c r="AA442" s="271"/>
    </row>
    <row r="443" spans="1:27" ht="12.75" x14ac:dyDescent="0.2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</row>
    <row r="444" spans="1:27" ht="12.75" x14ac:dyDescent="0.2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  <c r="AA444" s="271"/>
    </row>
    <row r="445" spans="1:27" ht="12.75" x14ac:dyDescent="0.2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  <c r="AA445" s="271"/>
    </row>
    <row r="446" spans="1:27" ht="12.75" x14ac:dyDescent="0.2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  <c r="AA446" s="271"/>
    </row>
    <row r="447" spans="1:27" ht="12.75" x14ac:dyDescent="0.2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  <c r="AA447" s="271"/>
    </row>
    <row r="448" spans="1:27" ht="12.75" x14ac:dyDescent="0.2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  <c r="AA448" s="271"/>
    </row>
    <row r="449" spans="1:27" ht="12.75" x14ac:dyDescent="0.2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  <c r="AA449" s="271"/>
    </row>
    <row r="450" spans="1:27" ht="12.75" x14ac:dyDescent="0.2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  <c r="AA450" s="271"/>
    </row>
    <row r="451" spans="1:27" ht="12.75" x14ac:dyDescent="0.2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  <c r="AA451" s="271"/>
    </row>
    <row r="452" spans="1:27" ht="12.75" x14ac:dyDescent="0.2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  <c r="AA452" s="271"/>
    </row>
    <row r="453" spans="1:27" ht="12.75" x14ac:dyDescent="0.2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  <c r="AA453" s="271"/>
    </row>
    <row r="454" spans="1:27" ht="12.75" x14ac:dyDescent="0.2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  <c r="AA454" s="271"/>
    </row>
    <row r="455" spans="1:27" ht="12.75" x14ac:dyDescent="0.2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  <c r="AA455" s="271"/>
    </row>
    <row r="456" spans="1:27" ht="12.75" x14ac:dyDescent="0.2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</row>
    <row r="457" spans="1:27" ht="12.75" x14ac:dyDescent="0.2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  <c r="AA457" s="271"/>
    </row>
    <row r="458" spans="1:27" ht="12.75" x14ac:dyDescent="0.2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  <c r="AA458" s="271"/>
    </row>
    <row r="459" spans="1:27" ht="12.75" x14ac:dyDescent="0.2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  <c r="AA459" s="271"/>
    </row>
    <row r="460" spans="1:27" ht="12.75" x14ac:dyDescent="0.2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  <c r="AA460" s="271"/>
    </row>
    <row r="461" spans="1:27" ht="12.75" x14ac:dyDescent="0.2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  <c r="AA461" s="271"/>
    </row>
    <row r="462" spans="1:27" ht="12.75" x14ac:dyDescent="0.2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  <c r="AA462" s="271"/>
    </row>
    <row r="463" spans="1:27" ht="12.75" x14ac:dyDescent="0.2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  <c r="AA463" s="271"/>
    </row>
    <row r="464" spans="1:27" ht="12.75" x14ac:dyDescent="0.2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  <c r="AA464" s="271"/>
    </row>
    <row r="465" spans="1:27" ht="12.75" x14ac:dyDescent="0.2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  <c r="AA465" s="271"/>
    </row>
    <row r="466" spans="1:27" ht="12.75" x14ac:dyDescent="0.2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  <c r="AA466" s="271"/>
    </row>
    <row r="467" spans="1:27" ht="12.75" x14ac:dyDescent="0.2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  <c r="AA467" s="271"/>
    </row>
    <row r="468" spans="1:27" ht="12.75" x14ac:dyDescent="0.2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  <c r="AA468" s="271"/>
    </row>
    <row r="469" spans="1:27" ht="12.75" x14ac:dyDescent="0.2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</row>
    <row r="470" spans="1:27" ht="12.75" x14ac:dyDescent="0.2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  <c r="AA470" s="271"/>
    </row>
    <row r="471" spans="1:27" ht="12.75" x14ac:dyDescent="0.2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  <c r="AA471" s="271"/>
    </row>
    <row r="472" spans="1:27" ht="12.75" x14ac:dyDescent="0.2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  <c r="AA472" s="271"/>
    </row>
    <row r="473" spans="1:27" ht="12.75" x14ac:dyDescent="0.2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</row>
    <row r="474" spans="1:27" ht="12.75" x14ac:dyDescent="0.2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</row>
    <row r="475" spans="1:27" ht="12.75" x14ac:dyDescent="0.2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  <c r="AA475" s="271"/>
    </row>
    <row r="476" spans="1:27" ht="12.75" x14ac:dyDescent="0.2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  <c r="AA476" s="271"/>
    </row>
    <row r="477" spans="1:27" ht="12.75" x14ac:dyDescent="0.2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  <c r="AA477" s="271"/>
    </row>
    <row r="478" spans="1:27" ht="12.75" x14ac:dyDescent="0.2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  <c r="AA478" s="271"/>
    </row>
    <row r="479" spans="1:27" ht="12.75" x14ac:dyDescent="0.2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  <c r="AA479" s="271"/>
    </row>
    <row r="480" spans="1:27" ht="12.75" x14ac:dyDescent="0.2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</row>
    <row r="481" spans="1:27" ht="12.75" x14ac:dyDescent="0.2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</row>
    <row r="482" spans="1:27" ht="12.75" x14ac:dyDescent="0.2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  <c r="AA482" s="271"/>
    </row>
    <row r="483" spans="1:27" ht="12.75" x14ac:dyDescent="0.2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</row>
    <row r="484" spans="1:27" ht="12.75" x14ac:dyDescent="0.2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</row>
    <row r="485" spans="1:27" ht="12.75" x14ac:dyDescent="0.2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</row>
    <row r="486" spans="1:27" ht="12.75" x14ac:dyDescent="0.2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</row>
    <row r="487" spans="1:27" ht="12.75" x14ac:dyDescent="0.2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  <c r="AA487" s="271"/>
    </row>
    <row r="488" spans="1:27" ht="12.75" x14ac:dyDescent="0.2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</row>
    <row r="489" spans="1:27" ht="12.75" x14ac:dyDescent="0.2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</row>
    <row r="490" spans="1:27" ht="12.75" x14ac:dyDescent="0.2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  <c r="AA490" s="271"/>
    </row>
    <row r="491" spans="1:27" ht="12.75" x14ac:dyDescent="0.2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</row>
    <row r="492" spans="1:27" ht="12.75" x14ac:dyDescent="0.2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</row>
    <row r="493" spans="1:27" ht="12.75" x14ac:dyDescent="0.2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</row>
    <row r="494" spans="1:27" ht="12.75" x14ac:dyDescent="0.2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</row>
    <row r="495" spans="1:27" ht="12.75" x14ac:dyDescent="0.2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</row>
    <row r="496" spans="1:27" ht="12.75" x14ac:dyDescent="0.2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</row>
    <row r="497" spans="1:27" ht="12.75" x14ac:dyDescent="0.2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  <c r="AA497" s="271"/>
    </row>
    <row r="498" spans="1:27" ht="12.75" x14ac:dyDescent="0.2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  <c r="AA498" s="271"/>
    </row>
    <row r="499" spans="1:27" ht="12.75" x14ac:dyDescent="0.2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  <c r="AA499" s="271"/>
    </row>
    <row r="500" spans="1:27" ht="12.75" x14ac:dyDescent="0.2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  <c r="AA500" s="271"/>
    </row>
    <row r="501" spans="1:27" ht="12.75" x14ac:dyDescent="0.2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  <c r="AA501" s="271"/>
    </row>
    <row r="502" spans="1:27" ht="12.75" x14ac:dyDescent="0.2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  <c r="AA502" s="271"/>
    </row>
    <row r="503" spans="1:27" ht="12.75" x14ac:dyDescent="0.2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  <c r="AA503" s="271"/>
    </row>
    <row r="504" spans="1:27" ht="12.75" x14ac:dyDescent="0.2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  <c r="AA504" s="271"/>
    </row>
    <row r="505" spans="1:27" ht="12.75" x14ac:dyDescent="0.2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  <c r="AA505" s="271"/>
    </row>
    <row r="506" spans="1:27" ht="12.75" x14ac:dyDescent="0.2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  <c r="AA506" s="271"/>
    </row>
    <row r="507" spans="1:27" ht="12.75" x14ac:dyDescent="0.2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  <c r="AA507" s="271"/>
    </row>
    <row r="508" spans="1:27" ht="12.75" x14ac:dyDescent="0.2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  <c r="AA508" s="271"/>
    </row>
    <row r="509" spans="1:27" ht="12.75" x14ac:dyDescent="0.2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  <c r="AA509" s="271"/>
    </row>
    <row r="510" spans="1:27" ht="12.75" x14ac:dyDescent="0.2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  <c r="AA510" s="271"/>
    </row>
    <row r="511" spans="1:27" ht="12.75" x14ac:dyDescent="0.2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  <c r="AA511" s="271"/>
    </row>
    <row r="512" spans="1:27" ht="12.75" x14ac:dyDescent="0.2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  <c r="AA512" s="271"/>
    </row>
    <row r="513" spans="1:27" ht="12.75" x14ac:dyDescent="0.2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  <c r="AA513" s="271"/>
    </row>
    <row r="514" spans="1:27" ht="12.75" x14ac:dyDescent="0.2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  <c r="AA514" s="271"/>
    </row>
    <row r="515" spans="1:27" ht="12.75" x14ac:dyDescent="0.2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  <c r="AA515" s="271"/>
    </row>
    <row r="516" spans="1:27" ht="12.75" x14ac:dyDescent="0.2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  <c r="AA516" s="271"/>
    </row>
    <row r="517" spans="1:27" ht="12.75" x14ac:dyDescent="0.2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  <c r="AA517" s="271"/>
    </row>
    <row r="518" spans="1:27" ht="12.75" x14ac:dyDescent="0.2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  <c r="AA518" s="271"/>
    </row>
    <row r="519" spans="1:27" ht="12.75" x14ac:dyDescent="0.2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  <c r="AA519" s="271"/>
    </row>
    <row r="520" spans="1:27" ht="12.75" x14ac:dyDescent="0.2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  <c r="AA520" s="271"/>
    </row>
    <row r="521" spans="1:27" ht="12.75" x14ac:dyDescent="0.2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  <c r="AA521" s="271"/>
    </row>
    <row r="522" spans="1:27" ht="12.75" x14ac:dyDescent="0.2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  <c r="AA522" s="271"/>
    </row>
    <row r="523" spans="1:27" ht="12.75" x14ac:dyDescent="0.2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  <c r="AA523" s="271"/>
    </row>
    <row r="524" spans="1:27" ht="12.75" x14ac:dyDescent="0.2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  <c r="AA524" s="271"/>
    </row>
    <row r="525" spans="1:27" ht="12.75" x14ac:dyDescent="0.2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</row>
    <row r="526" spans="1:27" ht="12.75" x14ac:dyDescent="0.2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  <c r="AA526" s="271"/>
    </row>
    <row r="527" spans="1:27" ht="12.75" x14ac:dyDescent="0.2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  <c r="AA527" s="271"/>
    </row>
    <row r="528" spans="1:27" ht="12.75" x14ac:dyDescent="0.2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  <c r="AA528" s="271"/>
    </row>
    <row r="529" spans="1:27" ht="12.75" x14ac:dyDescent="0.2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  <c r="AA529" s="271"/>
    </row>
    <row r="530" spans="1:27" ht="12.75" x14ac:dyDescent="0.2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  <c r="AA530" s="271"/>
    </row>
    <row r="531" spans="1:27" ht="12.75" x14ac:dyDescent="0.2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  <c r="AA531" s="271"/>
    </row>
    <row r="532" spans="1:27" ht="12.75" x14ac:dyDescent="0.2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  <c r="AA532" s="271"/>
    </row>
    <row r="533" spans="1:27" ht="12.75" x14ac:dyDescent="0.2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  <c r="AA533" s="271"/>
    </row>
    <row r="534" spans="1:27" ht="12.75" x14ac:dyDescent="0.2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  <c r="AA534" s="271"/>
    </row>
    <row r="535" spans="1:27" ht="12.75" x14ac:dyDescent="0.2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  <c r="AA535" s="271"/>
    </row>
    <row r="536" spans="1:27" ht="12.75" x14ac:dyDescent="0.2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</row>
    <row r="537" spans="1:27" ht="12.75" x14ac:dyDescent="0.2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</row>
    <row r="538" spans="1:27" ht="12.75" x14ac:dyDescent="0.2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</row>
    <row r="539" spans="1:27" ht="12.75" x14ac:dyDescent="0.2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</row>
    <row r="540" spans="1:27" ht="12.75" x14ac:dyDescent="0.2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  <c r="AA540" s="271"/>
    </row>
    <row r="541" spans="1:27" ht="12.75" x14ac:dyDescent="0.2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</row>
    <row r="542" spans="1:27" ht="12.75" x14ac:dyDescent="0.2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  <c r="AA542" s="271"/>
    </row>
    <row r="543" spans="1:27" ht="12.75" x14ac:dyDescent="0.2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</row>
    <row r="544" spans="1:27" ht="12.75" x14ac:dyDescent="0.2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</row>
    <row r="545" spans="1:27" ht="12.75" x14ac:dyDescent="0.2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</row>
    <row r="546" spans="1:27" ht="12.75" x14ac:dyDescent="0.2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</row>
    <row r="547" spans="1:27" ht="12.75" x14ac:dyDescent="0.2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  <c r="AA547" s="271"/>
    </row>
    <row r="548" spans="1:27" ht="12.75" x14ac:dyDescent="0.2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  <c r="AA548" s="271"/>
    </row>
    <row r="549" spans="1:27" ht="12.75" x14ac:dyDescent="0.2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  <c r="AA549" s="271"/>
    </row>
    <row r="550" spans="1:27" ht="12.75" x14ac:dyDescent="0.2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</row>
    <row r="551" spans="1:27" ht="12.75" x14ac:dyDescent="0.2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  <c r="AA551" s="271"/>
    </row>
    <row r="552" spans="1:27" ht="12.75" x14ac:dyDescent="0.2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  <c r="AA552" s="271"/>
    </row>
    <row r="553" spans="1:27" ht="12.75" x14ac:dyDescent="0.2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  <c r="AA553" s="271"/>
    </row>
    <row r="554" spans="1:27" ht="12.75" x14ac:dyDescent="0.2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  <c r="AA554" s="271"/>
    </row>
    <row r="555" spans="1:27" ht="12.75" x14ac:dyDescent="0.2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  <c r="AA555" s="271"/>
    </row>
    <row r="556" spans="1:27" ht="12.75" x14ac:dyDescent="0.2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  <c r="AA556" s="271"/>
    </row>
    <row r="557" spans="1:27" ht="12.75" x14ac:dyDescent="0.2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  <c r="AA557" s="271"/>
    </row>
    <row r="558" spans="1:27" ht="12.75" x14ac:dyDescent="0.2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  <c r="AA558" s="271"/>
    </row>
    <row r="559" spans="1:27" ht="12.75" x14ac:dyDescent="0.2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  <c r="AA559" s="271"/>
    </row>
    <row r="560" spans="1:27" ht="12.75" x14ac:dyDescent="0.2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  <c r="AA560" s="271"/>
    </row>
    <row r="561" spans="1:27" ht="12.75" x14ac:dyDescent="0.2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  <c r="AA561" s="271"/>
    </row>
    <row r="562" spans="1:27" ht="12.75" x14ac:dyDescent="0.2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  <c r="AA562" s="271"/>
    </row>
    <row r="563" spans="1:27" ht="12.75" x14ac:dyDescent="0.2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  <c r="AA563" s="271"/>
    </row>
    <row r="564" spans="1:27" ht="12.75" x14ac:dyDescent="0.2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  <c r="AA564" s="271"/>
    </row>
    <row r="565" spans="1:27" ht="12.75" x14ac:dyDescent="0.2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  <c r="AA565" s="271"/>
    </row>
    <row r="566" spans="1:27" ht="12.75" x14ac:dyDescent="0.2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  <c r="AA566" s="271"/>
    </row>
    <row r="567" spans="1:27" ht="12.75" x14ac:dyDescent="0.2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  <c r="AA567" s="271"/>
    </row>
    <row r="568" spans="1:27" ht="12.75" x14ac:dyDescent="0.2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  <c r="AA568" s="271"/>
    </row>
    <row r="569" spans="1:27" ht="12.75" x14ac:dyDescent="0.2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  <c r="AA569" s="271"/>
    </row>
    <row r="570" spans="1:27" ht="12.75" x14ac:dyDescent="0.2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  <c r="AA570" s="271"/>
    </row>
    <row r="571" spans="1:27" ht="12.75" x14ac:dyDescent="0.2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  <c r="AA571" s="271"/>
    </row>
    <row r="572" spans="1:27" ht="12.75" x14ac:dyDescent="0.2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  <c r="AA572" s="271"/>
    </row>
    <row r="573" spans="1:27" ht="12.75" x14ac:dyDescent="0.2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  <c r="AA573" s="271"/>
    </row>
    <row r="574" spans="1:27" ht="12.75" x14ac:dyDescent="0.2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  <c r="AA574" s="271"/>
    </row>
    <row r="575" spans="1:27" ht="12.75" x14ac:dyDescent="0.2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  <c r="AA575" s="271"/>
    </row>
    <row r="576" spans="1:27" ht="12.75" x14ac:dyDescent="0.2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  <c r="AA576" s="271"/>
    </row>
    <row r="577" spans="1:27" ht="12.75" x14ac:dyDescent="0.2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  <c r="AA577" s="271"/>
    </row>
    <row r="578" spans="1:27" ht="12.75" x14ac:dyDescent="0.2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  <c r="AA578" s="271"/>
    </row>
    <row r="579" spans="1:27" ht="12.75" x14ac:dyDescent="0.2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  <c r="AA579" s="271"/>
    </row>
    <row r="580" spans="1:27" ht="12.75" x14ac:dyDescent="0.2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  <c r="AA580" s="271"/>
    </row>
    <row r="581" spans="1:27" ht="12.75" x14ac:dyDescent="0.2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  <c r="AA581" s="271"/>
    </row>
    <row r="582" spans="1:27" ht="12.75" x14ac:dyDescent="0.2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  <c r="AA582" s="271"/>
    </row>
    <row r="583" spans="1:27" ht="12.75" x14ac:dyDescent="0.2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  <c r="AA583" s="271"/>
    </row>
    <row r="584" spans="1:27" ht="12.75" x14ac:dyDescent="0.2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  <c r="AA584" s="271"/>
    </row>
    <row r="585" spans="1:27" ht="12.75" x14ac:dyDescent="0.2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  <c r="AA585" s="271"/>
    </row>
    <row r="586" spans="1:27" ht="12.75" x14ac:dyDescent="0.2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  <c r="AA586" s="271"/>
    </row>
    <row r="587" spans="1:27" ht="12.75" x14ac:dyDescent="0.2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  <c r="AA587" s="271"/>
    </row>
    <row r="588" spans="1:27" ht="12.75" x14ac:dyDescent="0.2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  <c r="AA588" s="271"/>
    </row>
    <row r="589" spans="1:27" ht="12.75" x14ac:dyDescent="0.2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  <c r="AA589" s="271"/>
    </row>
    <row r="590" spans="1:27" ht="12.75" x14ac:dyDescent="0.2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  <c r="AA590" s="271"/>
    </row>
    <row r="591" spans="1:27" ht="12.75" x14ac:dyDescent="0.2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  <c r="AA591" s="271"/>
    </row>
    <row r="592" spans="1:27" ht="12.75" x14ac:dyDescent="0.2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  <c r="AA592" s="271"/>
    </row>
    <row r="593" spans="1:27" ht="12.75" x14ac:dyDescent="0.2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  <c r="AA593" s="271"/>
    </row>
    <row r="594" spans="1:27" ht="12.75" x14ac:dyDescent="0.2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  <c r="AA594" s="271"/>
    </row>
    <row r="595" spans="1:27" ht="12.75" x14ac:dyDescent="0.2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  <c r="AA595" s="271"/>
    </row>
    <row r="596" spans="1:27" ht="12.75" x14ac:dyDescent="0.2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  <c r="AA596" s="271"/>
    </row>
    <row r="597" spans="1:27" ht="12.75" x14ac:dyDescent="0.2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  <c r="AA597" s="271"/>
    </row>
    <row r="598" spans="1:27" ht="12.75" x14ac:dyDescent="0.2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  <c r="AA598" s="271"/>
    </row>
    <row r="599" spans="1:27" ht="12.75" x14ac:dyDescent="0.2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  <c r="AA599" s="271"/>
    </row>
    <row r="600" spans="1:27" ht="12.75" x14ac:dyDescent="0.2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  <c r="AA600" s="271"/>
    </row>
    <row r="601" spans="1:27" ht="12.75" x14ac:dyDescent="0.2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  <c r="AA601" s="271"/>
    </row>
    <row r="602" spans="1:27" ht="12.75" x14ac:dyDescent="0.2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  <c r="AA602" s="271"/>
    </row>
    <row r="603" spans="1:27" ht="12.75" x14ac:dyDescent="0.2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  <c r="AA603" s="271"/>
    </row>
    <row r="604" spans="1:27" ht="12.75" x14ac:dyDescent="0.2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  <c r="AA604" s="271"/>
    </row>
    <row r="605" spans="1:27" ht="12.75" x14ac:dyDescent="0.2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  <c r="AA605" s="271"/>
    </row>
    <row r="606" spans="1:27" ht="12.75" x14ac:dyDescent="0.2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  <c r="AA606" s="271"/>
    </row>
    <row r="607" spans="1:27" ht="12.75" x14ac:dyDescent="0.2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  <c r="AA607" s="271"/>
    </row>
    <row r="608" spans="1:27" ht="12.75" x14ac:dyDescent="0.2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  <c r="AA608" s="271"/>
    </row>
    <row r="609" spans="1:27" ht="12.75" x14ac:dyDescent="0.2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  <c r="AA609" s="271"/>
    </row>
    <row r="610" spans="1:27" ht="12.75" x14ac:dyDescent="0.2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  <c r="AA610" s="271"/>
    </row>
    <row r="611" spans="1:27" ht="12.75" x14ac:dyDescent="0.2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  <c r="AA611" s="271"/>
    </row>
    <row r="612" spans="1:27" ht="12.75" x14ac:dyDescent="0.2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  <c r="AA612" s="271"/>
    </row>
    <row r="613" spans="1:27" ht="12.75" x14ac:dyDescent="0.2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  <c r="AA613" s="271"/>
    </row>
    <row r="614" spans="1:27" ht="12.75" x14ac:dyDescent="0.2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  <c r="AA614" s="271"/>
    </row>
    <row r="615" spans="1:27" ht="12.75" x14ac:dyDescent="0.2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  <c r="AA615" s="271"/>
    </row>
    <row r="616" spans="1:27" ht="12.75" x14ac:dyDescent="0.2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  <c r="AA616" s="271"/>
    </row>
    <row r="617" spans="1:27" ht="12.75" x14ac:dyDescent="0.2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  <c r="AA617" s="271"/>
    </row>
    <row r="618" spans="1:27" ht="12.75" x14ac:dyDescent="0.2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  <c r="AA618" s="271"/>
    </row>
    <row r="619" spans="1:27" ht="12.75" x14ac:dyDescent="0.2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  <c r="AA619" s="271"/>
    </row>
    <row r="620" spans="1:27" ht="12.75" x14ac:dyDescent="0.2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  <c r="AA620" s="271"/>
    </row>
    <row r="621" spans="1:27" ht="12.75" x14ac:dyDescent="0.2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  <c r="AA621" s="271"/>
    </row>
    <row r="622" spans="1:27" ht="12.75" x14ac:dyDescent="0.2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  <c r="AA622" s="271"/>
    </row>
    <row r="623" spans="1:27" ht="12.75" x14ac:dyDescent="0.2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  <c r="AA623" s="271"/>
    </row>
    <row r="624" spans="1:27" ht="12.75" x14ac:dyDescent="0.2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  <c r="AA624" s="271"/>
    </row>
    <row r="625" spans="1:27" ht="12.75" x14ac:dyDescent="0.2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  <c r="AA625" s="271"/>
    </row>
    <row r="626" spans="1:27" ht="12.75" x14ac:dyDescent="0.2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  <c r="AA626" s="271"/>
    </row>
    <row r="627" spans="1:27" ht="12.75" x14ac:dyDescent="0.2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  <c r="AA627" s="271"/>
    </row>
    <row r="628" spans="1:27" ht="12.75" x14ac:dyDescent="0.2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  <c r="AA628" s="271"/>
    </row>
    <row r="629" spans="1:27" ht="12.75" x14ac:dyDescent="0.2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  <c r="AA629" s="271"/>
    </row>
    <row r="630" spans="1:27" ht="12.75" x14ac:dyDescent="0.2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  <c r="AA630" s="271"/>
    </row>
    <row r="631" spans="1:27" ht="12.75" x14ac:dyDescent="0.2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  <c r="AA631" s="271"/>
    </row>
    <row r="632" spans="1:27" ht="12.75" x14ac:dyDescent="0.2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  <c r="AA632" s="271"/>
    </row>
    <row r="633" spans="1:27" ht="12.75" x14ac:dyDescent="0.2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  <c r="AA633" s="271"/>
    </row>
    <row r="634" spans="1:27" ht="12.75" x14ac:dyDescent="0.2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  <c r="AA634" s="271"/>
    </row>
    <row r="635" spans="1:27" ht="12.75" x14ac:dyDescent="0.2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  <c r="AA635" s="271"/>
    </row>
    <row r="636" spans="1:27" ht="12.75" x14ac:dyDescent="0.2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  <c r="AA636" s="271"/>
    </row>
    <row r="637" spans="1:27" ht="12.75" x14ac:dyDescent="0.2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  <c r="AA637" s="271"/>
    </row>
    <row r="638" spans="1:27" ht="12.75" x14ac:dyDescent="0.2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  <c r="AA638" s="271"/>
    </row>
    <row r="639" spans="1:27" ht="12.75" x14ac:dyDescent="0.2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  <c r="AA639" s="271"/>
    </row>
    <row r="640" spans="1:27" ht="12.75" x14ac:dyDescent="0.2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  <c r="AA640" s="271"/>
    </row>
    <row r="641" spans="1:27" ht="12.75" x14ac:dyDescent="0.2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  <c r="AA641" s="271"/>
    </row>
    <row r="642" spans="1:27" ht="12.75" x14ac:dyDescent="0.2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  <c r="AA642" s="271"/>
    </row>
    <row r="643" spans="1:27" ht="12.75" x14ac:dyDescent="0.2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  <c r="AA643" s="271"/>
    </row>
    <row r="644" spans="1:27" ht="12.75" x14ac:dyDescent="0.2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  <c r="AA644" s="271"/>
    </row>
    <row r="645" spans="1:27" ht="12.75" x14ac:dyDescent="0.2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  <c r="AA645" s="271"/>
    </row>
    <row r="646" spans="1:27" ht="12.75" x14ac:dyDescent="0.2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  <c r="AA646" s="271"/>
    </row>
    <row r="647" spans="1:27" ht="12.75" x14ac:dyDescent="0.2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  <c r="AA647" s="271"/>
    </row>
    <row r="648" spans="1:27" ht="12.75" x14ac:dyDescent="0.2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  <c r="AA648" s="271"/>
    </row>
    <row r="649" spans="1:27" ht="12.75" x14ac:dyDescent="0.2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  <c r="AA649" s="271"/>
    </row>
    <row r="650" spans="1:27" ht="12.75" x14ac:dyDescent="0.2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  <c r="AA650" s="271"/>
    </row>
    <row r="651" spans="1:27" ht="12.75" x14ac:dyDescent="0.2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  <c r="AA651" s="271"/>
    </row>
    <row r="652" spans="1:27" ht="12.75" x14ac:dyDescent="0.2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  <c r="AA652" s="271"/>
    </row>
    <row r="653" spans="1:27" ht="12.75" x14ac:dyDescent="0.2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  <c r="AA653" s="271"/>
    </row>
    <row r="654" spans="1:27" ht="12.75" x14ac:dyDescent="0.2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  <c r="AA654" s="271"/>
    </row>
    <row r="655" spans="1:27" ht="12.75" x14ac:dyDescent="0.2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</row>
    <row r="656" spans="1:27" ht="12.75" x14ac:dyDescent="0.2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  <c r="AA656" s="271"/>
    </row>
    <row r="657" spans="1:27" ht="12.75" x14ac:dyDescent="0.2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  <c r="AA657" s="271"/>
    </row>
    <row r="658" spans="1:27" ht="12.75" x14ac:dyDescent="0.2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  <c r="AA658" s="271"/>
    </row>
    <row r="659" spans="1:27" ht="12.75" x14ac:dyDescent="0.2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  <c r="AA659" s="271"/>
    </row>
    <row r="660" spans="1:27" ht="12.75" x14ac:dyDescent="0.2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  <c r="AA660" s="271"/>
    </row>
    <row r="661" spans="1:27" ht="12.75" x14ac:dyDescent="0.2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  <c r="AA661" s="271"/>
    </row>
    <row r="662" spans="1:27" ht="12.75" x14ac:dyDescent="0.2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  <c r="AA662" s="271"/>
    </row>
    <row r="663" spans="1:27" ht="12.75" x14ac:dyDescent="0.2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  <c r="AA663" s="271"/>
    </row>
    <row r="664" spans="1:27" ht="12.75" x14ac:dyDescent="0.2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  <c r="AA664" s="271"/>
    </row>
    <row r="665" spans="1:27" ht="12.75" x14ac:dyDescent="0.2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  <c r="AA665" s="271"/>
    </row>
    <row r="666" spans="1:27" ht="12.75" x14ac:dyDescent="0.2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  <c r="AA666" s="271"/>
    </row>
    <row r="667" spans="1:27" ht="12.75" x14ac:dyDescent="0.2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  <c r="AA667" s="271"/>
    </row>
    <row r="668" spans="1:27" ht="12.75" x14ac:dyDescent="0.2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  <c r="AA668" s="271"/>
    </row>
    <row r="669" spans="1:27" ht="12.75" x14ac:dyDescent="0.2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  <c r="AA669" s="271"/>
    </row>
    <row r="670" spans="1:27" ht="12.75" x14ac:dyDescent="0.2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  <c r="AA670" s="271"/>
    </row>
    <row r="671" spans="1:27" ht="12.75" x14ac:dyDescent="0.2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  <c r="AA671" s="271"/>
    </row>
    <row r="672" spans="1:27" ht="12.75" x14ac:dyDescent="0.2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  <c r="AA672" s="271"/>
    </row>
    <row r="673" spans="1:27" ht="12.75" x14ac:dyDescent="0.2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  <c r="AA673" s="271"/>
    </row>
    <row r="674" spans="1:27" ht="12.75" x14ac:dyDescent="0.2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  <c r="AA674" s="271"/>
    </row>
    <row r="675" spans="1:27" ht="12.75" x14ac:dyDescent="0.2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  <c r="AA675" s="271"/>
    </row>
    <row r="676" spans="1:27" ht="12.75" x14ac:dyDescent="0.2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  <c r="AA676" s="271"/>
    </row>
    <row r="677" spans="1:27" ht="12.75" x14ac:dyDescent="0.2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  <c r="AA677" s="271"/>
    </row>
    <row r="678" spans="1:27" ht="12.75" x14ac:dyDescent="0.2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  <c r="AA678" s="271"/>
    </row>
    <row r="679" spans="1:27" ht="12.75" x14ac:dyDescent="0.2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  <c r="AA679" s="271"/>
    </row>
    <row r="680" spans="1:27" ht="12.75" x14ac:dyDescent="0.2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  <c r="AA680" s="271"/>
    </row>
    <row r="681" spans="1:27" ht="12.75" x14ac:dyDescent="0.2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  <c r="AA681" s="271"/>
    </row>
    <row r="682" spans="1:27" ht="12.75" x14ac:dyDescent="0.2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  <c r="AA682" s="271"/>
    </row>
    <row r="683" spans="1:27" ht="12.75" x14ac:dyDescent="0.2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  <c r="AA683" s="271"/>
    </row>
    <row r="684" spans="1:27" ht="12.75" x14ac:dyDescent="0.2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  <c r="AA684" s="271"/>
    </row>
    <row r="685" spans="1:27" ht="12.75" x14ac:dyDescent="0.2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  <c r="AA685" s="271"/>
    </row>
    <row r="686" spans="1:27" ht="12.75" x14ac:dyDescent="0.2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  <c r="AA686" s="271"/>
    </row>
    <row r="687" spans="1:27" ht="12.75" x14ac:dyDescent="0.2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  <c r="AA687" s="271"/>
    </row>
    <row r="688" spans="1:27" ht="12.75" x14ac:dyDescent="0.2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  <c r="AA688" s="271"/>
    </row>
    <row r="689" spans="1:27" ht="12.75" x14ac:dyDescent="0.2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  <c r="AA689" s="271"/>
    </row>
    <row r="690" spans="1:27" ht="12.75" x14ac:dyDescent="0.2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  <c r="AA690" s="271"/>
    </row>
    <row r="691" spans="1:27" ht="12.75" x14ac:dyDescent="0.2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  <c r="AA691" s="271"/>
    </row>
    <row r="692" spans="1:27" ht="12.75" x14ac:dyDescent="0.2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  <c r="AA692" s="271"/>
    </row>
    <row r="693" spans="1:27" ht="12.75" x14ac:dyDescent="0.2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  <c r="AA693" s="271"/>
    </row>
    <row r="694" spans="1:27" ht="12.75" x14ac:dyDescent="0.2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  <c r="AA694" s="271"/>
    </row>
    <row r="695" spans="1:27" ht="12.75" x14ac:dyDescent="0.2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  <c r="AA695" s="271"/>
    </row>
    <row r="696" spans="1:27" ht="12.75" x14ac:dyDescent="0.2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  <c r="AA696" s="271"/>
    </row>
    <row r="697" spans="1:27" ht="12.75" x14ac:dyDescent="0.2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  <c r="AA697" s="271"/>
    </row>
    <row r="698" spans="1:27" ht="12.75" x14ac:dyDescent="0.2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  <c r="AA698" s="271"/>
    </row>
    <row r="699" spans="1:27" ht="12.75" x14ac:dyDescent="0.2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  <c r="AA699" s="271"/>
    </row>
    <row r="700" spans="1:27" ht="12.75" x14ac:dyDescent="0.2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  <c r="AA700" s="271"/>
    </row>
    <row r="701" spans="1:27" ht="12.75" x14ac:dyDescent="0.2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  <c r="AA701" s="271"/>
    </row>
    <row r="702" spans="1:27" ht="12.75" x14ac:dyDescent="0.2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  <c r="AA702" s="271"/>
    </row>
    <row r="703" spans="1:27" ht="12.75" x14ac:dyDescent="0.2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  <c r="AA703" s="271"/>
    </row>
    <row r="704" spans="1:27" ht="12.75" x14ac:dyDescent="0.2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  <c r="AA704" s="271"/>
    </row>
    <row r="705" spans="1:27" ht="12.75" x14ac:dyDescent="0.2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  <c r="AA705" s="271"/>
    </row>
    <row r="706" spans="1:27" ht="12.75" x14ac:dyDescent="0.2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  <c r="AA706" s="271"/>
    </row>
    <row r="707" spans="1:27" ht="12.75" x14ac:dyDescent="0.2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  <c r="AA707" s="271"/>
    </row>
    <row r="708" spans="1:27" ht="12.75" x14ac:dyDescent="0.2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  <c r="AA708" s="271"/>
    </row>
    <row r="709" spans="1:27" ht="12.75" x14ac:dyDescent="0.2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  <c r="AA709" s="271"/>
    </row>
    <row r="710" spans="1:27" ht="12.75" x14ac:dyDescent="0.2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  <c r="AA710" s="271"/>
    </row>
    <row r="711" spans="1:27" ht="12.75" x14ac:dyDescent="0.2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  <c r="AA711" s="271"/>
    </row>
    <row r="712" spans="1:27" ht="12.75" x14ac:dyDescent="0.2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  <c r="AA712" s="271"/>
    </row>
    <row r="713" spans="1:27" ht="12.75" x14ac:dyDescent="0.2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  <c r="AA713" s="271"/>
    </row>
    <row r="714" spans="1:27" ht="12.75" x14ac:dyDescent="0.2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  <c r="AA714" s="271"/>
    </row>
    <row r="715" spans="1:27" ht="12.75" x14ac:dyDescent="0.2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  <c r="AA715" s="271"/>
    </row>
    <row r="716" spans="1:27" ht="12.75" x14ac:dyDescent="0.2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  <c r="AA716" s="271"/>
    </row>
    <row r="717" spans="1:27" ht="12.75" x14ac:dyDescent="0.2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  <c r="AA717" s="271"/>
    </row>
    <row r="718" spans="1:27" ht="12.75" x14ac:dyDescent="0.2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  <c r="AA718" s="271"/>
    </row>
    <row r="719" spans="1:27" ht="12.75" x14ac:dyDescent="0.2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  <c r="AA719" s="271"/>
    </row>
    <row r="720" spans="1:27" ht="12.75" x14ac:dyDescent="0.2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  <c r="AA720" s="271"/>
    </row>
    <row r="721" spans="1:27" ht="12.75" x14ac:dyDescent="0.2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  <c r="AA721" s="271"/>
    </row>
    <row r="722" spans="1:27" ht="12.75" x14ac:dyDescent="0.2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  <c r="AA722" s="271"/>
    </row>
    <row r="723" spans="1:27" ht="12.75" x14ac:dyDescent="0.2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  <c r="AA723" s="271"/>
    </row>
    <row r="724" spans="1:27" ht="12.75" x14ac:dyDescent="0.2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  <c r="AA724" s="271"/>
    </row>
    <row r="725" spans="1:27" ht="12.75" x14ac:dyDescent="0.2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  <c r="AA725" s="271"/>
    </row>
    <row r="726" spans="1:27" ht="12.75" x14ac:dyDescent="0.2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  <c r="AA726" s="271"/>
    </row>
    <row r="727" spans="1:27" ht="12.75" x14ac:dyDescent="0.2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  <c r="AA727" s="271"/>
    </row>
    <row r="728" spans="1:27" ht="12.75" x14ac:dyDescent="0.2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  <c r="AA728" s="271"/>
    </row>
    <row r="729" spans="1:27" ht="12.75" x14ac:dyDescent="0.2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  <c r="AA729" s="271"/>
    </row>
    <row r="730" spans="1:27" ht="12.75" x14ac:dyDescent="0.2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  <c r="AA730" s="271"/>
    </row>
    <row r="731" spans="1:27" ht="12.75" x14ac:dyDescent="0.2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  <c r="AA731" s="271"/>
    </row>
    <row r="732" spans="1:27" ht="12.75" x14ac:dyDescent="0.2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  <c r="AA732" s="271"/>
    </row>
    <row r="733" spans="1:27" ht="12.75" x14ac:dyDescent="0.2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  <c r="AA733" s="271"/>
    </row>
    <row r="734" spans="1:27" ht="12.75" x14ac:dyDescent="0.2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  <c r="AA734" s="271"/>
    </row>
    <row r="735" spans="1:27" ht="12.75" x14ac:dyDescent="0.2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  <c r="AA735" s="271"/>
    </row>
    <row r="736" spans="1:27" ht="12.75" x14ac:dyDescent="0.2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  <c r="AA736" s="271"/>
    </row>
    <row r="737" spans="1:27" ht="12.75" x14ac:dyDescent="0.2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  <c r="AA737" s="271"/>
    </row>
    <row r="738" spans="1:27" ht="12.75" x14ac:dyDescent="0.2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  <c r="AA738" s="271"/>
    </row>
    <row r="739" spans="1:27" ht="12.75" x14ac:dyDescent="0.2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  <c r="AA739" s="271"/>
    </row>
    <row r="740" spans="1:27" ht="12.75" x14ac:dyDescent="0.2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  <c r="AA740" s="271"/>
    </row>
    <row r="741" spans="1:27" ht="12.75" x14ac:dyDescent="0.2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  <c r="AA741" s="271"/>
    </row>
    <row r="742" spans="1:27" ht="12.75" x14ac:dyDescent="0.2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  <c r="AA742" s="271"/>
    </row>
    <row r="743" spans="1:27" ht="12.75" x14ac:dyDescent="0.2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  <c r="AA743" s="271"/>
    </row>
    <row r="744" spans="1:27" ht="12.75" x14ac:dyDescent="0.2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  <c r="AA744" s="271"/>
    </row>
    <row r="745" spans="1:27" ht="12.75" x14ac:dyDescent="0.2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  <c r="AA745" s="271"/>
    </row>
    <row r="746" spans="1:27" ht="12.75" x14ac:dyDescent="0.2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  <c r="AA746" s="271"/>
    </row>
    <row r="747" spans="1:27" ht="12.75" x14ac:dyDescent="0.2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  <c r="AA747" s="271"/>
    </row>
    <row r="748" spans="1:27" ht="12.75" x14ac:dyDescent="0.2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  <c r="AA748" s="271"/>
    </row>
    <row r="749" spans="1:27" ht="12.75" x14ac:dyDescent="0.2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  <c r="AA749" s="271"/>
    </row>
    <row r="750" spans="1:27" ht="12.75" x14ac:dyDescent="0.2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  <c r="AA750" s="271"/>
    </row>
    <row r="751" spans="1:27" ht="12.75" x14ac:dyDescent="0.2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  <c r="AA751" s="271"/>
    </row>
    <row r="752" spans="1:27" ht="12.75" x14ac:dyDescent="0.2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  <c r="AA752" s="271"/>
    </row>
    <row r="753" spans="1:27" ht="12.75" x14ac:dyDescent="0.2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  <c r="AA753" s="271"/>
    </row>
    <row r="754" spans="1:27" ht="12.75" x14ac:dyDescent="0.2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  <c r="AA754" s="271"/>
    </row>
    <row r="755" spans="1:27" ht="12.75" x14ac:dyDescent="0.2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  <c r="AA755" s="271"/>
    </row>
    <row r="756" spans="1:27" ht="12.75" x14ac:dyDescent="0.2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  <c r="AA756" s="271"/>
    </row>
    <row r="757" spans="1:27" ht="12.75" x14ac:dyDescent="0.2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  <c r="AA757" s="271"/>
    </row>
    <row r="758" spans="1:27" ht="12.75" x14ac:dyDescent="0.2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  <c r="AA758" s="271"/>
    </row>
    <row r="759" spans="1:27" ht="12.75" x14ac:dyDescent="0.2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  <c r="AA759" s="271"/>
    </row>
    <row r="760" spans="1:27" ht="12.75" x14ac:dyDescent="0.2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  <c r="AA760" s="271"/>
    </row>
    <row r="761" spans="1:27" ht="12.75" x14ac:dyDescent="0.2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  <c r="AA761" s="271"/>
    </row>
    <row r="762" spans="1:27" ht="12.75" x14ac:dyDescent="0.2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  <c r="AA762" s="271"/>
    </row>
    <row r="763" spans="1:27" ht="12.75" x14ac:dyDescent="0.2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  <c r="AA763" s="271"/>
    </row>
    <row r="764" spans="1:27" ht="12.75" x14ac:dyDescent="0.2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  <c r="AA764" s="271"/>
    </row>
    <row r="765" spans="1:27" ht="12.75" x14ac:dyDescent="0.2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  <c r="AA765" s="271"/>
    </row>
    <row r="766" spans="1:27" ht="12.75" x14ac:dyDescent="0.2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  <c r="AA766" s="271"/>
    </row>
    <row r="767" spans="1:27" ht="12.75" x14ac:dyDescent="0.2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  <c r="AA767" s="271"/>
    </row>
    <row r="768" spans="1:27" ht="12.75" x14ac:dyDescent="0.2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  <c r="AA768" s="271"/>
    </row>
    <row r="769" spans="1:27" ht="12.75" x14ac:dyDescent="0.2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  <c r="AA769" s="271"/>
    </row>
    <row r="770" spans="1:27" ht="12.75" x14ac:dyDescent="0.2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  <c r="AA770" s="271"/>
    </row>
    <row r="771" spans="1:27" ht="12.75" x14ac:dyDescent="0.2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  <c r="AA771" s="271"/>
    </row>
    <row r="772" spans="1:27" ht="12.75" x14ac:dyDescent="0.2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  <c r="AA772" s="271"/>
    </row>
    <row r="773" spans="1:27" ht="12.75" x14ac:dyDescent="0.2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  <c r="AA773" s="271"/>
    </row>
    <row r="774" spans="1:27" ht="12.75" x14ac:dyDescent="0.2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  <c r="AA774" s="271"/>
    </row>
    <row r="775" spans="1:27" ht="12.75" x14ac:dyDescent="0.2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  <c r="AA775" s="271"/>
    </row>
    <row r="776" spans="1:27" ht="12.75" x14ac:dyDescent="0.2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  <c r="AA776" s="271"/>
    </row>
    <row r="777" spans="1:27" ht="12.75" x14ac:dyDescent="0.2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  <c r="AA777" s="271"/>
    </row>
    <row r="778" spans="1:27" ht="12.75" x14ac:dyDescent="0.2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  <c r="AA778" s="271"/>
    </row>
    <row r="779" spans="1:27" ht="12.75" x14ac:dyDescent="0.2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  <c r="AA779" s="271"/>
    </row>
    <row r="780" spans="1:27" ht="12.75" x14ac:dyDescent="0.2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</row>
    <row r="781" spans="1:27" ht="12.75" x14ac:dyDescent="0.2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  <c r="AA781" s="271"/>
    </row>
    <row r="782" spans="1:27" ht="12.75" x14ac:dyDescent="0.2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  <c r="AA782" s="271"/>
    </row>
    <row r="783" spans="1:27" ht="12.75" x14ac:dyDescent="0.2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  <c r="AA783" s="271"/>
    </row>
    <row r="784" spans="1:27" ht="12.75" x14ac:dyDescent="0.2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  <c r="AA784" s="271"/>
    </row>
    <row r="785" spans="1:27" ht="12.75" x14ac:dyDescent="0.2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  <c r="AA785" s="271"/>
    </row>
    <row r="786" spans="1:27" ht="12.75" x14ac:dyDescent="0.2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  <c r="AA786" s="271"/>
    </row>
    <row r="787" spans="1:27" ht="12.75" x14ac:dyDescent="0.2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  <c r="AA787" s="271"/>
    </row>
    <row r="788" spans="1:27" ht="12.75" x14ac:dyDescent="0.2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  <c r="AA788" s="271"/>
    </row>
    <row r="789" spans="1:27" ht="12.75" x14ac:dyDescent="0.2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  <c r="AA789" s="271"/>
    </row>
    <row r="790" spans="1:27" ht="12.75" x14ac:dyDescent="0.2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  <c r="AA790" s="271"/>
    </row>
    <row r="791" spans="1:27" ht="12.75" x14ac:dyDescent="0.2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  <c r="AA791" s="271"/>
    </row>
    <row r="792" spans="1:27" ht="12.75" x14ac:dyDescent="0.2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  <c r="AA792" s="271"/>
    </row>
    <row r="793" spans="1:27" ht="12.75" x14ac:dyDescent="0.2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  <c r="AA793" s="271"/>
    </row>
    <row r="794" spans="1:27" ht="12.75" x14ac:dyDescent="0.2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  <c r="AA794" s="271"/>
    </row>
    <row r="795" spans="1:27" ht="12.75" x14ac:dyDescent="0.2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  <c r="AA795" s="271"/>
    </row>
    <row r="796" spans="1:27" ht="12.75" x14ac:dyDescent="0.2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  <c r="AA796" s="271"/>
    </row>
    <row r="797" spans="1:27" ht="12.75" x14ac:dyDescent="0.2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  <c r="AA797" s="271"/>
    </row>
    <row r="798" spans="1:27" ht="12.75" x14ac:dyDescent="0.2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  <c r="AA798" s="271"/>
    </row>
    <row r="799" spans="1:27" ht="12.75" x14ac:dyDescent="0.2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  <c r="AA799" s="271"/>
    </row>
    <row r="800" spans="1:27" ht="12.75" x14ac:dyDescent="0.2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  <c r="AA800" s="271"/>
    </row>
    <row r="801" spans="1:27" ht="12.75" x14ac:dyDescent="0.2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  <c r="AA801" s="271"/>
    </row>
    <row r="802" spans="1:27" ht="12.75" x14ac:dyDescent="0.2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  <c r="AA802" s="271"/>
    </row>
    <row r="803" spans="1:27" ht="12.75" x14ac:dyDescent="0.2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  <c r="AA803" s="271"/>
    </row>
    <row r="804" spans="1:27" ht="12.75" x14ac:dyDescent="0.2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  <c r="AA804" s="271"/>
    </row>
    <row r="805" spans="1:27" ht="12.75" x14ac:dyDescent="0.2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  <c r="AA805" s="271"/>
    </row>
    <row r="806" spans="1:27" ht="12.75" x14ac:dyDescent="0.2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  <c r="AA806" s="271"/>
    </row>
    <row r="807" spans="1:27" ht="12.75" x14ac:dyDescent="0.2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  <c r="AA807" s="271"/>
    </row>
    <row r="808" spans="1:27" ht="12.75" x14ac:dyDescent="0.2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  <c r="AA808" s="271"/>
    </row>
    <row r="809" spans="1:27" ht="12.75" x14ac:dyDescent="0.2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  <c r="AA809" s="271"/>
    </row>
    <row r="810" spans="1:27" ht="12.75" x14ac:dyDescent="0.2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  <c r="AA810" s="271"/>
    </row>
    <row r="811" spans="1:27" ht="12.75" x14ac:dyDescent="0.2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  <c r="AA811" s="271"/>
    </row>
    <row r="812" spans="1:27" ht="12.75" x14ac:dyDescent="0.2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  <c r="AA812" s="271"/>
    </row>
    <row r="813" spans="1:27" ht="12.75" x14ac:dyDescent="0.2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  <c r="AA813" s="271"/>
    </row>
    <row r="814" spans="1:27" ht="12.75" x14ac:dyDescent="0.2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  <c r="AA814" s="271"/>
    </row>
    <row r="815" spans="1:27" ht="12.75" x14ac:dyDescent="0.2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  <c r="AA815" s="271"/>
    </row>
    <row r="816" spans="1:27" ht="12.75" x14ac:dyDescent="0.2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  <c r="AA816" s="271"/>
    </row>
    <row r="817" spans="1:27" ht="12.75" x14ac:dyDescent="0.2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  <c r="AA817" s="271"/>
    </row>
    <row r="818" spans="1:27" ht="12.75" x14ac:dyDescent="0.2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  <c r="AA818" s="271"/>
    </row>
    <row r="819" spans="1:27" ht="12.75" x14ac:dyDescent="0.2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  <c r="AA819" s="271"/>
    </row>
    <row r="820" spans="1:27" ht="12.75" x14ac:dyDescent="0.2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  <c r="AA820" s="271"/>
    </row>
    <row r="821" spans="1:27" ht="12.75" x14ac:dyDescent="0.2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  <c r="AA821" s="271"/>
    </row>
    <row r="822" spans="1:27" ht="12.75" x14ac:dyDescent="0.2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  <c r="AA822" s="271"/>
    </row>
    <row r="823" spans="1:27" ht="12.75" x14ac:dyDescent="0.2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  <c r="AA823" s="271"/>
    </row>
    <row r="824" spans="1:27" ht="12.75" x14ac:dyDescent="0.2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  <c r="AA824" s="271"/>
    </row>
    <row r="825" spans="1:27" ht="12.75" x14ac:dyDescent="0.2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  <c r="AA825" s="271"/>
    </row>
    <row r="826" spans="1:27" ht="12.75" x14ac:dyDescent="0.2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  <c r="AA826" s="271"/>
    </row>
    <row r="827" spans="1:27" ht="12.75" x14ac:dyDescent="0.2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  <c r="AA827" s="271"/>
    </row>
    <row r="828" spans="1:27" ht="12.75" x14ac:dyDescent="0.2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  <c r="AA828" s="271"/>
    </row>
    <row r="829" spans="1:27" ht="12.75" x14ac:dyDescent="0.2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  <c r="AA829" s="271"/>
    </row>
    <row r="830" spans="1:27" ht="12.75" x14ac:dyDescent="0.2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  <c r="AA830" s="271"/>
    </row>
    <row r="831" spans="1:27" ht="12.75" x14ac:dyDescent="0.2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  <c r="AA831" s="271"/>
    </row>
    <row r="832" spans="1:27" ht="12.75" x14ac:dyDescent="0.2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  <c r="AA832" s="271"/>
    </row>
    <row r="833" spans="1:27" ht="12.75" x14ac:dyDescent="0.2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  <c r="AA833" s="271"/>
    </row>
    <row r="834" spans="1:27" ht="12.75" x14ac:dyDescent="0.2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  <c r="AA834" s="271"/>
    </row>
    <row r="835" spans="1:27" ht="12.75" x14ac:dyDescent="0.2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  <c r="AA835" s="271"/>
    </row>
    <row r="836" spans="1:27" ht="12.75" x14ac:dyDescent="0.2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  <c r="AA836" s="271"/>
    </row>
    <row r="837" spans="1:27" ht="12.75" x14ac:dyDescent="0.2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  <c r="AA837" s="271"/>
    </row>
    <row r="838" spans="1:27" ht="12.75" x14ac:dyDescent="0.2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  <c r="AA838" s="271"/>
    </row>
    <row r="839" spans="1:27" ht="12.75" x14ac:dyDescent="0.2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  <c r="AA839" s="271"/>
    </row>
    <row r="840" spans="1:27" ht="12.75" x14ac:dyDescent="0.2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  <c r="AA840" s="271"/>
    </row>
    <row r="841" spans="1:27" ht="12.75" x14ac:dyDescent="0.2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  <c r="AA841" s="271"/>
    </row>
    <row r="842" spans="1:27" ht="12.75" x14ac:dyDescent="0.2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  <c r="AA842" s="271"/>
    </row>
    <row r="843" spans="1:27" ht="12.75" x14ac:dyDescent="0.2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  <c r="AA843" s="271"/>
    </row>
    <row r="844" spans="1:27" ht="12.75" x14ac:dyDescent="0.2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  <c r="AA844" s="271"/>
    </row>
    <row r="845" spans="1:27" ht="12.75" x14ac:dyDescent="0.2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  <c r="AA845" s="271"/>
    </row>
    <row r="846" spans="1:27" ht="12.75" x14ac:dyDescent="0.2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  <c r="AA846" s="271"/>
    </row>
    <row r="847" spans="1:27" ht="12.75" x14ac:dyDescent="0.2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  <c r="AA847" s="271"/>
    </row>
    <row r="848" spans="1:27" ht="12.75" x14ac:dyDescent="0.2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  <c r="AA848" s="271"/>
    </row>
    <row r="849" spans="1:27" ht="12.75" x14ac:dyDescent="0.2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  <c r="AA849" s="271"/>
    </row>
    <row r="850" spans="1:27" ht="12.75" x14ac:dyDescent="0.2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  <c r="AA850" s="271"/>
    </row>
    <row r="851" spans="1:27" ht="12.75" x14ac:dyDescent="0.2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  <c r="AA851" s="271"/>
    </row>
    <row r="852" spans="1:27" ht="12.75" x14ac:dyDescent="0.2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  <c r="AA852" s="271"/>
    </row>
    <row r="853" spans="1:27" ht="12.75" x14ac:dyDescent="0.2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  <c r="AA853" s="271"/>
    </row>
    <row r="854" spans="1:27" ht="12.75" x14ac:dyDescent="0.2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  <c r="AA854" s="271"/>
    </row>
    <row r="855" spans="1:27" ht="12.75" x14ac:dyDescent="0.2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  <c r="AA855" s="271"/>
    </row>
    <row r="856" spans="1:27" ht="12.75" x14ac:dyDescent="0.2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  <c r="AA856" s="271"/>
    </row>
    <row r="857" spans="1:27" ht="12.75" x14ac:dyDescent="0.2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  <c r="AA857" s="271"/>
    </row>
    <row r="858" spans="1:27" ht="12.75" x14ac:dyDescent="0.2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  <c r="AA858" s="271"/>
    </row>
    <row r="859" spans="1:27" ht="12.75" x14ac:dyDescent="0.2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  <c r="AA859" s="271"/>
    </row>
    <row r="860" spans="1:27" ht="12.75" x14ac:dyDescent="0.2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  <c r="AA860" s="271"/>
    </row>
    <row r="861" spans="1:27" ht="12.75" x14ac:dyDescent="0.2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  <c r="AA861" s="271"/>
    </row>
    <row r="862" spans="1:27" ht="12.75" x14ac:dyDescent="0.2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  <c r="AA862" s="271"/>
    </row>
    <row r="863" spans="1:27" ht="12.75" x14ac:dyDescent="0.2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  <c r="AA863" s="271"/>
    </row>
    <row r="864" spans="1:27" ht="12.75" x14ac:dyDescent="0.2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  <c r="AA864" s="271"/>
    </row>
    <row r="865" spans="1:27" ht="12.75" x14ac:dyDescent="0.2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  <c r="AA865" s="271"/>
    </row>
    <row r="866" spans="1:27" ht="12.75" x14ac:dyDescent="0.2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  <c r="AA866" s="271"/>
    </row>
    <row r="867" spans="1:27" ht="12.75" x14ac:dyDescent="0.2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  <c r="AA867" s="271"/>
    </row>
    <row r="868" spans="1:27" ht="12.75" x14ac:dyDescent="0.2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  <c r="AA868" s="271"/>
    </row>
    <row r="869" spans="1:27" ht="12.75" x14ac:dyDescent="0.2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  <c r="AA869" s="271"/>
    </row>
    <row r="870" spans="1:27" ht="12.75" x14ac:dyDescent="0.2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  <c r="AA870" s="271"/>
    </row>
    <row r="871" spans="1:27" ht="12.75" x14ac:dyDescent="0.2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  <c r="AA871" s="271"/>
    </row>
    <row r="872" spans="1:27" ht="12.75" x14ac:dyDescent="0.2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  <c r="AA872" s="271"/>
    </row>
    <row r="873" spans="1:27" ht="12.75" x14ac:dyDescent="0.2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  <c r="AA873" s="271"/>
    </row>
    <row r="874" spans="1:27" ht="12.75" x14ac:dyDescent="0.2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  <c r="AA874" s="271"/>
    </row>
    <row r="875" spans="1:27" ht="12.75" x14ac:dyDescent="0.2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  <c r="AA875" s="271"/>
    </row>
    <row r="876" spans="1:27" ht="12.75" x14ac:dyDescent="0.2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  <c r="AA876" s="271"/>
    </row>
    <row r="877" spans="1:27" ht="12.75" x14ac:dyDescent="0.2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  <c r="AA877" s="271"/>
    </row>
    <row r="878" spans="1:27" ht="12.75" x14ac:dyDescent="0.2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  <c r="AA878" s="271"/>
    </row>
    <row r="879" spans="1:27" ht="12.75" x14ac:dyDescent="0.2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  <c r="AA879" s="271"/>
    </row>
    <row r="880" spans="1:27" ht="12.75" x14ac:dyDescent="0.2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  <c r="AA880" s="271"/>
    </row>
    <row r="881" spans="1:27" ht="12.75" x14ac:dyDescent="0.2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  <c r="AA881" s="271"/>
    </row>
    <row r="882" spans="1:27" ht="12.75" x14ac:dyDescent="0.2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  <c r="AA882" s="271"/>
    </row>
    <row r="883" spans="1:27" ht="12.75" x14ac:dyDescent="0.2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  <c r="AA883" s="271"/>
    </row>
    <row r="884" spans="1:27" ht="12.75" x14ac:dyDescent="0.2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  <c r="AA884" s="271"/>
    </row>
    <row r="885" spans="1:27" ht="12.75" x14ac:dyDescent="0.2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  <c r="AA885" s="271"/>
    </row>
    <row r="886" spans="1:27" ht="12.75" x14ac:dyDescent="0.2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  <c r="AA886" s="271"/>
    </row>
    <row r="887" spans="1:27" ht="12.75" x14ac:dyDescent="0.2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  <c r="AA887" s="271"/>
    </row>
    <row r="888" spans="1:27" ht="12.75" x14ac:dyDescent="0.2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  <c r="AA888" s="271"/>
    </row>
    <row r="889" spans="1:27" ht="12.75" x14ac:dyDescent="0.2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  <c r="AA889" s="271"/>
    </row>
    <row r="890" spans="1:27" ht="12.75" x14ac:dyDescent="0.2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  <c r="AA890" s="271"/>
    </row>
    <row r="891" spans="1:27" ht="12.75" x14ac:dyDescent="0.2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  <c r="AA891" s="271"/>
    </row>
    <row r="892" spans="1:27" ht="12.75" x14ac:dyDescent="0.2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  <c r="AA892" s="271"/>
    </row>
    <row r="893" spans="1:27" ht="12.75" x14ac:dyDescent="0.2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  <c r="AA893" s="271"/>
    </row>
    <row r="894" spans="1:27" ht="12.75" x14ac:dyDescent="0.2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</row>
    <row r="895" spans="1:27" ht="12.75" x14ac:dyDescent="0.2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  <c r="AA895" s="271"/>
    </row>
    <row r="896" spans="1:27" ht="12.75" x14ac:dyDescent="0.2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  <c r="AA896" s="271"/>
    </row>
    <row r="897" spans="1:27" ht="12.75" x14ac:dyDescent="0.2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  <c r="AA897" s="271"/>
    </row>
    <row r="898" spans="1:27" ht="12.75" x14ac:dyDescent="0.2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  <c r="AA898" s="271"/>
    </row>
    <row r="899" spans="1:27" ht="12.75" x14ac:dyDescent="0.2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  <c r="AA899" s="271"/>
    </row>
    <row r="900" spans="1:27" ht="12.75" x14ac:dyDescent="0.2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</row>
    <row r="901" spans="1:27" ht="12.75" x14ac:dyDescent="0.2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</row>
    <row r="902" spans="1:27" ht="12.75" x14ac:dyDescent="0.2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</row>
    <row r="903" spans="1:27" ht="12.75" x14ac:dyDescent="0.2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</row>
    <row r="904" spans="1:27" ht="12.75" x14ac:dyDescent="0.2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</row>
    <row r="905" spans="1:27" ht="12.75" x14ac:dyDescent="0.2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</row>
    <row r="906" spans="1:27" ht="12.75" x14ac:dyDescent="0.2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</row>
    <row r="907" spans="1:27" ht="12.75" x14ac:dyDescent="0.2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  <c r="AA907" s="271"/>
    </row>
    <row r="908" spans="1:27" ht="12.75" x14ac:dyDescent="0.2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  <c r="AA908" s="271"/>
    </row>
    <row r="909" spans="1:27" ht="12.75" x14ac:dyDescent="0.2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</row>
    <row r="910" spans="1:27" ht="12.75" x14ac:dyDescent="0.2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  <c r="AA910" s="271"/>
    </row>
    <row r="911" spans="1:27" ht="12.75" x14ac:dyDescent="0.2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</row>
    <row r="912" spans="1:27" ht="12.75" x14ac:dyDescent="0.2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</row>
    <row r="913" spans="1:27" ht="12.75" x14ac:dyDescent="0.2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</row>
    <row r="914" spans="1:27" ht="12.75" x14ac:dyDescent="0.2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  <c r="AA914" s="271"/>
    </row>
    <row r="915" spans="1:27" ht="12.75" x14ac:dyDescent="0.2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</row>
    <row r="916" spans="1:27" ht="12.75" x14ac:dyDescent="0.2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</row>
    <row r="917" spans="1:27" ht="12.75" x14ac:dyDescent="0.2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</row>
    <row r="918" spans="1:27" ht="12.75" x14ac:dyDescent="0.2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</row>
    <row r="919" spans="1:27" ht="12.75" x14ac:dyDescent="0.2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</row>
    <row r="920" spans="1:27" ht="12.75" x14ac:dyDescent="0.2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</row>
    <row r="921" spans="1:27" ht="12.75" x14ac:dyDescent="0.2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</row>
    <row r="922" spans="1:27" ht="12.75" x14ac:dyDescent="0.2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</row>
    <row r="923" spans="1:27" ht="12.75" x14ac:dyDescent="0.2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</row>
    <row r="924" spans="1:27" ht="12.75" x14ac:dyDescent="0.2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</row>
    <row r="925" spans="1:27" ht="12.75" x14ac:dyDescent="0.2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</row>
    <row r="926" spans="1:27" ht="12.75" x14ac:dyDescent="0.2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  <c r="AA926" s="271"/>
    </row>
    <row r="927" spans="1:27" ht="12.75" x14ac:dyDescent="0.2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</row>
    <row r="928" spans="1:27" ht="12.75" x14ac:dyDescent="0.2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  <c r="AA928" s="271"/>
    </row>
    <row r="929" spans="1:27" ht="12.75" x14ac:dyDescent="0.2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  <c r="AA929" s="271"/>
    </row>
    <row r="930" spans="1:27" ht="12.75" x14ac:dyDescent="0.2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  <c r="AA930" s="271"/>
    </row>
    <row r="931" spans="1:27" ht="12.75" x14ac:dyDescent="0.2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  <c r="AA931" s="271"/>
    </row>
    <row r="932" spans="1:27" ht="12.75" x14ac:dyDescent="0.2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  <c r="AA932" s="271"/>
    </row>
    <row r="933" spans="1:27" ht="12.75" x14ac:dyDescent="0.2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  <c r="AA933" s="271"/>
    </row>
    <row r="934" spans="1:27" ht="12.75" x14ac:dyDescent="0.2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  <c r="AA934" s="271"/>
    </row>
    <row r="935" spans="1:27" ht="12.75" x14ac:dyDescent="0.2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  <c r="AA935" s="271"/>
    </row>
    <row r="936" spans="1:27" ht="12.75" x14ac:dyDescent="0.2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  <c r="AA936" s="271"/>
    </row>
    <row r="937" spans="1:27" ht="12.75" x14ac:dyDescent="0.2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  <c r="AA937" s="271"/>
    </row>
    <row r="938" spans="1:27" ht="12.75" x14ac:dyDescent="0.2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  <c r="AA938" s="271"/>
    </row>
    <row r="939" spans="1:27" ht="12.75" x14ac:dyDescent="0.2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  <c r="AA939" s="271"/>
    </row>
    <row r="940" spans="1:27" ht="12.75" x14ac:dyDescent="0.2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  <c r="AA940" s="271"/>
    </row>
    <row r="941" spans="1:27" ht="12.75" x14ac:dyDescent="0.2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  <c r="AA941" s="271"/>
    </row>
    <row r="942" spans="1:27" ht="12.75" x14ac:dyDescent="0.2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  <c r="AA942" s="271"/>
    </row>
    <row r="943" spans="1:27" ht="12.75" x14ac:dyDescent="0.2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  <c r="AA943" s="271"/>
    </row>
    <row r="944" spans="1:27" ht="12.75" x14ac:dyDescent="0.2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  <c r="AA944" s="271"/>
    </row>
    <row r="945" spans="1:27" ht="12.75" x14ac:dyDescent="0.2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  <c r="AA945" s="271"/>
    </row>
    <row r="946" spans="1:27" ht="12.75" x14ac:dyDescent="0.2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  <c r="AA946" s="271"/>
    </row>
    <row r="947" spans="1:27" ht="12.75" x14ac:dyDescent="0.2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  <c r="AA947" s="271"/>
    </row>
    <row r="948" spans="1:27" ht="12.75" x14ac:dyDescent="0.2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  <c r="AA948" s="271"/>
    </row>
    <row r="949" spans="1:27" ht="12.75" x14ac:dyDescent="0.2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  <c r="AA949" s="271"/>
    </row>
    <row r="950" spans="1:27" ht="12.75" x14ac:dyDescent="0.2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  <c r="AA950" s="271"/>
    </row>
    <row r="951" spans="1:27" ht="12.75" x14ac:dyDescent="0.2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  <c r="AA951" s="271"/>
    </row>
    <row r="952" spans="1:27" ht="12.75" x14ac:dyDescent="0.2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  <c r="AA952" s="271"/>
    </row>
    <row r="953" spans="1:27" ht="12.75" x14ac:dyDescent="0.2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  <c r="AA953" s="271"/>
    </row>
    <row r="954" spans="1:27" ht="12.75" x14ac:dyDescent="0.2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  <c r="AA954" s="271"/>
    </row>
    <row r="955" spans="1:27" ht="12.75" x14ac:dyDescent="0.2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  <c r="AA955" s="271"/>
    </row>
    <row r="956" spans="1:27" ht="12.75" x14ac:dyDescent="0.2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  <c r="AA956" s="271"/>
    </row>
    <row r="957" spans="1:27" ht="12.75" x14ac:dyDescent="0.2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  <c r="AA957" s="271"/>
    </row>
    <row r="958" spans="1:27" ht="12.75" x14ac:dyDescent="0.2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  <c r="AA958" s="271"/>
    </row>
    <row r="959" spans="1:27" ht="12.75" x14ac:dyDescent="0.2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  <c r="AA959" s="271"/>
    </row>
    <row r="960" spans="1:27" ht="12.75" x14ac:dyDescent="0.2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</row>
    <row r="961" spans="1:27" ht="12.75" x14ac:dyDescent="0.2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  <c r="AA961" s="271"/>
    </row>
    <row r="962" spans="1:27" ht="12.75" x14ac:dyDescent="0.2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  <c r="AA962" s="271"/>
    </row>
    <row r="963" spans="1:27" ht="12.75" x14ac:dyDescent="0.2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  <c r="AA963" s="271"/>
    </row>
    <row r="964" spans="1:27" ht="12.75" x14ac:dyDescent="0.2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  <c r="AA964" s="271"/>
    </row>
    <row r="965" spans="1:27" ht="12.75" x14ac:dyDescent="0.2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  <c r="AA965" s="271"/>
    </row>
    <row r="966" spans="1:27" ht="12.75" x14ac:dyDescent="0.2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  <c r="AA966" s="271"/>
    </row>
    <row r="967" spans="1:27" ht="12.75" x14ac:dyDescent="0.2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  <c r="AA967" s="271"/>
    </row>
    <row r="968" spans="1:27" ht="12.75" x14ac:dyDescent="0.2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  <c r="AA968" s="271"/>
    </row>
    <row r="969" spans="1:27" ht="12.75" x14ac:dyDescent="0.2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  <c r="AA969" s="271"/>
    </row>
    <row r="970" spans="1:27" ht="12.75" x14ac:dyDescent="0.2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  <c r="AA970" s="271"/>
    </row>
    <row r="971" spans="1:27" ht="12.75" x14ac:dyDescent="0.2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</row>
    <row r="972" spans="1:27" ht="12.75" x14ac:dyDescent="0.2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</row>
    <row r="973" spans="1:27" ht="12.75" x14ac:dyDescent="0.2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  <c r="AA973" s="271"/>
    </row>
    <row r="974" spans="1:27" ht="12.75" x14ac:dyDescent="0.2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</row>
    <row r="975" spans="1:27" ht="12.75" x14ac:dyDescent="0.2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</row>
    <row r="976" spans="1:27" ht="12.75" x14ac:dyDescent="0.2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</row>
    <row r="977" spans="1:27" ht="12.75" x14ac:dyDescent="0.2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  <c r="AA977" s="271"/>
    </row>
    <row r="978" spans="1:27" ht="12.75" x14ac:dyDescent="0.2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</row>
    <row r="979" spans="1:27" ht="12.75" x14ac:dyDescent="0.2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</row>
    <row r="980" spans="1:27" ht="12.75" x14ac:dyDescent="0.2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  <c r="AA980" s="271"/>
    </row>
    <row r="981" spans="1:27" ht="12.75" x14ac:dyDescent="0.2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</row>
    <row r="982" spans="1:27" ht="12.75" x14ac:dyDescent="0.2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</row>
  </sheetData>
  <mergeCells count="5">
    <mergeCell ref="B2:M2"/>
    <mergeCell ref="N2:P2"/>
    <mergeCell ref="B3:M3"/>
    <mergeCell ref="B24:F24"/>
    <mergeCell ref="D26:E26"/>
  </mergeCells>
  <hyperlinks>
    <hyperlink ref="O6" r:id="rId1" xr:uid="{00000000-0004-0000-2500-000000000000}"/>
  </hyperlinks>
  <printOptions horizontalCentered="1"/>
  <pageMargins left="0.7" right="0.7" top="0.75" bottom="0.75" header="0" footer="0"/>
  <pageSetup paperSize="9" pageOrder="overThenDown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2:AA55"/>
  <sheetViews>
    <sheetView workbookViewId="0"/>
  </sheetViews>
  <sheetFormatPr baseColWidth="10" defaultColWidth="12.5703125" defaultRowHeight="15.75" customHeight="1" x14ac:dyDescent="0.2"/>
  <cols>
    <col min="2" max="3" width="5.7109375" customWidth="1"/>
    <col min="25" max="25" width="4.42578125" customWidth="1"/>
  </cols>
  <sheetData>
    <row r="2" spans="2:27" ht="12.75" x14ac:dyDescent="0.2">
      <c r="B2" s="78" t="s">
        <v>283</v>
      </c>
      <c r="C2" s="78"/>
    </row>
    <row r="5" spans="2:27" ht="12.75" x14ac:dyDescent="0.2">
      <c r="B5" s="335" t="s">
        <v>284</v>
      </c>
      <c r="C5" s="335" t="s">
        <v>131</v>
      </c>
      <c r="D5" s="336" t="s">
        <v>285</v>
      </c>
      <c r="E5" s="336" t="s">
        <v>286</v>
      </c>
      <c r="F5" s="336" t="s">
        <v>287</v>
      </c>
      <c r="G5" s="336" t="s">
        <v>288</v>
      </c>
      <c r="H5" s="337" t="s">
        <v>27</v>
      </c>
      <c r="I5" s="337" t="s">
        <v>28</v>
      </c>
      <c r="J5" s="337" t="s">
        <v>30</v>
      </c>
      <c r="K5" s="337" t="s">
        <v>31</v>
      </c>
      <c r="L5" s="337" t="s">
        <v>209</v>
      </c>
      <c r="M5" s="337" t="s">
        <v>213</v>
      </c>
      <c r="N5" s="337" t="s">
        <v>217</v>
      </c>
      <c r="O5" s="337" t="s">
        <v>221</v>
      </c>
      <c r="P5" s="337" t="s">
        <v>225</v>
      </c>
      <c r="Q5" s="337" t="s">
        <v>229</v>
      </c>
      <c r="R5" s="337" t="s">
        <v>231</v>
      </c>
      <c r="S5" s="337" t="s">
        <v>235</v>
      </c>
      <c r="T5" s="337" t="s">
        <v>239</v>
      </c>
      <c r="U5" s="337" t="s">
        <v>243</v>
      </c>
      <c r="V5" s="337" t="s">
        <v>247</v>
      </c>
      <c r="W5" s="337" t="s">
        <v>248</v>
      </c>
      <c r="X5" s="337" t="s">
        <v>252</v>
      </c>
      <c r="Y5" s="196"/>
      <c r="Z5" s="196"/>
      <c r="AA5" s="182"/>
    </row>
    <row r="6" spans="2:27" ht="12.75" x14ac:dyDescent="0.2">
      <c r="B6" s="466" t="s">
        <v>33</v>
      </c>
      <c r="C6" s="377"/>
      <c r="D6" s="338">
        <f>'0101'!H12</f>
        <v>332200</v>
      </c>
      <c r="E6" s="192">
        <f>'0101'!H13</f>
        <v>233900</v>
      </c>
      <c r="F6" s="192">
        <f>'0101'!H14</f>
        <v>157700</v>
      </c>
      <c r="G6" s="192">
        <f>'0101'!H15</f>
        <v>0</v>
      </c>
      <c r="H6" s="192">
        <f>'0101'!H16</f>
        <v>438000</v>
      </c>
      <c r="I6" s="192">
        <f>'0101'!H17</f>
        <v>1072750</v>
      </c>
      <c r="J6" s="192">
        <f>'0101'!H18</f>
        <v>598300</v>
      </c>
      <c r="K6" s="192">
        <f>'0101'!H19</f>
        <v>829100</v>
      </c>
      <c r="L6" s="192">
        <f>'0101'!H20</f>
        <v>447200</v>
      </c>
      <c r="M6" s="192">
        <f>'0101'!H21</f>
        <v>742450</v>
      </c>
      <c r="N6" s="192">
        <f>'0101'!H22</f>
        <v>894950</v>
      </c>
      <c r="O6" s="192">
        <f>'0101'!H23</f>
        <v>217700</v>
      </c>
      <c r="P6" s="192">
        <f>'0101'!H24</f>
        <v>367300</v>
      </c>
      <c r="Q6" s="192">
        <f>'0101'!H25</f>
        <v>0</v>
      </c>
      <c r="R6" s="192">
        <f>'0101'!H26</f>
        <v>362150</v>
      </c>
      <c r="S6" s="192">
        <f>'0101'!H27</f>
        <v>572000</v>
      </c>
      <c r="T6" s="192">
        <f>'0101'!H28</f>
        <v>825650</v>
      </c>
      <c r="U6" s="192">
        <f>'0101'!H29</f>
        <v>339100</v>
      </c>
      <c r="V6" s="192">
        <f>'0101'!H30</f>
        <v>0</v>
      </c>
      <c r="W6" s="192">
        <f>'0101'!H31</f>
        <v>605700</v>
      </c>
      <c r="X6" s="192">
        <f>'0101'!H32</f>
        <v>123600</v>
      </c>
      <c r="Y6" s="182"/>
      <c r="Z6" s="65">
        <f t="shared" ref="Z6:Z36" si="0">SUM(D6:X6)</f>
        <v>9159750</v>
      </c>
      <c r="AA6" s="182"/>
    </row>
    <row r="7" spans="2:27" ht="12.75" x14ac:dyDescent="0.2">
      <c r="B7" s="466" t="s">
        <v>35</v>
      </c>
      <c r="C7" s="377"/>
      <c r="D7" s="192">
        <f>'0201'!H12</f>
        <v>237400</v>
      </c>
      <c r="E7" s="192">
        <f>'0301'!H13</f>
        <v>0</v>
      </c>
      <c r="F7" s="192">
        <f>'0201'!H14</f>
        <v>389000</v>
      </c>
      <c r="G7" s="192">
        <f>'0201'!H15</f>
        <v>0</v>
      </c>
      <c r="H7" s="192">
        <f>'0201'!H16</f>
        <v>319500</v>
      </c>
      <c r="I7" s="192">
        <f>'0201'!H17</f>
        <v>968260</v>
      </c>
      <c r="J7" s="192">
        <f>'0201'!H18</f>
        <v>629300</v>
      </c>
      <c r="K7" s="192">
        <f>'0201'!H19</f>
        <v>441600</v>
      </c>
      <c r="L7" s="192">
        <f>'0201'!H20</f>
        <v>371300</v>
      </c>
      <c r="M7" s="192">
        <f>'0201'!H21</f>
        <v>634300</v>
      </c>
      <c r="N7" s="192">
        <f>'0201'!H22</f>
        <v>731450</v>
      </c>
      <c r="O7" s="192">
        <f>'0201'!H23</f>
        <v>220400</v>
      </c>
      <c r="P7" s="192">
        <f>'0201'!H24</f>
        <v>373000</v>
      </c>
      <c r="Q7" s="192">
        <f>'0201'!H25</f>
        <v>0</v>
      </c>
      <c r="R7" s="192">
        <f>'0201'!H26</f>
        <v>234200</v>
      </c>
      <c r="S7" s="192">
        <f>'0201'!H27</f>
        <v>408550</v>
      </c>
      <c r="T7" s="192">
        <f>'0201'!H28</f>
        <v>723600</v>
      </c>
      <c r="U7" s="192">
        <f>'0201'!H29</f>
        <v>407950</v>
      </c>
      <c r="V7" s="192">
        <f>'0201'!H30</f>
        <v>0</v>
      </c>
      <c r="W7" s="192">
        <f>'0201'!H31</f>
        <v>586700</v>
      </c>
      <c r="X7" s="192">
        <f>'0201'!H32</f>
        <v>169600</v>
      </c>
      <c r="Z7" s="65">
        <f t="shared" si="0"/>
        <v>7846110</v>
      </c>
    </row>
    <row r="8" spans="2:27" ht="12.75" x14ac:dyDescent="0.2">
      <c r="B8" s="466" t="s">
        <v>37</v>
      </c>
      <c r="C8" s="377"/>
      <c r="D8" s="192">
        <f>'0301'!H12</f>
        <v>329800</v>
      </c>
      <c r="E8" s="192">
        <f>'0301'!H14</f>
        <v>681100</v>
      </c>
      <c r="F8" s="192">
        <f>'0301'!H14</f>
        <v>681100</v>
      </c>
      <c r="G8" s="192">
        <f>'0301'!H15</f>
        <v>0</v>
      </c>
      <c r="H8" s="192">
        <f>'0301'!H16</f>
        <v>394500</v>
      </c>
      <c r="I8" s="192">
        <f>'0301'!H17</f>
        <v>1189600</v>
      </c>
      <c r="J8" s="192">
        <f>'0301'!H18</f>
        <v>401950</v>
      </c>
      <c r="K8" s="192">
        <f>'0301'!H19</f>
        <v>570380</v>
      </c>
      <c r="L8" s="192">
        <f>'0301'!H20</f>
        <v>330300</v>
      </c>
      <c r="M8" s="192">
        <f>'0301'!H21</f>
        <v>589000</v>
      </c>
      <c r="N8" s="192">
        <f>'0301'!H22</f>
        <v>675700</v>
      </c>
      <c r="O8" s="192">
        <f>'0301'!H23</f>
        <v>257000</v>
      </c>
      <c r="P8" s="192">
        <f>'0301'!H24</f>
        <v>509000</v>
      </c>
      <c r="Q8" s="192">
        <f>'0301'!H25</f>
        <v>0</v>
      </c>
      <c r="R8" s="192">
        <f>'0301'!H26</f>
        <v>270900</v>
      </c>
      <c r="S8" s="192">
        <f>'0301'!H27</f>
        <v>425200</v>
      </c>
      <c r="T8" s="192">
        <f>'0301'!H28</f>
        <v>637100</v>
      </c>
      <c r="U8" s="192">
        <f>'0301'!H29</f>
        <v>227000</v>
      </c>
      <c r="V8" s="192">
        <f>'0301'!H30</f>
        <v>0</v>
      </c>
      <c r="W8" s="192">
        <f>'0301'!H31</f>
        <v>659300</v>
      </c>
      <c r="X8" s="192">
        <f>'0301'!H32</f>
        <v>191550</v>
      </c>
      <c r="Z8" s="65">
        <f t="shared" si="0"/>
        <v>9020480</v>
      </c>
    </row>
    <row r="9" spans="2:27" ht="12.75" x14ac:dyDescent="0.2">
      <c r="B9" s="466" t="s">
        <v>39</v>
      </c>
      <c r="C9" s="377"/>
      <c r="D9" s="192">
        <f>'0401'!H12</f>
        <v>298900</v>
      </c>
      <c r="E9" s="192">
        <f>'0401'!H13</f>
        <v>0</v>
      </c>
      <c r="F9" s="192">
        <f>'0401'!H14</f>
        <v>428400</v>
      </c>
      <c r="G9" s="192">
        <f>'0401'!H15</f>
        <v>0</v>
      </c>
      <c r="H9" s="192">
        <f>'0401'!H16</f>
        <v>455800</v>
      </c>
      <c r="I9" s="192">
        <f>'0401'!H17</f>
        <v>1098155</v>
      </c>
      <c r="J9" s="192">
        <f>'0401'!H18</f>
        <v>534000</v>
      </c>
      <c r="K9" s="192">
        <f>'0401'!H19</f>
        <v>580600</v>
      </c>
      <c r="L9" s="192">
        <f>'0401'!H20</f>
        <v>294900</v>
      </c>
      <c r="M9" s="192">
        <f>'0401'!H21</f>
        <v>565200</v>
      </c>
      <c r="N9" s="192">
        <f>'0401'!H22</f>
        <v>546500</v>
      </c>
      <c r="O9" s="192">
        <f>'0401'!H23</f>
        <v>198100</v>
      </c>
      <c r="P9" s="192">
        <f>'0401'!H24</f>
        <v>486200</v>
      </c>
      <c r="Q9" s="192">
        <f>'0401'!H25</f>
        <v>0</v>
      </c>
      <c r="R9" s="192">
        <f>'0401'!H26</f>
        <v>249800</v>
      </c>
      <c r="S9" s="192">
        <f>'0401'!H27</f>
        <v>465600</v>
      </c>
      <c r="T9" s="192">
        <f>'0401'!H28</f>
        <v>608600</v>
      </c>
      <c r="U9" s="192">
        <f>'0401'!H29</f>
        <v>272800</v>
      </c>
      <c r="V9" s="192">
        <f>'0401'!H30</f>
        <v>0</v>
      </c>
      <c r="W9" s="192">
        <f>'0401'!H31</f>
        <v>604700</v>
      </c>
      <c r="X9" s="192">
        <f>'0401'!H32</f>
        <v>103450</v>
      </c>
      <c r="Z9" s="65">
        <f t="shared" si="0"/>
        <v>7791705</v>
      </c>
    </row>
    <row r="10" spans="2:27" ht="12.75" x14ac:dyDescent="0.2">
      <c r="B10" s="466" t="s">
        <v>41</v>
      </c>
      <c r="C10" s="377"/>
      <c r="D10" s="192">
        <f>'0501'!H12</f>
        <v>397800</v>
      </c>
      <c r="E10" s="192">
        <f>'0501'!H13</f>
        <v>218500</v>
      </c>
      <c r="F10" s="192">
        <f>'0501'!H14</f>
        <v>415200</v>
      </c>
      <c r="G10" s="192">
        <f>'0501'!H15</f>
        <v>0</v>
      </c>
      <c r="H10" s="192">
        <f>'0501'!H16</f>
        <v>444750</v>
      </c>
      <c r="I10" s="192">
        <f>'0501'!H17</f>
        <v>1092700</v>
      </c>
      <c r="J10" s="192">
        <f>'0501'!H18</f>
        <v>719800</v>
      </c>
      <c r="K10" s="192">
        <f>'0501'!H19</f>
        <v>691350</v>
      </c>
      <c r="L10" s="192">
        <f>'0501'!H20</f>
        <v>308800</v>
      </c>
      <c r="M10" s="192">
        <f>'0501'!H21</f>
        <v>600100</v>
      </c>
      <c r="N10" s="192">
        <f>'0501'!H22</f>
        <v>821350</v>
      </c>
      <c r="O10" s="192">
        <f>'0501'!H23</f>
        <v>150900</v>
      </c>
      <c r="P10" s="192">
        <f>'0501'!H24</f>
        <v>370600</v>
      </c>
      <c r="Q10" s="192">
        <f>'0501'!H25</f>
        <v>0</v>
      </c>
      <c r="R10" s="192">
        <f>'0501'!H26</f>
        <v>345350</v>
      </c>
      <c r="S10" s="192">
        <f>'0501'!H27</f>
        <v>461755</v>
      </c>
      <c r="T10" s="192">
        <f>'0501'!H28</f>
        <v>756500</v>
      </c>
      <c r="U10" s="192">
        <f>'0501'!H29</f>
        <v>247200</v>
      </c>
      <c r="V10" s="192">
        <f>'0501'!H30</f>
        <v>0</v>
      </c>
      <c r="W10" s="192">
        <f>'0501'!H31</f>
        <v>716400</v>
      </c>
      <c r="X10" s="192">
        <f>'0501'!H32</f>
        <v>178300</v>
      </c>
      <c r="Z10" s="65">
        <f t="shared" si="0"/>
        <v>8937355</v>
      </c>
    </row>
    <row r="11" spans="2:27" ht="12.75" x14ac:dyDescent="0.2">
      <c r="B11" s="466" t="s">
        <v>43</v>
      </c>
      <c r="C11" s="377"/>
      <c r="D11" s="192">
        <f>'0601'!H13</f>
        <v>365800</v>
      </c>
      <c r="E11" s="192">
        <f>'0601'!H14</f>
        <v>92400</v>
      </c>
      <c r="F11" s="192">
        <f>'0601'!H15</f>
        <v>628700</v>
      </c>
      <c r="G11" s="192">
        <f>'0601'!H16</f>
        <v>0</v>
      </c>
      <c r="H11" s="192">
        <f>'0601'!H17</f>
        <v>362150</v>
      </c>
      <c r="I11" s="192">
        <f>'0601'!H18</f>
        <v>1716630</v>
      </c>
      <c r="J11" s="192">
        <f>'0601'!H19</f>
        <v>724400</v>
      </c>
      <c r="K11" s="192">
        <f>'0601'!H20</f>
        <v>952900</v>
      </c>
      <c r="L11" s="192">
        <f>'0601'!H21</f>
        <v>516100</v>
      </c>
      <c r="M11" s="192">
        <f>'0601'!H22</f>
        <v>674900</v>
      </c>
      <c r="N11" s="192">
        <f>'0601'!H23</f>
        <v>1347550</v>
      </c>
      <c r="O11" s="192">
        <f>'0601'!H24</f>
        <v>175900</v>
      </c>
      <c r="P11" s="192">
        <f>'0601'!H25</f>
        <v>542650</v>
      </c>
      <c r="Q11" s="192">
        <f>'0601'!H26</f>
        <v>0</v>
      </c>
      <c r="R11" s="192">
        <f>'0601'!H27</f>
        <v>345050</v>
      </c>
      <c r="S11" s="192">
        <f>'0601'!H28</f>
        <v>628350</v>
      </c>
      <c r="T11" s="192">
        <f>'0601'!H29</f>
        <v>763750</v>
      </c>
      <c r="U11" s="192">
        <f>'0601'!H30</f>
        <v>473150</v>
      </c>
      <c r="V11" s="192">
        <f>'0601'!H31</f>
        <v>0</v>
      </c>
      <c r="W11" s="192">
        <f>'0601'!H32</f>
        <v>670500</v>
      </c>
      <c r="X11" s="192">
        <f>'0601'!H33</f>
        <v>253900</v>
      </c>
      <c r="Z11" s="65">
        <f t="shared" si="0"/>
        <v>11234780</v>
      </c>
    </row>
    <row r="12" spans="2:27" ht="12.75" x14ac:dyDescent="0.2">
      <c r="B12" s="466" t="s">
        <v>45</v>
      </c>
      <c r="C12" s="377"/>
      <c r="D12" s="192">
        <f>'0701'!H13</f>
        <v>0</v>
      </c>
      <c r="E12" s="192">
        <f>'0701'!H14</f>
        <v>0</v>
      </c>
      <c r="F12" s="192">
        <f>'0701'!H15</f>
        <v>0</v>
      </c>
      <c r="G12" s="192">
        <f>'0701'!H16</f>
        <v>0</v>
      </c>
      <c r="H12" s="192">
        <f>'0701'!H17</f>
        <v>0</v>
      </c>
      <c r="I12" s="192">
        <f>'0701'!H18</f>
        <v>0</v>
      </c>
      <c r="J12" s="192">
        <f>'0701'!H19</f>
        <v>0</v>
      </c>
      <c r="K12" s="192">
        <f>'0701'!H20</f>
        <v>0</v>
      </c>
      <c r="L12" s="192">
        <f>'0701'!H21</f>
        <v>0</v>
      </c>
      <c r="M12" s="192">
        <f>'0701'!H22</f>
        <v>0</v>
      </c>
      <c r="N12" s="192">
        <f>'0701'!H23</f>
        <v>0</v>
      </c>
      <c r="O12" s="192">
        <f>'0701'!H24</f>
        <v>0</v>
      </c>
      <c r="P12" s="192">
        <f>'0701'!H25</f>
        <v>0</v>
      </c>
      <c r="Q12" s="192">
        <f>'0701'!H26</f>
        <v>0</v>
      </c>
      <c r="R12" s="192">
        <f>'0701'!H27</f>
        <v>0</v>
      </c>
      <c r="S12" s="192">
        <f>'0701'!H28</f>
        <v>0</v>
      </c>
      <c r="T12" s="192">
        <f>'0701'!H29</f>
        <v>0</v>
      </c>
      <c r="U12" s="192">
        <f>'0701'!H30</f>
        <v>0</v>
      </c>
      <c r="V12" s="192">
        <f>'0701'!H31</f>
        <v>0</v>
      </c>
      <c r="W12" s="192">
        <f>'0701'!H32</f>
        <v>0</v>
      </c>
      <c r="X12" s="192">
        <f>'0701'!H33</f>
        <v>0</v>
      </c>
      <c r="Z12" s="65">
        <f t="shared" si="0"/>
        <v>0</v>
      </c>
    </row>
    <row r="13" spans="2:27" ht="12.75" x14ac:dyDescent="0.2">
      <c r="B13" s="466" t="s">
        <v>47</v>
      </c>
      <c r="C13" s="377"/>
      <c r="D13" s="192">
        <f>'0801'!H13</f>
        <v>0</v>
      </c>
      <c r="E13" s="192">
        <f>'0801'!H14</f>
        <v>0</v>
      </c>
      <c r="F13" s="192">
        <f>'0801'!H15</f>
        <v>0</v>
      </c>
      <c r="G13" s="192">
        <f>'0801'!H16</f>
        <v>0</v>
      </c>
      <c r="H13" s="192">
        <f>'0801'!H17</f>
        <v>0</v>
      </c>
      <c r="I13" s="192">
        <f>'0801'!H18</f>
        <v>0</v>
      </c>
      <c r="J13" s="192">
        <f>'0801'!H19</f>
        <v>0</v>
      </c>
      <c r="K13" s="192">
        <f>'0801'!H20</f>
        <v>0</v>
      </c>
      <c r="L13" s="192">
        <f>'0801'!H21</f>
        <v>0</v>
      </c>
      <c r="M13" s="192">
        <f>'0801'!H22</f>
        <v>0</v>
      </c>
      <c r="N13" s="192">
        <f>'0801'!H23</f>
        <v>0</v>
      </c>
      <c r="O13" s="192">
        <f>'0801'!H24</f>
        <v>0</v>
      </c>
      <c r="P13" s="192">
        <f>'0801'!H25</f>
        <v>0</v>
      </c>
      <c r="Q13" s="192">
        <f>'0801'!H26</f>
        <v>0</v>
      </c>
      <c r="R13" s="192">
        <f>'0801'!H27</f>
        <v>0</v>
      </c>
      <c r="S13" s="192">
        <f>'0801'!H28</f>
        <v>0</v>
      </c>
      <c r="T13" s="192">
        <f>'0801'!H29</f>
        <v>0</v>
      </c>
      <c r="U13" s="192">
        <f>'0801'!H30</f>
        <v>0</v>
      </c>
      <c r="V13" s="192">
        <f>'0801'!H31</f>
        <v>0</v>
      </c>
      <c r="W13" s="192">
        <f>'0801'!H32</f>
        <v>0</v>
      </c>
      <c r="X13" s="192">
        <f>'0801'!H33</f>
        <v>0</v>
      </c>
      <c r="Z13" s="65">
        <f t="shared" si="0"/>
        <v>0</v>
      </c>
    </row>
    <row r="14" spans="2:27" ht="12.75" x14ac:dyDescent="0.2">
      <c r="B14" s="466" t="s">
        <v>49</v>
      </c>
      <c r="C14" s="377"/>
      <c r="D14" s="192">
        <f>'0901'!H13</f>
        <v>476800</v>
      </c>
      <c r="E14" s="192">
        <f>'0901'!H14</f>
        <v>0</v>
      </c>
      <c r="F14" s="192">
        <f>'0901'!H15</f>
        <v>690800</v>
      </c>
      <c r="G14" s="192">
        <f>'0901'!H16</f>
        <v>0</v>
      </c>
      <c r="H14" s="192">
        <f>'0901'!H17</f>
        <v>393850</v>
      </c>
      <c r="I14" s="192">
        <f>'0901'!H18</f>
        <v>1121370</v>
      </c>
      <c r="J14" s="192">
        <f>'0901'!H19</f>
        <v>662700</v>
      </c>
      <c r="K14" s="192">
        <f>'0901'!H20</f>
        <v>499700</v>
      </c>
      <c r="L14" s="192">
        <f>'0901'!H21</f>
        <v>390200</v>
      </c>
      <c r="M14" s="192">
        <f>'0901'!H22</f>
        <v>705450</v>
      </c>
      <c r="N14" s="192">
        <f>'0901'!H23</f>
        <v>739050</v>
      </c>
      <c r="O14" s="192">
        <f>'0901'!H24</f>
        <v>173900</v>
      </c>
      <c r="P14" s="192">
        <f>'0901'!H25</f>
        <v>455500</v>
      </c>
      <c r="Q14" s="192">
        <f>'0901'!H26</f>
        <v>0</v>
      </c>
      <c r="R14" s="192">
        <f>'0901'!H27</f>
        <v>349200</v>
      </c>
      <c r="S14" s="192">
        <f>'0901'!H28</f>
        <v>628150</v>
      </c>
      <c r="T14" s="192">
        <f>'0901'!H29</f>
        <v>913700</v>
      </c>
      <c r="U14" s="192">
        <f>'0901'!H30</f>
        <v>282200</v>
      </c>
      <c r="V14" s="192">
        <f>'0901'!H31</f>
        <v>0</v>
      </c>
      <c r="W14" s="192">
        <f>'0901'!H32</f>
        <v>712800</v>
      </c>
      <c r="X14" s="192">
        <f>'0901'!H33</f>
        <v>136900</v>
      </c>
      <c r="Z14" s="65">
        <f t="shared" si="0"/>
        <v>9332270</v>
      </c>
    </row>
    <row r="15" spans="2:27" ht="12.75" x14ac:dyDescent="0.2">
      <c r="B15" s="466" t="s">
        <v>51</v>
      </c>
      <c r="C15" s="377"/>
      <c r="D15" s="192">
        <f>'1001'!H13</f>
        <v>463400</v>
      </c>
      <c r="E15" s="192">
        <f>'1001'!H14</f>
        <v>0</v>
      </c>
      <c r="F15" s="192">
        <f>'1001'!H15</f>
        <v>888550</v>
      </c>
      <c r="G15" s="192">
        <f>'1001'!H16</f>
        <v>0</v>
      </c>
      <c r="H15" s="192">
        <f>'1001'!H17</f>
        <v>395600</v>
      </c>
      <c r="I15" s="192">
        <f>'1001'!H18</f>
        <v>1015020</v>
      </c>
      <c r="J15" s="192">
        <f>'1001'!H19</f>
        <v>723700</v>
      </c>
      <c r="K15" s="192">
        <f>'1001'!H20</f>
        <v>562200</v>
      </c>
      <c r="L15" s="192">
        <f>'1001'!H21</f>
        <v>426700</v>
      </c>
      <c r="M15" s="192">
        <f>'1001'!H22</f>
        <v>709500</v>
      </c>
      <c r="N15" s="192">
        <f>'1001'!H23</f>
        <v>712550</v>
      </c>
      <c r="O15" s="192">
        <f>'1001'!H24</f>
        <v>191300</v>
      </c>
      <c r="P15" s="192">
        <f>'1001'!H25</f>
        <v>483000</v>
      </c>
      <c r="Q15" s="192">
        <f>'1001'!H26</f>
        <v>0</v>
      </c>
      <c r="R15" s="192">
        <f>'1001'!H27</f>
        <v>244600</v>
      </c>
      <c r="S15" s="192">
        <f>'1001'!H28</f>
        <v>451850</v>
      </c>
      <c r="T15" s="192">
        <f>'1001'!H29</f>
        <v>718300</v>
      </c>
      <c r="U15" s="192">
        <f>'1001'!H30</f>
        <v>241000</v>
      </c>
      <c r="V15" s="192">
        <f>'1001'!H31</f>
        <v>0</v>
      </c>
      <c r="W15" s="192">
        <f>'1001'!H32</f>
        <v>658000</v>
      </c>
      <c r="X15" s="192">
        <f>'1001'!H33</f>
        <v>117300</v>
      </c>
      <c r="Z15" s="65">
        <f t="shared" si="0"/>
        <v>9002570</v>
      </c>
    </row>
    <row r="16" spans="2:27" ht="12.75" x14ac:dyDescent="0.2">
      <c r="B16" s="466" t="s">
        <v>53</v>
      </c>
      <c r="C16" s="377"/>
      <c r="D16" s="192">
        <f>'1101'!H13</f>
        <v>362700</v>
      </c>
      <c r="E16" s="192">
        <f>'1101'!H14</f>
        <v>0</v>
      </c>
      <c r="F16" s="192">
        <f>'1101'!H15</f>
        <v>1024350</v>
      </c>
      <c r="G16" s="192">
        <f>'1101'!H16</f>
        <v>0</v>
      </c>
      <c r="H16" s="192">
        <f>'1101'!H17</f>
        <v>436600</v>
      </c>
      <c r="I16" s="192">
        <f>'1101'!H18</f>
        <v>1138860</v>
      </c>
      <c r="J16" s="192">
        <f>'1101'!H19</f>
        <v>801400</v>
      </c>
      <c r="K16" s="192">
        <f>'1101'!H20</f>
        <v>487400</v>
      </c>
      <c r="L16" s="192">
        <f>'1101'!H21</f>
        <v>380700</v>
      </c>
      <c r="M16" s="192">
        <f>'1101'!H22</f>
        <v>640300</v>
      </c>
      <c r="N16" s="192">
        <f>'1101'!H23</f>
        <v>708400</v>
      </c>
      <c r="O16" s="192">
        <f>'1101'!H24</f>
        <v>0</v>
      </c>
      <c r="P16" s="192">
        <f>'1101'!H25</f>
        <v>425250</v>
      </c>
      <c r="Q16" s="192">
        <f>'1101'!H26</f>
        <v>0</v>
      </c>
      <c r="R16" s="192">
        <f>'1101'!H27</f>
        <v>207300</v>
      </c>
      <c r="S16" s="192">
        <f>'1101'!H28</f>
        <v>522450</v>
      </c>
      <c r="T16" s="192">
        <f>'1101'!H29</f>
        <v>536700</v>
      </c>
      <c r="U16" s="192">
        <f>'1101'!H30</f>
        <v>410000</v>
      </c>
      <c r="V16" s="192">
        <f>'1101'!H31</f>
        <v>0</v>
      </c>
      <c r="W16" s="192">
        <f>'1101'!H32</f>
        <v>651350</v>
      </c>
      <c r="X16" s="192">
        <f>'1101'!H33</f>
        <v>180300</v>
      </c>
      <c r="Z16" s="65">
        <f t="shared" si="0"/>
        <v>8914060</v>
      </c>
    </row>
    <row r="17" spans="2:26" ht="12.75" x14ac:dyDescent="0.2">
      <c r="B17" s="466" t="s">
        <v>55</v>
      </c>
      <c r="C17" s="377"/>
      <c r="D17" s="192">
        <f>'1201'!H13</f>
        <v>671900</v>
      </c>
      <c r="E17" s="192">
        <f>'1201'!H14</f>
        <v>230600</v>
      </c>
      <c r="F17" s="192">
        <f>'1201'!H15</f>
        <v>536600</v>
      </c>
      <c r="G17" s="192">
        <f>'1201'!H16</f>
        <v>0</v>
      </c>
      <c r="H17" s="192">
        <f>'1201'!H17</f>
        <v>543200</v>
      </c>
      <c r="I17" s="192">
        <f>'1201'!H18</f>
        <v>1381105</v>
      </c>
      <c r="J17" s="192">
        <f>'1201'!H19</f>
        <v>829250</v>
      </c>
      <c r="K17" s="192">
        <f>'1201'!H20</f>
        <v>856500</v>
      </c>
      <c r="L17" s="192">
        <f>'1201'!H21</f>
        <v>680500</v>
      </c>
      <c r="M17" s="192">
        <f>'1201'!H22</f>
        <v>813826</v>
      </c>
      <c r="N17" s="192">
        <f>'1201'!H23</f>
        <v>893750</v>
      </c>
      <c r="O17" s="192">
        <f>'1201'!H24</f>
        <v>0</v>
      </c>
      <c r="P17" s="192">
        <f>'1201'!H25</f>
        <v>607200</v>
      </c>
      <c r="Q17" s="192">
        <f>'1201'!H26</f>
        <v>0</v>
      </c>
      <c r="R17" s="192">
        <f>'1201'!H27</f>
        <v>264500</v>
      </c>
      <c r="S17" s="192">
        <f>'1201'!H28</f>
        <v>715100</v>
      </c>
      <c r="T17" s="192">
        <f>'1201'!H29</f>
        <v>788600</v>
      </c>
      <c r="U17" s="192">
        <f>'1201'!H30</f>
        <v>368900</v>
      </c>
      <c r="V17" s="192">
        <f>'1201'!H31</f>
        <v>0</v>
      </c>
      <c r="W17" s="192">
        <f>'1201'!H32</f>
        <v>679000</v>
      </c>
      <c r="X17" s="192">
        <f>'1201'!H33</f>
        <v>195600</v>
      </c>
      <c r="Z17" s="65">
        <f t="shared" si="0"/>
        <v>11056131</v>
      </c>
    </row>
    <row r="18" spans="2:26" ht="12.75" x14ac:dyDescent="0.2">
      <c r="B18" s="466" t="s">
        <v>57</v>
      </c>
      <c r="C18" s="377"/>
      <c r="D18" s="192">
        <f>'1301'!H13</f>
        <v>362800</v>
      </c>
      <c r="E18" s="192">
        <f>'1301'!H14</f>
        <v>157000</v>
      </c>
      <c r="F18" s="192">
        <f>'1301'!H15</f>
        <v>646400</v>
      </c>
      <c r="G18" s="192">
        <f>'1301'!H16</f>
        <v>0</v>
      </c>
      <c r="H18" s="192">
        <f>'1301'!H17</f>
        <v>494300</v>
      </c>
      <c r="I18" s="192">
        <f>'1301'!H18</f>
        <v>1679110</v>
      </c>
      <c r="J18" s="192">
        <f>'1301'!H19</f>
        <v>840000</v>
      </c>
      <c r="K18" s="192">
        <f>'1301'!H20</f>
        <v>995350</v>
      </c>
      <c r="L18" s="192">
        <f>'1301'!H21</f>
        <v>620800</v>
      </c>
      <c r="M18" s="192">
        <f>'1301'!H22</f>
        <v>978400</v>
      </c>
      <c r="N18" s="192">
        <f>'1301'!H23</f>
        <v>976000</v>
      </c>
      <c r="O18" s="192">
        <f>'1301'!H24</f>
        <v>0</v>
      </c>
      <c r="P18" s="192">
        <f>'1301'!H25</f>
        <v>585100</v>
      </c>
      <c r="Q18" s="192">
        <f>'1301'!H26</f>
        <v>0</v>
      </c>
      <c r="R18" s="192">
        <f>'1301'!H27</f>
        <v>378500</v>
      </c>
      <c r="S18" s="192">
        <f>'1301'!H28</f>
        <v>692410</v>
      </c>
      <c r="T18" s="192">
        <f>'1301'!H29</f>
        <v>957700</v>
      </c>
      <c r="U18" s="192">
        <f>'1301'!H30</f>
        <v>293900</v>
      </c>
      <c r="V18" s="192">
        <f>'1301'!H31</f>
        <v>0</v>
      </c>
      <c r="W18" s="338">
        <f>'1301'!H32</f>
        <v>524200</v>
      </c>
      <c r="X18" s="192">
        <f>'1301'!H33</f>
        <v>241400</v>
      </c>
      <c r="Z18" s="65">
        <f t="shared" si="0"/>
        <v>11423370</v>
      </c>
    </row>
    <row r="19" spans="2:26" ht="12.75" x14ac:dyDescent="0.2">
      <c r="B19" s="466" t="s">
        <v>59</v>
      </c>
      <c r="C19" s="377"/>
      <c r="D19" s="192">
        <f>'1401'!H13</f>
        <v>0</v>
      </c>
      <c r="E19" s="192">
        <f>'1401'!H14</f>
        <v>0</v>
      </c>
      <c r="F19" s="192">
        <f>'1401'!H15</f>
        <v>0</v>
      </c>
      <c r="G19" s="192">
        <f>'1401'!H16</f>
        <v>0</v>
      </c>
      <c r="H19" s="192">
        <f>'1401'!H17</f>
        <v>0</v>
      </c>
      <c r="I19" s="192">
        <f>'1401'!H18</f>
        <v>0</v>
      </c>
      <c r="J19" s="192">
        <f>'1401'!H19</f>
        <v>0</v>
      </c>
      <c r="K19" s="192">
        <f>'1401'!H20</f>
        <v>0</v>
      </c>
      <c r="L19" s="192">
        <f>'1401'!H21</f>
        <v>0</v>
      </c>
      <c r="M19" s="192">
        <f>'1401'!H22</f>
        <v>0</v>
      </c>
      <c r="N19" s="192">
        <f>'1401'!H23</f>
        <v>0</v>
      </c>
      <c r="O19" s="192">
        <f>'1401'!H24</f>
        <v>0</v>
      </c>
      <c r="P19" s="192">
        <f>'1401'!H25</f>
        <v>0</v>
      </c>
      <c r="Q19" s="192">
        <f>'1401'!H26</f>
        <v>0</v>
      </c>
      <c r="R19" s="192">
        <f>'1401'!H27</f>
        <v>0</v>
      </c>
      <c r="S19" s="192">
        <f>'1401'!H28</f>
        <v>0</v>
      </c>
      <c r="T19" s="192">
        <f>'1401'!H29</f>
        <v>0</v>
      </c>
      <c r="U19" s="192">
        <f>'1401'!H30</f>
        <v>0</v>
      </c>
      <c r="V19" s="192">
        <f>'1401'!H31</f>
        <v>0</v>
      </c>
      <c r="W19" s="192">
        <f>'1401'!H32</f>
        <v>0</v>
      </c>
      <c r="X19" s="192">
        <f>'1401'!H33</f>
        <v>0</v>
      </c>
      <c r="Z19" s="65">
        <f t="shared" si="0"/>
        <v>0</v>
      </c>
    </row>
    <row r="20" spans="2:26" ht="12.75" x14ac:dyDescent="0.2">
      <c r="B20" s="466" t="s">
        <v>61</v>
      </c>
      <c r="C20" s="377"/>
      <c r="D20" s="192">
        <f>'1501'!H13</f>
        <v>568300</v>
      </c>
      <c r="E20" s="192">
        <f>'1501'!H14</f>
        <v>281800</v>
      </c>
      <c r="F20" s="192">
        <f>'1501'!H15</f>
        <v>337200</v>
      </c>
      <c r="G20" s="192">
        <f>'1501'!H16</f>
        <v>0</v>
      </c>
      <c r="H20" s="192">
        <f>'1501'!H17</f>
        <v>384700</v>
      </c>
      <c r="I20" s="192">
        <f>'1501'!H18</f>
        <v>1447990</v>
      </c>
      <c r="J20" s="192">
        <f>'1501'!H19</f>
        <v>795800</v>
      </c>
      <c r="K20" s="192">
        <f>'1501'!H20</f>
        <v>731600</v>
      </c>
      <c r="L20" s="192">
        <f>'1501'!H21</f>
        <v>405100</v>
      </c>
      <c r="M20" s="192">
        <f>'1501'!H22</f>
        <v>894299</v>
      </c>
      <c r="N20" s="192">
        <f>'1501'!H23</f>
        <v>655300</v>
      </c>
      <c r="O20" s="192">
        <f>'1501'!H24</f>
        <v>0</v>
      </c>
      <c r="P20" s="192">
        <f>'1501'!H25</f>
        <v>509450</v>
      </c>
      <c r="Q20" s="192">
        <f>'1501'!H26</f>
        <v>0</v>
      </c>
      <c r="R20" s="192">
        <f>'1501'!H27</f>
        <v>403750</v>
      </c>
      <c r="S20" s="192">
        <f>'1501'!H28</f>
        <v>770750</v>
      </c>
      <c r="T20" s="192">
        <f>'1501'!H29</f>
        <v>681100</v>
      </c>
      <c r="U20" s="192">
        <f>'1501'!H30</f>
        <v>318700</v>
      </c>
      <c r="V20" s="192">
        <f>'1501'!H31</f>
        <v>0</v>
      </c>
      <c r="W20" s="192">
        <f>'1501'!H32</f>
        <v>671200</v>
      </c>
      <c r="X20" s="192">
        <f>'1501'!H33</f>
        <v>188600</v>
      </c>
      <c r="Z20" s="65">
        <f t="shared" si="0"/>
        <v>10045639</v>
      </c>
    </row>
    <row r="21" spans="2:26" ht="12.75" x14ac:dyDescent="0.2">
      <c r="B21" s="466" t="s">
        <v>63</v>
      </c>
      <c r="C21" s="377"/>
      <c r="D21" s="192">
        <f>'1601'!H13</f>
        <v>481300</v>
      </c>
      <c r="E21" s="192">
        <f>'1601'!H14</f>
        <v>0</v>
      </c>
      <c r="F21" s="192">
        <f>'1601'!H15</f>
        <v>745900</v>
      </c>
      <c r="G21" s="192">
        <f>'1601'!H16</f>
        <v>0</v>
      </c>
      <c r="H21" s="192">
        <f>'1601'!H17</f>
        <v>521100</v>
      </c>
      <c r="I21" s="192">
        <f>'1601'!H18</f>
        <v>1605120</v>
      </c>
      <c r="J21" s="192">
        <f>'1601'!H19</f>
        <v>694300</v>
      </c>
      <c r="K21" s="192">
        <f>'1601'!H20</f>
        <v>544700</v>
      </c>
      <c r="L21" s="192">
        <f>'1601'!H21</f>
        <v>565100</v>
      </c>
      <c r="M21" s="192">
        <f>'1601'!H22</f>
        <v>675800</v>
      </c>
      <c r="N21" s="192">
        <f>'1601'!H23</f>
        <v>777150</v>
      </c>
      <c r="O21" s="192">
        <f>'1601'!H24</f>
        <v>0</v>
      </c>
      <c r="P21" s="192">
        <f>'1601'!H25</f>
        <v>562100</v>
      </c>
      <c r="Q21" s="192">
        <f>'1601'!H26</f>
        <v>0</v>
      </c>
      <c r="R21" s="192">
        <f>'1601'!H27</f>
        <v>390250</v>
      </c>
      <c r="S21" s="192">
        <f>'1601'!H28</f>
        <v>571100</v>
      </c>
      <c r="T21" s="192">
        <f>'1601'!H29</f>
        <v>718600</v>
      </c>
      <c r="U21" s="192">
        <f>'1601'!H30</f>
        <v>290200</v>
      </c>
      <c r="V21" s="192">
        <f>'1601'!H31</f>
        <v>0</v>
      </c>
      <c r="W21" s="192">
        <f>'1601'!H32</f>
        <v>448100</v>
      </c>
      <c r="X21" s="192">
        <f>'1601'!H33</f>
        <v>214600</v>
      </c>
      <c r="Z21" s="65">
        <f t="shared" si="0"/>
        <v>9805420</v>
      </c>
    </row>
    <row r="22" spans="2:26" ht="12.75" x14ac:dyDescent="0.2">
      <c r="B22" s="466" t="s">
        <v>65</v>
      </c>
      <c r="C22" s="377"/>
      <c r="D22" s="192">
        <f>'1701'!H13</f>
        <v>478800</v>
      </c>
      <c r="E22" s="192">
        <f>'1701'!H14</f>
        <v>0</v>
      </c>
      <c r="F22" s="192">
        <f>'1701'!H15</f>
        <v>786450</v>
      </c>
      <c r="G22" s="192">
        <f>'1701'!H16</f>
        <v>0</v>
      </c>
      <c r="H22" s="192">
        <f>'1701'!H17</f>
        <v>482800</v>
      </c>
      <c r="I22" s="192">
        <f>'1701'!H18</f>
        <v>1525510</v>
      </c>
      <c r="J22" s="192">
        <f>'1701'!H19</f>
        <v>742600</v>
      </c>
      <c r="K22" s="192">
        <f>'1701'!H20</f>
        <v>563400</v>
      </c>
      <c r="L22" s="192">
        <f>'1701'!H21</f>
        <v>662700</v>
      </c>
      <c r="M22" s="192">
        <f>'1701'!H22</f>
        <v>846850</v>
      </c>
      <c r="N22" s="192">
        <f>'1701'!H23</f>
        <v>1040000</v>
      </c>
      <c r="O22" s="192">
        <f>'1701'!H24</f>
        <v>0</v>
      </c>
      <c r="P22" s="192">
        <f>'1701'!H25</f>
        <v>536100</v>
      </c>
      <c r="Q22" s="192">
        <f>'1701'!H26</f>
        <v>0</v>
      </c>
      <c r="R22" s="192">
        <f>'1701'!H27</f>
        <v>327200</v>
      </c>
      <c r="S22" s="192">
        <f>'1701'!H28</f>
        <v>509450</v>
      </c>
      <c r="T22" s="192">
        <f>'1701'!H29</f>
        <v>698500</v>
      </c>
      <c r="U22" s="192">
        <f>'1701'!H30</f>
        <v>250300</v>
      </c>
      <c r="V22" s="192">
        <f>'1701'!H31</f>
        <v>0</v>
      </c>
      <c r="W22" s="192">
        <f>'1701'!H32</f>
        <v>568100</v>
      </c>
      <c r="X22" s="192">
        <f>'1701'!H33</f>
        <v>234800</v>
      </c>
      <c r="Z22" s="65">
        <f t="shared" si="0"/>
        <v>10253560</v>
      </c>
    </row>
    <row r="23" spans="2:26" ht="12.75" x14ac:dyDescent="0.2">
      <c r="B23" s="466" t="s">
        <v>67</v>
      </c>
      <c r="C23" s="377"/>
      <c r="D23" s="192">
        <f>'1801'!H13</f>
        <v>433800</v>
      </c>
      <c r="E23" s="192">
        <f>'1801'!H14</f>
        <v>0</v>
      </c>
      <c r="F23" s="192">
        <f>'1801'!H15</f>
        <v>634300</v>
      </c>
      <c r="G23" s="192">
        <f>'1801'!H16</f>
        <v>0</v>
      </c>
      <c r="H23" s="192">
        <f>'1801'!H17</f>
        <v>516800</v>
      </c>
      <c r="I23" s="192">
        <f>'1801'!H18</f>
        <v>1744700</v>
      </c>
      <c r="J23" s="192">
        <f>'1801'!H19</f>
        <v>906000</v>
      </c>
      <c r="K23" s="192">
        <f>'1801'!H20</f>
        <v>612900</v>
      </c>
      <c r="L23" s="192">
        <f>'1801'!H21</f>
        <v>527700</v>
      </c>
      <c r="M23" s="192">
        <f>'1801'!H22</f>
        <v>848650</v>
      </c>
      <c r="N23" s="192">
        <f>'1801'!H23</f>
        <v>1090200</v>
      </c>
      <c r="O23" s="192">
        <f>'1801'!H24</f>
        <v>0</v>
      </c>
      <c r="P23" s="192">
        <f>'1801'!H25</f>
        <v>601400</v>
      </c>
      <c r="Q23" s="192">
        <f>'1801'!H26</f>
        <v>0</v>
      </c>
      <c r="R23" s="192">
        <f>'1801'!H27</f>
        <v>266900</v>
      </c>
      <c r="S23" s="192">
        <f>'1801'!H28</f>
        <v>631150</v>
      </c>
      <c r="T23" s="192">
        <f>'1801'!H29</f>
        <v>747500</v>
      </c>
      <c r="U23" s="192">
        <f>'1801'!H30</f>
        <v>351450</v>
      </c>
      <c r="V23" s="192">
        <f>'1801'!H31</f>
        <v>0</v>
      </c>
      <c r="W23" s="192">
        <f>'1801'!H32</f>
        <v>641300</v>
      </c>
      <c r="X23" s="192">
        <f>'1801'!H33</f>
        <v>185250</v>
      </c>
      <c r="Z23" s="65">
        <f t="shared" si="0"/>
        <v>10740000</v>
      </c>
    </row>
    <row r="24" spans="2:26" ht="12.75" x14ac:dyDescent="0.2">
      <c r="B24" s="466" t="s">
        <v>69</v>
      </c>
      <c r="C24" s="377"/>
      <c r="D24" s="192">
        <f>'1901'!H13</f>
        <v>546500</v>
      </c>
      <c r="E24" s="192">
        <f>'1901'!H14</f>
        <v>245100</v>
      </c>
      <c r="F24" s="192">
        <f>'1901'!H15</f>
        <v>400200</v>
      </c>
      <c r="G24" s="192">
        <f>'1901'!H16</f>
        <v>0</v>
      </c>
      <c r="H24" s="192">
        <f>'1901'!H17</f>
        <v>348100</v>
      </c>
      <c r="I24" s="192">
        <f>'1901'!H18</f>
        <v>1639800</v>
      </c>
      <c r="J24" s="192">
        <f>'1901'!H19</f>
        <v>1008200</v>
      </c>
      <c r="K24" s="192">
        <f>'1901'!H20</f>
        <v>574900</v>
      </c>
      <c r="L24" s="192">
        <f>'1901'!H21</f>
        <v>430500</v>
      </c>
      <c r="M24" s="192">
        <f>'1901'!H22</f>
        <v>820750</v>
      </c>
      <c r="N24" s="192">
        <f>'1901'!H23</f>
        <v>1129950</v>
      </c>
      <c r="O24" s="192">
        <f>'1901'!H24</f>
        <v>0</v>
      </c>
      <c r="P24" s="192">
        <f>'1901'!H25</f>
        <v>761150</v>
      </c>
      <c r="Q24" s="192">
        <f>'1901'!H26</f>
        <v>0</v>
      </c>
      <c r="R24" s="192">
        <f>'1901'!H27</f>
        <v>301000</v>
      </c>
      <c r="S24" s="192">
        <f>'1901'!H28</f>
        <v>523850</v>
      </c>
      <c r="T24" s="192">
        <f>'1901'!H29</f>
        <v>962900</v>
      </c>
      <c r="U24" s="192">
        <f>'1901'!H30</f>
        <v>271500</v>
      </c>
      <c r="V24" s="192">
        <f>'1901'!H31</f>
        <v>0</v>
      </c>
      <c r="W24" s="192">
        <f>'1901'!H32</f>
        <v>535400</v>
      </c>
      <c r="X24" s="192">
        <f>'1901'!H33</f>
        <v>138100</v>
      </c>
      <c r="Z24" s="65">
        <f t="shared" si="0"/>
        <v>10637900</v>
      </c>
    </row>
    <row r="25" spans="2:26" ht="12.75" x14ac:dyDescent="0.2">
      <c r="B25" s="466" t="s">
        <v>133</v>
      </c>
      <c r="C25" s="377"/>
      <c r="D25" s="192">
        <f>'2001'!H13</f>
        <v>349000</v>
      </c>
      <c r="E25" s="192">
        <f>'2001'!H14</f>
        <v>225100</v>
      </c>
      <c r="F25" s="192">
        <f>'2001'!H15</f>
        <v>717000</v>
      </c>
      <c r="G25" s="192">
        <f>'2001'!H16</f>
        <v>0</v>
      </c>
      <c r="H25" s="192">
        <f>'2001'!H17</f>
        <v>508500</v>
      </c>
      <c r="I25" s="192">
        <f>'2001'!H18</f>
        <v>1514735</v>
      </c>
      <c r="J25" s="192">
        <f>'2001'!H19</f>
        <v>935300</v>
      </c>
      <c r="K25" s="192">
        <f>'2001'!H20</f>
        <v>866750</v>
      </c>
      <c r="L25" s="192">
        <f>'2001'!H21</f>
        <v>430900</v>
      </c>
      <c r="M25" s="192">
        <f>'2001'!H22</f>
        <v>1032800</v>
      </c>
      <c r="N25" s="192">
        <f>'2001'!H23</f>
        <v>1044850</v>
      </c>
      <c r="O25" s="192">
        <f>'2001'!H24</f>
        <v>0</v>
      </c>
      <c r="P25" s="192">
        <f>'2001'!H25</f>
        <v>654190</v>
      </c>
      <c r="Q25" s="192">
        <f>'2001'!H26</f>
        <v>0</v>
      </c>
      <c r="R25" s="192">
        <f>'2001'!H27</f>
        <v>339550</v>
      </c>
      <c r="S25" s="192">
        <f>'2001'!H28</f>
        <v>655100</v>
      </c>
      <c r="T25" s="192">
        <f>'2001'!H29</f>
        <v>793300</v>
      </c>
      <c r="U25" s="192">
        <f>'2001'!H30</f>
        <v>316900</v>
      </c>
      <c r="V25" s="192">
        <f>'2001'!H31</f>
        <v>0</v>
      </c>
      <c r="W25" s="192">
        <f>'2001'!H32</f>
        <v>539800</v>
      </c>
      <c r="X25" s="192">
        <f>'2001'!H33</f>
        <v>184800</v>
      </c>
      <c r="Z25" s="65">
        <f t="shared" si="0"/>
        <v>11108575</v>
      </c>
    </row>
    <row r="26" spans="2:26" ht="12.75" x14ac:dyDescent="0.2">
      <c r="B26" s="466" t="s">
        <v>134</v>
      </c>
      <c r="C26" s="377"/>
      <c r="D26" s="192">
        <f>'2101'!H13</f>
        <v>0</v>
      </c>
      <c r="E26" s="192">
        <f>'2101'!H14</f>
        <v>0</v>
      </c>
      <c r="F26" s="192">
        <f>'2101'!H15</f>
        <v>0</v>
      </c>
      <c r="G26" s="192">
        <f>'2101'!H16</f>
        <v>0</v>
      </c>
      <c r="H26" s="192">
        <f>'2101'!H17</f>
        <v>0</v>
      </c>
      <c r="I26" s="192">
        <f>'2101'!H18</f>
        <v>0</v>
      </c>
      <c r="J26" s="192">
        <f>'2101'!H19</f>
        <v>0</v>
      </c>
      <c r="K26" s="192">
        <f>'2101'!H20</f>
        <v>0</v>
      </c>
      <c r="L26" s="192">
        <f>'2101'!H21</f>
        <v>0</v>
      </c>
      <c r="M26" s="192">
        <f>'2101'!H22</f>
        <v>0</v>
      </c>
      <c r="N26" s="192">
        <f>'2101'!H23</f>
        <v>0</v>
      </c>
      <c r="O26" s="192">
        <f>'2101'!H24</f>
        <v>0</v>
      </c>
      <c r="P26" s="192">
        <f>'2101'!H25</f>
        <v>0</v>
      </c>
      <c r="Q26" s="192">
        <f>'2101'!H26</f>
        <v>0</v>
      </c>
      <c r="R26" s="192">
        <f>'2101'!H27</f>
        <v>0</v>
      </c>
      <c r="S26" s="192">
        <f>'2101'!H28</f>
        <v>0</v>
      </c>
      <c r="T26" s="192">
        <f>'2101'!H29</f>
        <v>0</v>
      </c>
      <c r="U26" s="192">
        <f>'2101'!H30</f>
        <v>0</v>
      </c>
      <c r="V26" s="192">
        <f>'2101'!H31</f>
        <v>0</v>
      </c>
      <c r="W26" s="192">
        <f>'2101'!H32</f>
        <v>0</v>
      </c>
      <c r="X26" s="192">
        <f>'2101'!H33</f>
        <v>0</v>
      </c>
      <c r="Z26" s="65">
        <f t="shared" si="0"/>
        <v>0</v>
      </c>
    </row>
    <row r="27" spans="2:26" ht="12.75" x14ac:dyDescent="0.2">
      <c r="B27" s="466" t="s">
        <v>135</v>
      </c>
      <c r="C27" s="377"/>
      <c r="D27" s="192">
        <f>'2201'!H13</f>
        <v>662600</v>
      </c>
      <c r="E27" s="192">
        <f>'2201'!H14</f>
        <v>567800</v>
      </c>
      <c r="F27" s="192">
        <f>'2201'!H15</f>
        <v>326900</v>
      </c>
      <c r="G27" s="192">
        <f>'2201'!H16</f>
        <v>0</v>
      </c>
      <c r="H27" s="192">
        <f>'2201'!H17</f>
        <v>532550</v>
      </c>
      <c r="I27" s="192">
        <f>'2201'!H18</f>
        <v>1514250</v>
      </c>
      <c r="J27" s="192">
        <f>'2201'!H19</f>
        <v>781100</v>
      </c>
      <c r="K27" s="192">
        <f>'2201'!H20</f>
        <v>716700</v>
      </c>
      <c r="L27" s="192">
        <f>'2201'!H21</f>
        <v>468400</v>
      </c>
      <c r="M27" s="192">
        <f>'2201'!H22</f>
        <v>1025143</v>
      </c>
      <c r="N27" s="192">
        <f>'2201'!H23</f>
        <v>913500</v>
      </c>
      <c r="O27" s="192">
        <f>'2201'!H24</f>
        <v>0</v>
      </c>
      <c r="P27" s="192">
        <f>'2201'!H25</f>
        <v>617050</v>
      </c>
      <c r="Q27" s="192">
        <f>'2201'!H26</f>
        <v>0</v>
      </c>
      <c r="R27" s="192">
        <f>'2201'!H27</f>
        <v>329300</v>
      </c>
      <c r="S27" s="192">
        <f>'2201'!H28</f>
        <v>580600</v>
      </c>
      <c r="T27" s="192">
        <f>'2201'!H29</f>
        <v>819900</v>
      </c>
      <c r="U27" s="192">
        <f>'2201'!H30</f>
        <v>438700</v>
      </c>
      <c r="V27" s="192">
        <f>'2201'!H31</f>
        <v>0</v>
      </c>
      <c r="W27" s="192">
        <f>'2201'!H32</f>
        <v>722900</v>
      </c>
      <c r="X27" s="192">
        <f>'2201'!H33</f>
        <v>232600</v>
      </c>
      <c r="Z27" s="65">
        <f t="shared" si="0"/>
        <v>11249993</v>
      </c>
    </row>
    <row r="28" spans="2:26" ht="12.75" x14ac:dyDescent="0.2">
      <c r="B28" s="466" t="s">
        <v>136</v>
      </c>
      <c r="C28" s="377"/>
      <c r="D28" s="192">
        <f>'2301'!H13</f>
        <v>704200</v>
      </c>
      <c r="E28" s="192">
        <f>'2301'!H14</f>
        <v>0</v>
      </c>
      <c r="F28" s="192">
        <f>'2301'!H15</f>
        <v>959900</v>
      </c>
      <c r="G28" s="192">
        <f>'2301'!H16</f>
        <v>0</v>
      </c>
      <c r="H28" s="192">
        <f>'2301'!H17</f>
        <v>636700</v>
      </c>
      <c r="I28" s="192">
        <f>'2301'!H18</f>
        <v>1735400</v>
      </c>
      <c r="J28" s="192">
        <f>'2301'!H19</f>
        <v>798100</v>
      </c>
      <c r="K28" s="192">
        <f>'2301'!H20</f>
        <v>1003600</v>
      </c>
      <c r="L28" s="192">
        <f>'2301'!H21</f>
        <v>505650</v>
      </c>
      <c r="M28" s="192">
        <f>'2301'!H22</f>
        <v>1057307</v>
      </c>
      <c r="N28" s="192">
        <f>'2301'!H23</f>
        <v>1021300</v>
      </c>
      <c r="O28" s="192">
        <f>'2301'!H24</f>
        <v>0</v>
      </c>
      <c r="P28" s="192">
        <f>'2301'!H25</f>
        <v>554100</v>
      </c>
      <c r="Q28" s="192">
        <f>'2301'!H26</f>
        <v>0</v>
      </c>
      <c r="R28" s="192">
        <f>'2301'!H27</f>
        <v>367700</v>
      </c>
      <c r="S28" s="192">
        <f>'2301'!H28</f>
        <v>643600</v>
      </c>
      <c r="T28" s="192">
        <f>'2301'!H29</f>
        <v>1069700</v>
      </c>
      <c r="U28" s="192">
        <f>'2301'!H30</f>
        <v>391200</v>
      </c>
      <c r="V28" s="192">
        <f>'2301'!H31</f>
        <v>0</v>
      </c>
      <c r="W28" s="338">
        <f>'2301'!H32</f>
        <v>662550</v>
      </c>
      <c r="X28" s="192">
        <f>'2301'!H33</f>
        <v>168500</v>
      </c>
      <c r="Z28" s="65">
        <f t="shared" si="0"/>
        <v>12279507</v>
      </c>
    </row>
    <row r="29" spans="2:26" ht="12.75" x14ac:dyDescent="0.2">
      <c r="B29" s="466" t="s">
        <v>137</v>
      </c>
      <c r="C29" s="377"/>
      <c r="D29" s="192">
        <f>'2401'!H13</f>
        <v>341200</v>
      </c>
      <c r="E29" s="192">
        <f>'2401'!H14</f>
        <v>0</v>
      </c>
      <c r="F29" s="192">
        <f>'2401'!H15</f>
        <v>603100</v>
      </c>
      <c r="G29" s="192">
        <f>'2401'!H16</f>
        <v>0</v>
      </c>
      <c r="H29" s="192">
        <f>'2401'!H17</f>
        <v>517100</v>
      </c>
      <c r="I29" s="192">
        <f>'2401'!H18</f>
        <v>1338450</v>
      </c>
      <c r="J29" s="192">
        <f>'2401'!H19</f>
        <v>624550</v>
      </c>
      <c r="K29" s="192">
        <f>'2401'!H20</f>
        <v>734500</v>
      </c>
      <c r="L29" s="192">
        <f>'2401'!H21</f>
        <v>457350</v>
      </c>
      <c r="M29" s="192">
        <f>'2401'!H22</f>
        <v>1000050</v>
      </c>
      <c r="N29" s="192">
        <f>'2401'!H23</f>
        <v>1046000</v>
      </c>
      <c r="O29" s="192">
        <f>'2401'!H24</f>
        <v>0</v>
      </c>
      <c r="P29" s="192">
        <f>'2401'!H25</f>
        <v>409850</v>
      </c>
      <c r="Q29" s="192">
        <f>'2401'!H26</f>
        <v>0</v>
      </c>
      <c r="R29" s="192">
        <f>'2401'!H27</f>
        <v>367400</v>
      </c>
      <c r="S29" s="192">
        <f>'2401'!H28</f>
        <v>741950</v>
      </c>
      <c r="T29" s="192">
        <f>'2401'!H29</f>
        <v>1011700</v>
      </c>
      <c r="U29" s="192">
        <f>'2401'!H30</f>
        <v>353200</v>
      </c>
      <c r="V29" s="192">
        <f>'2401'!H31</f>
        <v>0</v>
      </c>
      <c r="W29" s="192">
        <f>'2401'!H32</f>
        <v>388050</v>
      </c>
      <c r="X29" s="192">
        <f>'2401'!H33</f>
        <v>287200</v>
      </c>
      <c r="Z29" s="65">
        <f t="shared" si="0"/>
        <v>10221650</v>
      </c>
    </row>
    <row r="30" spans="2:26" ht="12.75" x14ac:dyDescent="0.2">
      <c r="B30" s="466" t="s">
        <v>138</v>
      </c>
      <c r="C30" s="377"/>
      <c r="D30" s="192">
        <f>'2501'!H13</f>
        <v>0</v>
      </c>
      <c r="E30" s="192">
        <f>'2501'!H14</f>
        <v>0</v>
      </c>
      <c r="F30" s="192">
        <f>'2501'!H15</f>
        <v>0</v>
      </c>
      <c r="G30" s="192">
        <f>'2501'!H16</f>
        <v>0</v>
      </c>
      <c r="H30" s="192">
        <f>'2501'!H17</f>
        <v>0</v>
      </c>
      <c r="I30" s="192">
        <f>'2501'!H18</f>
        <v>0</v>
      </c>
      <c r="J30" s="192">
        <f>'2501'!H19</f>
        <v>0</v>
      </c>
      <c r="K30" s="192">
        <f>'2501'!H20</f>
        <v>0</v>
      </c>
      <c r="L30" s="192">
        <f>'2501'!H21</f>
        <v>0</v>
      </c>
      <c r="M30" s="192">
        <f>'2501'!H22</f>
        <v>0</v>
      </c>
      <c r="N30" s="192">
        <f>'2501'!H23</f>
        <v>0</v>
      </c>
      <c r="O30" s="192">
        <f>'2501'!H24</f>
        <v>0</v>
      </c>
      <c r="P30" s="192">
        <f>'2501'!H25</f>
        <v>0</v>
      </c>
      <c r="Q30" s="192">
        <f>'2501'!H26</f>
        <v>0</v>
      </c>
      <c r="R30" s="192">
        <f>'2501'!H27</f>
        <v>0</v>
      </c>
      <c r="S30" s="192">
        <f>'2501'!H28</f>
        <v>0</v>
      </c>
      <c r="T30" s="192">
        <f>'2501'!H29</f>
        <v>0</v>
      </c>
      <c r="U30" s="192">
        <f>'2501'!H30</f>
        <v>0</v>
      </c>
      <c r="V30" s="192">
        <f>'2501'!H31</f>
        <v>0</v>
      </c>
      <c r="W30" s="192">
        <f>'2501'!H32</f>
        <v>0</v>
      </c>
      <c r="X30" s="192">
        <f>'2501'!H33</f>
        <v>0</v>
      </c>
      <c r="Z30" s="65">
        <f t="shared" si="0"/>
        <v>0</v>
      </c>
    </row>
    <row r="31" spans="2:26" ht="12.75" x14ac:dyDescent="0.2">
      <c r="B31" s="466" t="s">
        <v>3</v>
      </c>
      <c r="C31" s="377"/>
      <c r="D31" s="192">
        <f>'2601'!H13</f>
        <v>462200</v>
      </c>
      <c r="E31" s="192">
        <f>'2601'!H14</f>
        <v>235400</v>
      </c>
      <c r="F31" s="192">
        <f>'2601'!H15</f>
        <v>456000</v>
      </c>
      <c r="G31" s="192">
        <f>'2601'!H16</f>
        <v>0</v>
      </c>
      <c r="H31" s="192">
        <f>'2601'!H17</f>
        <v>623850</v>
      </c>
      <c r="I31" s="192">
        <f>'2601'!H18</f>
        <v>1396950</v>
      </c>
      <c r="J31" s="192">
        <f>'2601'!H19</f>
        <v>652900</v>
      </c>
      <c r="K31" s="192">
        <f>'2601'!H20</f>
        <v>935100</v>
      </c>
      <c r="L31" s="192">
        <f>'2601'!H21</f>
        <v>717100</v>
      </c>
      <c r="M31" s="192">
        <f>'2601'!H22</f>
        <v>1028400</v>
      </c>
      <c r="N31" s="192">
        <f>'2601'!H23</f>
        <v>1080700</v>
      </c>
      <c r="O31" s="192">
        <f>'2601'!H24</f>
        <v>0</v>
      </c>
      <c r="P31" s="192">
        <f>'2601'!H25</f>
        <v>580900</v>
      </c>
      <c r="Q31" s="192">
        <f>'2601'!H26</f>
        <v>0</v>
      </c>
      <c r="R31" s="192">
        <f>'2601'!H27</f>
        <v>398600</v>
      </c>
      <c r="S31" s="192">
        <f>'2601'!H28</f>
        <v>698700</v>
      </c>
      <c r="T31" s="192">
        <f>'2601'!H29</f>
        <v>1029900</v>
      </c>
      <c r="U31" s="192">
        <f>'2601'!H30</f>
        <v>311500</v>
      </c>
      <c r="V31" s="192">
        <f>'2601'!H31</f>
        <v>0</v>
      </c>
      <c r="W31" s="192">
        <f>'2601'!H32</f>
        <v>755000</v>
      </c>
      <c r="X31" s="192">
        <f>'2601'!H33</f>
        <v>172900</v>
      </c>
      <c r="Z31" s="65">
        <f t="shared" si="0"/>
        <v>11536100</v>
      </c>
    </row>
    <row r="32" spans="2:26" ht="12.75" x14ac:dyDescent="0.2">
      <c r="B32" s="466" t="s">
        <v>139</v>
      </c>
      <c r="C32" s="377"/>
      <c r="D32" s="192">
        <f>'2701'!H13</f>
        <v>335350</v>
      </c>
      <c r="E32" s="192">
        <f>'2701'!H14</f>
        <v>164200</v>
      </c>
      <c r="F32" s="192">
        <f>'2701'!H15</f>
        <v>882000</v>
      </c>
      <c r="G32" s="192">
        <f>'2701'!H16</f>
        <v>0</v>
      </c>
      <c r="H32" s="192">
        <f>'2701'!H17</f>
        <v>623400</v>
      </c>
      <c r="I32" s="192">
        <f>'2701'!H18</f>
        <v>1561800</v>
      </c>
      <c r="J32" s="192">
        <f>'2701'!H19</f>
        <v>639800</v>
      </c>
      <c r="K32" s="192">
        <f>'2701'!H20</f>
        <v>1032100</v>
      </c>
      <c r="L32" s="192">
        <f>'2701'!H21</f>
        <v>566100</v>
      </c>
      <c r="M32" s="192">
        <f>'2701'!H22</f>
        <v>1008900</v>
      </c>
      <c r="N32" s="192">
        <f>'2701'!H23</f>
        <v>1144655</v>
      </c>
      <c r="O32" s="192">
        <f>'2701'!H24</f>
        <v>0</v>
      </c>
      <c r="P32" s="192">
        <f>'2701'!H25</f>
        <v>555800</v>
      </c>
      <c r="Q32" s="192">
        <f>'2701'!H26</f>
        <v>0</v>
      </c>
      <c r="R32" s="192">
        <f>'2701'!H27</f>
        <v>329000</v>
      </c>
      <c r="S32" s="192">
        <f>'2701'!H28</f>
        <v>662100</v>
      </c>
      <c r="T32" s="192">
        <f>'2701'!H29</f>
        <v>898600</v>
      </c>
      <c r="U32" s="192">
        <f>'2701'!H30</f>
        <v>387000</v>
      </c>
      <c r="V32" s="192">
        <f>'2701'!H31</f>
        <v>0</v>
      </c>
      <c r="W32" s="192">
        <f>'2701'!H32</f>
        <v>553050</v>
      </c>
      <c r="X32" s="192">
        <f>'2701'!H33</f>
        <v>218500</v>
      </c>
      <c r="Z32" s="65">
        <f t="shared" si="0"/>
        <v>11562355</v>
      </c>
    </row>
    <row r="33" spans="1:26" ht="12.75" x14ac:dyDescent="0.2">
      <c r="B33" s="466" t="s">
        <v>140</v>
      </c>
      <c r="C33" s="377"/>
      <c r="D33" s="192">
        <f>'2801'!H13</f>
        <v>0</v>
      </c>
      <c r="E33" s="192">
        <f>'2801'!H14</f>
        <v>0</v>
      </c>
      <c r="F33" s="192">
        <f>'2801'!H15</f>
        <v>0</v>
      </c>
      <c r="G33" s="192">
        <f>'2801'!H16</f>
        <v>0</v>
      </c>
      <c r="H33" s="192">
        <f>'2801'!H17</f>
        <v>0</v>
      </c>
      <c r="I33" s="192">
        <f>'2801'!H18</f>
        <v>0</v>
      </c>
      <c r="J33" s="192">
        <f>'2801'!H19</f>
        <v>0</v>
      </c>
      <c r="K33" s="192">
        <f>'2801'!H20</f>
        <v>0</v>
      </c>
      <c r="L33" s="192">
        <f>'2801'!H21</f>
        <v>0</v>
      </c>
      <c r="M33" s="192">
        <f>'2801'!H22</f>
        <v>0</v>
      </c>
      <c r="N33" s="192">
        <f>'2801'!H23</f>
        <v>0</v>
      </c>
      <c r="O33" s="192">
        <f>'2801'!H24</f>
        <v>0</v>
      </c>
      <c r="P33" s="192">
        <f>'2801'!H25</f>
        <v>0</v>
      </c>
      <c r="Q33" s="192">
        <f>'2801'!H26</f>
        <v>0</v>
      </c>
      <c r="R33" s="192">
        <f>'2801'!H27</f>
        <v>0</v>
      </c>
      <c r="S33" s="192">
        <f>'2801'!H28</f>
        <v>0</v>
      </c>
      <c r="T33" s="192">
        <f>'2801'!H29</f>
        <v>0</v>
      </c>
      <c r="U33" s="192">
        <f>'2801'!H30</f>
        <v>0</v>
      </c>
      <c r="V33" s="192">
        <f>'2801'!H31</f>
        <v>0</v>
      </c>
      <c r="W33" s="192">
        <f>'2801'!H32</f>
        <v>0</v>
      </c>
      <c r="X33" s="192">
        <f>'2801'!H33</f>
        <v>0</v>
      </c>
      <c r="Z33" s="65">
        <f t="shared" si="0"/>
        <v>0</v>
      </c>
    </row>
    <row r="34" spans="1:26" ht="12.75" x14ac:dyDescent="0.2">
      <c r="B34" s="466" t="s">
        <v>141</v>
      </c>
      <c r="C34" s="377"/>
      <c r="D34" s="192">
        <f>'2901'!H13</f>
        <v>627500</v>
      </c>
      <c r="E34" s="192">
        <f>'2901'!H14</f>
        <v>470100</v>
      </c>
      <c r="F34" s="192">
        <f>'2901'!H15</f>
        <v>642300</v>
      </c>
      <c r="G34" s="192">
        <f>'2901'!H16</f>
        <v>0</v>
      </c>
      <c r="H34" s="192">
        <f>'2901'!H17</f>
        <v>561300</v>
      </c>
      <c r="I34" s="192">
        <f>'2901'!H18</f>
        <v>1601600</v>
      </c>
      <c r="J34" s="192">
        <f>'2901'!H19</f>
        <v>615500</v>
      </c>
      <c r="K34" s="192">
        <f>'2901'!H20</f>
        <v>1084400</v>
      </c>
      <c r="L34" s="192">
        <f>'2901'!H21</f>
        <v>1134400</v>
      </c>
      <c r="M34" s="192">
        <f>'2901'!H22</f>
        <v>864840</v>
      </c>
      <c r="N34" s="192">
        <f>'2901'!H23</f>
        <v>933100</v>
      </c>
      <c r="O34" s="192">
        <f>'2901'!H24</f>
        <v>0</v>
      </c>
      <c r="P34" s="192">
        <f>'2901'!H25</f>
        <v>619500</v>
      </c>
      <c r="Q34" s="192">
        <f>'2901'!H26</f>
        <v>0</v>
      </c>
      <c r="R34" s="192">
        <f>'2901'!H27</f>
        <v>300600</v>
      </c>
      <c r="S34" s="192">
        <f>'2901'!H28</f>
        <v>839150</v>
      </c>
      <c r="T34" s="192">
        <f>'2901'!H29</f>
        <v>1055400</v>
      </c>
      <c r="U34" s="192">
        <f>'2901'!H30</f>
        <v>393500</v>
      </c>
      <c r="V34" s="192">
        <f>'2901'!H31</f>
        <v>0</v>
      </c>
      <c r="W34" s="192">
        <f>'2901'!H32</f>
        <v>667900</v>
      </c>
      <c r="X34" s="192">
        <f>'2901'!H33</f>
        <v>143300</v>
      </c>
      <c r="Z34" s="65">
        <f t="shared" si="0"/>
        <v>12554390</v>
      </c>
    </row>
    <row r="35" spans="1:26" ht="12.75" x14ac:dyDescent="0.2">
      <c r="B35" s="466" t="s">
        <v>142</v>
      </c>
      <c r="C35" s="377"/>
      <c r="D35" s="192">
        <f>'3001'!H13</f>
        <v>446850</v>
      </c>
      <c r="E35" s="192">
        <f>'3001'!H14</f>
        <v>0</v>
      </c>
      <c r="F35" s="192">
        <f>'3001'!H15</f>
        <v>940200</v>
      </c>
      <c r="G35" s="192">
        <f>'3001'!H16</f>
        <v>0</v>
      </c>
      <c r="H35" s="192">
        <f>'3001'!H17</f>
        <v>561000</v>
      </c>
      <c r="I35" s="192">
        <f>'3001'!H18</f>
        <v>1671150</v>
      </c>
      <c r="J35" s="192">
        <f>'3001'!H19</f>
        <v>646300</v>
      </c>
      <c r="K35" s="192">
        <f>'3001'!H20</f>
        <v>1127150</v>
      </c>
      <c r="L35" s="192">
        <f>'3001'!H21</f>
        <v>861000</v>
      </c>
      <c r="M35" s="192">
        <f>'3001'!H22</f>
        <v>985900</v>
      </c>
      <c r="N35" s="192">
        <f>'3001'!H23</f>
        <v>1195450</v>
      </c>
      <c r="O35" s="192">
        <f>'3001'!H24</f>
        <v>0</v>
      </c>
      <c r="P35" s="192">
        <f>'3001'!H25</f>
        <v>593550</v>
      </c>
      <c r="Q35" s="192">
        <f>'3001'!H26</f>
        <v>0</v>
      </c>
      <c r="R35" s="192">
        <f>'3001'!H27</f>
        <v>272600</v>
      </c>
      <c r="S35" s="192">
        <f>'3001'!H28</f>
        <v>659000</v>
      </c>
      <c r="T35" s="192">
        <f>'3001'!H29</f>
        <v>810800</v>
      </c>
      <c r="U35" s="192">
        <f>'3001'!H30</f>
        <v>463900</v>
      </c>
      <c r="V35" s="192">
        <f>'3001'!H31</f>
        <v>0</v>
      </c>
      <c r="W35" s="192">
        <f>'3001'!H32</f>
        <v>485100</v>
      </c>
      <c r="X35" s="192">
        <f>'3001'!H33</f>
        <v>171300</v>
      </c>
      <c r="Z35" s="65">
        <f t="shared" si="0"/>
        <v>11891250</v>
      </c>
    </row>
    <row r="36" spans="1:26" ht="12.75" x14ac:dyDescent="0.2">
      <c r="B36" s="466" t="s">
        <v>143</v>
      </c>
      <c r="C36" s="377"/>
      <c r="D36" s="192">
        <f>'3101'!H13</f>
        <v>376700</v>
      </c>
      <c r="E36" s="192">
        <f>'3101'!H14</f>
        <v>0</v>
      </c>
      <c r="F36" s="192">
        <f>'3101'!H15</f>
        <v>554000</v>
      </c>
      <c r="G36" s="192">
        <f>'3101'!H16</f>
        <v>0</v>
      </c>
      <c r="H36" s="192">
        <f>'3101'!H16</f>
        <v>0</v>
      </c>
      <c r="I36" s="192">
        <f>'3101'!H18</f>
        <v>1663500</v>
      </c>
      <c r="J36" s="192">
        <f>'3101'!H19</f>
        <v>620450</v>
      </c>
      <c r="K36" s="192">
        <f>'3101'!H20</f>
        <v>996600</v>
      </c>
      <c r="L36" s="192">
        <f>'3101'!H21</f>
        <v>613500</v>
      </c>
      <c r="M36" s="338">
        <f>'3101'!H22</f>
        <v>1110000</v>
      </c>
      <c r="N36" s="192">
        <f>'3101'!H23</f>
        <v>1252750</v>
      </c>
      <c r="O36" s="192">
        <f>'3101'!H24</f>
        <v>0</v>
      </c>
      <c r="P36" s="192">
        <f>'3101'!H25</f>
        <v>512600</v>
      </c>
      <c r="Q36" s="192">
        <f>'3101'!H26</f>
        <v>0</v>
      </c>
      <c r="R36" s="192">
        <f>'3101'!H27</f>
        <v>438500</v>
      </c>
      <c r="S36" s="192">
        <f>'3101'!H28</f>
        <v>612500</v>
      </c>
      <c r="T36" s="192">
        <f>'3101'!H29</f>
        <v>1090400</v>
      </c>
      <c r="U36" s="192">
        <f>'3101'!H30</f>
        <v>545950</v>
      </c>
      <c r="V36" s="192">
        <f>'3101'!H31</f>
        <v>0</v>
      </c>
      <c r="W36" s="192">
        <f>'3101'!H32</f>
        <v>532400</v>
      </c>
      <c r="X36" s="192">
        <f>'3101'!H33</f>
        <v>114400</v>
      </c>
      <c r="Z36" s="65">
        <f t="shared" si="0"/>
        <v>11034250</v>
      </c>
    </row>
    <row r="37" spans="1:26" ht="27.75" customHeight="1" x14ac:dyDescent="0.2">
      <c r="A37" s="375" t="s">
        <v>289</v>
      </c>
      <c r="B37" s="374"/>
      <c r="C37" s="374"/>
      <c r="D37" s="65">
        <f t="shared" ref="D37:X37" si="1">SUM(D6:D36)</f>
        <v>11113800</v>
      </c>
      <c r="E37" s="65">
        <f t="shared" si="1"/>
        <v>3803000</v>
      </c>
      <c r="F37" s="65">
        <f t="shared" si="1"/>
        <v>15472250</v>
      </c>
      <c r="G37" s="65">
        <f t="shared" si="1"/>
        <v>0</v>
      </c>
      <c r="H37" s="65">
        <f t="shared" si="1"/>
        <v>11496150</v>
      </c>
      <c r="I37" s="65">
        <f t="shared" si="1"/>
        <v>35434515</v>
      </c>
      <c r="J37" s="65">
        <f t="shared" si="1"/>
        <v>17925700</v>
      </c>
      <c r="K37" s="65">
        <f t="shared" si="1"/>
        <v>18991480</v>
      </c>
      <c r="L37" s="65">
        <f t="shared" si="1"/>
        <v>13113000</v>
      </c>
      <c r="M37" s="65">
        <f t="shared" si="1"/>
        <v>20853115</v>
      </c>
      <c r="N37" s="65">
        <f t="shared" si="1"/>
        <v>23372155</v>
      </c>
      <c r="O37" s="65">
        <f t="shared" si="1"/>
        <v>1585200</v>
      </c>
      <c r="P37" s="65">
        <f t="shared" si="1"/>
        <v>13272540</v>
      </c>
      <c r="Q37" s="65">
        <f t="shared" si="1"/>
        <v>0</v>
      </c>
      <c r="R37" s="65">
        <f t="shared" si="1"/>
        <v>8083900</v>
      </c>
      <c r="S37" s="65">
        <f t="shared" si="1"/>
        <v>15070415</v>
      </c>
      <c r="T37" s="65">
        <f t="shared" si="1"/>
        <v>20618500</v>
      </c>
      <c r="U37" s="65">
        <f t="shared" si="1"/>
        <v>8647200</v>
      </c>
      <c r="V37" s="65">
        <f t="shared" si="1"/>
        <v>0</v>
      </c>
      <c r="W37" s="65">
        <f t="shared" si="1"/>
        <v>15239500</v>
      </c>
      <c r="X37" s="65">
        <f t="shared" si="1"/>
        <v>4546750</v>
      </c>
    </row>
    <row r="39" spans="1:26" ht="12.75" x14ac:dyDescent="0.2">
      <c r="A39" s="375" t="s">
        <v>290</v>
      </c>
      <c r="B39" s="374"/>
      <c r="C39" s="374"/>
      <c r="D39" s="78">
        <v>27</v>
      </c>
      <c r="E39" s="78">
        <f>D39</f>
        <v>27</v>
      </c>
      <c r="F39" s="78">
        <f>D39</f>
        <v>27</v>
      </c>
      <c r="G39" s="78">
        <f>D39</f>
        <v>27</v>
      </c>
      <c r="H39" s="78">
        <f>D39</f>
        <v>27</v>
      </c>
      <c r="I39" s="78">
        <f>D39</f>
        <v>27</v>
      </c>
      <c r="J39" s="78">
        <f>D39</f>
        <v>27</v>
      </c>
      <c r="K39" s="78">
        <f>D39</f>
        <v>27</v>
      </c>
      <c r="L39" s="78">
        <f>D39</f>
        <v>27</v>
      </c>
      <c r="M39" s="78">
        <f>D39</f>
        <v>27</v>
      </c>
      <c r="N39" s="78">
        <f>D39</f>
        <v>27</v>
      </c>
      <c r="O39" s="78">
        <f>D39</f>
        <v>27</v>
      </c>
      <c r="P39" s="78">
        <f>D39</f>
        <v>27</v>
      </c>
      <c r="Q39" s="78">
        <f>D39</f>
        <v>27</v>
      </c>
      <c r="R39" s="78">
        <f>D39</f>
        <v>27</v>
      </c>
      <c r="S39" s="78">
        <f>D39</f>
        <v>27</v>
      </c>
      <c r="T39" s="78">
        <f>D39</f>
        <v>27</v>
      </c>
      <c r="U39" s="78">
        <f>D39</f>
        <v>27</v>
      </c>
      <c r="V39" s="78">
        <f>D39</f>
        <v>27</v>
      </c>
      <c r="W39" s="78">
        <f>D39</f>
        <v>27</v>
      </c>
      <c r="X39" s="78">
        <f>D39</f>
        <v>27</v>
      </c>
    </row>
    <row r="41" spans="1:26" ht="41.25" customHeight="1" x14ac:dyDescent="0.2">
      <c r="A41" s="375" t="s">
        <v>291</v>
      </c>
      <c r="B41" s="374"/>
      <c r="C41" s="374"/>
      <c r="D41" s="339">
        <f t="shared" ref="D41:X41" si="2">D37/D39</f>
        <v>411622.22222222225</v>
      </c>
      <c r="E41" s="339">
        <f t="shared" si="2"/>
        <v>140851.85185185185</v>
      </c>
      <c r="F41" s="339">
        <f t="shared" si="2"/>
        <v>573046.29629629629</v>
      </c>
      <c r="G41" s="339">
        <f t="shared" si="2"/>
        <v>0</v>
      </c>
      <c r="H41" s="339">
        <f t="shared" si="2"/>
        <v>425783.33333333331</v>
      </c>
      <c r="I41" s="339">
        <f t="shared" si="2"/>
        <v>1312389.4444444445</v>
      </c>
      <c r="J41" s="339">
        <f t="shared" si="2"/>
        <v>663914.81481481483</v>
      </c>
      <c r="K41" s="339">
        <f t="shared" si="2"/>
        <v>703388.1481481482</v>
      </c>
      <c r="L41" s="339">
        <f t="shared" si="2"/>
        <v>485666.66666666669</v>
      </c>
      <c r="M41" s="339">
        <f t="shared" si="2"/>
        <v>772337.59259259258</v>
      </c>
      <c r="N41" s="339">
        <f t="shared" si="2"/>
        <v>865635.37037037034</v>
      </c>
      <c r="O41" s="339">
        <f t="shared" si="2"/>
        <v>58711.111111111109</v>
      </c>
      <c r="P41" s="339">
        <f t="shared" si="2"/>
        <v>491575.55555555556</v>
      </c>
      <c r="Q41" s="339">
        <f t="shared" si="2"/>
        <v>0</v>
      </c>
      <c r="R41" s="339">
        <f t="shared" si="2"/>
        <v>299403.70370370371</v>
      </c>
      <c r="S41" s="339">
        <f t="shared" si="2"/>
        <v>558163.51851851854</v>
      </c>
      <c r="T41" s="339">
        <f t="shared" si="2"/>
        <v>763648.1481481482</v>
      </c>
      <c r="U41" s="339">
        <f t="shared" si="2"/>
        <v>320266.66666666669</v>
      </c>
      <c r="V41" s="339">
        <f t="shared" si="2"/>
        <v>0</v>
      </c>
      <c r="W41" s="339">
        <f t="shared" si="2"/>
        <v>564425.92592592596</v>
      </c>
      <c r="X41" s="339">
        <f t="shared" si="2"/>
        <v>168398.14814814815</v>
      </c>
      <c r="Y41" s="4"/>
      <c r="Z41" s="4"/>
    </row>
    <row r="45" spans="1:26" ht="12.75" x14ac:dyDescent="0.2">
      <c r="B45" s="467" t="s">
        <v>292</v>
      </c>
      <c r="C45" s="395"/>
      <c r="E45" s="470" t="s">
        <v>293</v>
      </c>
      <c r="F45" s="394"/>
      <c r="G45" s="395"/>
    </row>
    <row r="46" spans="1:26" ht="12.75" x14ac:dyDescent="0.2">
      <c r="B46" s="449"/>
      <c r="C46" s="363"/>
      <c r="E46" s="449"/>
      <c r="F46" s="374"/>
      <c r="G46" s="363"/>
    </row>
    <row r="47" spans="1:26" ht="12.75" x14ac:dyDescent="0.2">
      <c r="B47" s="396"/>
      <c r="C47" s="360"/>
      <c r="E47" s="396"/>
      <c r="F47" s="397"/>
      <c r="G47" s="360"/>
    </row>
    <row r="48" spans="1:26" x14ac:dyDescent="0.25">
      <c r="B48" s="151"/>
      <c r="C48" s="151"/>
    </row>
    <row r="49" spans="2:7" ht="12.75" x14ac:dyDescent="0.2">
      <c r="B49" s="468" t="s">
        <v>294</v>
      </c>
      <c r="C49" s="395"/>
      <c r="E49" s="470" t="s">
        <v>295</v>
      </c>
      <c r="F49" s="394"/>
      <c r="G49" s="395"/>
    </row>
    <row r="50" spans="2:7" ht="12.75" x14ac:dyDescent="0.2">
      <c r="B50" s="449"/>
      <c r="C50" s="363"/>
      <c r="E50" s="449"/>
      <c r="F50" s="374"/>
      <c r="G50" s="363"/>
    </row>
    <row r="51" spans="2:7" ht="12.75" x14ac:dyDescent="0.2">
      <c r="B51" s="396"/>
      <c r="C51" s="360"/>
      <c r="E51" s="396"/>
      <c r="F51" s="397"/>
      <c r="G51" s="360"/>
    </row>
    <row r="52" spans="2:7" x14ac:dyDescent="0.25">
      <c r="B52" s="151"/>
      <c r="C52" s="151"/>
    </row>
    <row r="53" spans="2:7" ht="12.75" x14ac:dyDescent="0.2">
      <c r="B53" s="469" t="s">
        <v>296</v>
      </c>
      <c r="C53" s="395"/>
      <c r="E53" s="470" t="s">
        <v>297</v>
      </c>
      <c r="F53" s="394"/>
      <c r="G53" s="395"/>
    </row>
    <row r="54" spans="2:7" ht="12.75" x14ac:dyDescent="0.2">
      <c r="B54" s="449"/>
      <c r="C54" s="363"/>
      <c r="E54" s="449"/>
      <c r="F54" s="374"/>
      <c r="G54" s="363"/>
    </row>
    <row r="55" spans="2:7" ht="12.75" x14ac:dyDescent="0.2">
      <c r="B55" s="396"/>
      <c r="C55" s="360"/>
      <c r="E55" s="396"/>
      <c r="F55" s="397"/>
      <c r="G55" s="360"/>
    </row>
  </sheetData>
  <mergeCells count="40">
    <mergeCell ref="B53:C55"/>
    <mergeCell ref="E49:G51"/>
    <mergeCell ref="E53:G55"/>
    <mergeCell ref="B34:C34"/>
    <mergeCell ref="B35:C35"/>
    <mergeCell ref="B36:C36"/>
    <mergeCell ref="A37:C37"/>
    <mergeCell ref="A39:C39"/>
    <mergeCell ref="A41:C41"/>
    <mergeCell ref="E45:G47"/>
    <mergeCell ref="B31:C31"/>
    <mergeCell ref="B32:C32"/>
    <mergeCell ref="B33:C33"/>
    <mergeCell ref="B45:C47"/>
    <mergeCell ref="B49:C5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</mergeCells>
  <conditionalFormatting sqref="D41:X41">
    <cfRule type="colorScale" priority="1">
      <colorScale>
        <cfvo type="formula" val="400000"/>
        <cfvo type="formula" val="600000"/>
        <cfvo type="formula" val="900000"/>
        <color rgb="FFFF0000"/>
        <color rgb="FF6AA84F"/>
        <color rgb="FF00FF00"/>
      </colorScale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H32"/>
  <sheetViews>
    <sheetView workbookViewId="0"/>
  </sheetViews>
  <sheetFormatPr baseColWidth="10" defaultColWidth="12.5703125" defaultRowHeight="15.75" customHeight="1" x14ac:dyDescent="0.2"/>
  <cols>
    <col min="2" max="4" width="37.5703125" customWidth="1"/>
  </cols>
  <sheetData>
    <row r="1" spans="1:8" ht="53.25" customHeight="1" x14ac:dyDescent="0.35">
      <c r="C1" s="340" t="s">
        <v>298</v>
      </c>
      <c r="D1" s="341" t="s">
        <v>299</v>
      </c>
    </row>
    <row r="2" spans="1:8" ht="18" customHeight="1" x14ac:dyDescent="0.2"/>
    <row r="3" spans="1:8" ht="75" customHeight="1" x14ac:dyDescent="0.2">
      <c r="A3" s="4"/>
      <c r="B3" s="342" t="s">
        <v>300</v>
      </c>
      <c r="C3" s="342" t="s">
        <v>301</v>
      </c>
      <c r="D3" s="342" t="s">
        <v>302</v>
      </c>
    </row>
    <row r="4" spans="1:8" ht="75" customHeight="1" x14ac:dyDescent="0.2">
      <c r="A4" s="4"/>
      <c r="B4" s="343" t="s">
        <v>303</v>
      </c>
      <c r="C4" s="343" t="s">
        <v>304</v>
      </c>
      <c r="D4" s="343" t="s">
        <v>305</v>
      </c>
    </row>
    <row r="5" spans="1:8" ht="75" customHeight="1" x14ac:dyDescent="0.2">
      <c r="A5" s="344">
        <v>1</v>
      </c>
      <c r="B5" s="345"/>
      <c r="C5" s="345"/>
      <c r="D5" s="345"/>
    </row>
    <row r="6" spans="1:8" ht="75" customHeight="1" x14ac:dyDescent="0.2">
      <c r="A6" s="344">
        <v>2</v>
      </c>
      <c r="B6" s="345"/>
      <c r="C6" s="345"/>
      <c r="D6" s="345"/>
    </row>
    <row r="7" spans="1:8" ht="75" customHeight="1" x14ac:dyDescent="0.2">
      <c r="A7" s="344">
        <v>3</v>
      </c>
      <c r="B7" s="345"/>
      <c r="C7" s="345"/>
      <c r="D7" s="345"/>
      <c r="H7" s="78" t="s">
        <v>306</v>
      </c>
    </row>
    <row r="8" spans="1:8" ht="75" customHeight="1" x14ac:dyDescent="0.2">
      <c r="A8" s="344">
        <v>4</v>
      </c>
      <c r="B8" s="345"/>
      <c r="C8" s="345"/>
      <c r="D8" s="345"/>
    </row>
    <row r="9" spans="1:8" ht="75" customHeight="1" x14ac:dyDescent="0.2">
      <c r="A9" s="344">
        <v>5</v>
      </c>
      <c r="B9" s="345"/>
      <c r="C9" s="345"/>
      <c r="D9" s="345"/>
    </row>
    <row r="10" spans="1:8" ht="75" customHeight="1" x14ac:dyDescent="0.2">
      <c r="A10" s="344">
        <v>6</v>
      </c>
      <c r="B10" s="345"/>
      <c r="C10" s="345"/>
      <c r="D10" s="345"/>
    </row>
    <row r="11" spans="1:8" ht="75" customHeight="1" x14ac:dyDescent="0.2">
      <c r="A11" s="344">
        <v>7</v>
      </c>
      <c r="B11" s="345"/>
      <c r="C11" s="345"/>
      <c r="D11" s="345"/>
    </row>
    <row r="12" spans="1:8" ht="75" customHeight="1" x14ac:dyDescent="0.2">
      <c r="A12" s="344">
        <v>8</v>
      </c>
      <c r="B12" s="345"/>
      <c r="C12" s="345"/>
      <c r="D12" s="345"/>
    </row>
    <row r="13" spans="1:8" ht="75" customHeight="1" x14ac:dyDescent="0.2">
      <c r="A13" s="344">
        <v>9</v>
      </c>
      <c r="B13" s="345"/>
      <c r="C13" s="345"/>
      <c r="D13" s="345"/>
    </row>
    <row r="14" spans="1:8" ht="75" customHeight="1" x14ac:dyDescent="0.2">
      <c r="A14" s="344">
        <v>10</v>
      </c>
      <c r="B14" s="345"/>
      <c r="C14" s="345"/>
      <c r="D14" s="345"/>
    </row>
    <row r="15" spans="1:8" ht="75" customHeight="1" x14ac:dyDescent="0.2">
      <c r="A15" s="344">
        <v>11</v>
      </c>
      <c r="B15" s="345"/>
      <c r="C15" s="345"/>
      <c r="D15" s="345"/>
    </row>
    <row r="16" spans="1:8" ht="75" customHeight="1" x14ac:dyDescent="0.2">
      <c r="A16" s="344">
        <v>12</v>
      </c>
      <c r="B16" s="345"/>
      <c r="C16" s="345"/>
      <c r="D16" s="345"/>
    </row>
    <row r="17" spans="1:4" ht="75" customHeight="1" x14ac:dyDescent="0.2">
      <c r="A17" s="344">
        <v>13</v>
      </c>
      <c r="B17" s="345"/>
      <c r="C17" s="345"/>
      <c r="D17" s="345"/>
    </row>
    <row r="18" spans="1:4" ht="75" customHeight="1" x14ac:dyDescent="0.2">
      <c r="A18" s="344">
        <v>14</v>
      </c>
      <c r="B18" s="345"/>
      <c r="C18" s="345"/>
      <c r="D18" s="345"/>
    </row>
    <row r="19" spans="1:4" ht="75" customHeight="1" x14ac:dyDescent="0.2">
      <c r="A19" s="344">
        <v>15</v>
      </c>
      <c r="B19" s="345"/>
      <c r="C19" s="345"/>
      <c r="D19" s="345"/>
    </row>
    <row r="20" spans="1:4" ht="75" customHeight="1" x14ac:dyDescent="0.2">
      <c r="A20" s="344">
        <v>16</v>
      </c>
      <c r="B20" s="345"/>
      <c r="C20" s="345"/>
      <c r="D20" s="345"/>
    </row>
    <row r="21" spans="1:4" ht="75" customHeight="1" x14ac:dyDescent="0.2">
      <c r="A21" s="344">
        <v>17</v>
      </c>
      <c r="B21" s="345"/>
      <c r="C21" s="345"/>
      <c r="D21" s="345"/>
    </row>
    <row r="22" spans="1:4" ht="12.75" x14ac:dyDescent="0.2">
      <c r="A22" s="4"/>
      <c r="B22" s="4"/>
      <c r="C22" s="4"/>
      <c r="D22" s="4"/>
    </row>
    <row r="23" spans="1:4" ht="12.75" x14ac:dyDescent="0.2">
      <c r="A23" s="4"/>
      <c r="B23" s="4"/>
      <c r="C23" s="4"/>
      <c r="D23" s="4"/>
    </row>
    <row r="24" spans="1:4" ht="12.75" x14ac:dyDescent="0.2">
      <c r="A24" s="4"/>
      <c r="B24" s="4"/>
      <c r="C24" s="4"/>
      <c r="D24" s="4"/>
    </row>
    <row r="25" spans="1:4" ht="12.75" x14ac:dyDescent="0.2">
      <c r="A25" s="4"/>
      <c r="B25" s="4"/>
      <c r="C25" s="4"/>
      <c r="D25" s="4"/>
    </row>
    <row r="26" spans="1:4" ht="12.75" x14ac:dyDescent="0.2">
      <c r="A26" s="4"/>
      <c r="B26" s="4"/>
      <c r="C26" s="4"/>
      <c r="D26" s="4"/>
    </row>
    <row r="27" spans="1:4" ht="12.75" x14ac:dyDescent="0.2">
      <c r="A27" s="4"/>
      <c r="B27" s="4"/>
      <c r="C27" s="4"/>
      <c r="D27" s="4"/>
    </row>
    <row r="28" spans="1:4" ht="12.75" x14ac:dyDescent="0.2">
      <c r="A28" s="4"/>
      <c r="B28" s="4"/>
      <c r="C28" s="4"/>
      <c r="D28" s="4"/>
    </row>
    <row r="32" spans="1:4" ht="12.75" x14ac:dyDescent="0.2">
      <c r="D32" s="78" t="s">
        <v>307</v>
      </c>
    </row>
  </sheetData>
  <printOptions horizontalCentered="1"/>
  <pageMargins left="0.7" right="0.7" top="0.75" bottom="0.75" header="0" footer="0"/>
  <pageSetup paperSize="9" fitToHeight="0" pageOrder="overThenDown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B2:L40"/>
  <sheetViews>
    <sheetView workbookViewId="0"/>
  </sheetViews>
  <sheetFormatPr baseColWidth="10" defaultColWidth="12.5703125" defaultRowHeight="15.75" customHeight="1" x14ac:dyDescent="0.2"/>
  <cols>
    <col min="1" max="1" width="1.7109375" customWidth="1"/>
    <col min="2" max="2" width="8.85546875" customWidth="1"/>
    <col min="3" max="3" width="4.85546875" customWidth="1"/>
    <col min="4" max="4" width="10.140625" customWidth="1"/>
    <col min="5" max="5" width="4.42578125" customWidth="1"/>
    <col min="7" max="7" width="4.5703125" customWidth="1"/>
    <col min="8" max="8" width="8.85546875" customWidth="1"/>
    <col min="9" max="9" width="4.85546875" customWidth="1"/>
    <col min="10" max="10" width="10.140625" customWidth="1"/>
    <col min="11" max="11" width="4.42578125" customWidth="1"/>
  </cols>
  <sheetData>
    <row r="2" spans="2:12" ht="30" customHeight="1" x14ac:dyDescent="0.2">
      <c r="B2" s="471" t="s">
        <v>308</v>
      </c>
      <c r="C2" s="428"/>
      <c r="D2" s="428"/>
      <c r="E2" s="428"/>
      <c r="F2" s="428"/>
      <c r="G2" s="428"/>
      <c r="H2" s="428"/>
      <c r="I2" s="428"/>
      <c r="J2" s="428"/>
      <c r="K2" s="428"/>
      <c r="L2" s="377"/>
    </row>
    <row r="4" spans="2:12" ht="12.75" x14ac:dyDescent="0.2">
      <c r="B4" s="373" t="s">
        <v>309</v>
      </c>
      <c r="C4" s="374"/>
      <c r="D4" s="374"/>
      <c r="E4" s="222"/>
      <c r="F4" s="104" t="s">
        <v>310</v>
      </c>
      <c r="H4" s="373" t="s">
        <v>309</v>
      </c>
      <c r="I4" s="374"/>
      <c r="J4" s="374"/>
      <c r="K4" s="222"/>
      <c r="L4" s="104" t="s">
        <v>310</v>
      </c>
    </row>
    <row r="5" spans="2:12" ht="12.75" x14ac:dyDescent="0.2">
      <c r="B5" s="373" t="s">
        <v>311</v>
      </c>
      <c r="C5" s="374"/>
      <c r="D5" s="374"/>
      <c r="H5" s="373" t="s">
        <v>311</v>
      </c>
      <c r="I5" s="374"/>
      <c r="J5" s="374"/>
    </row>
    <row r="6" spans="2:12" ht="12.75" x14ac:dyDescent="0.2">
      <c r="B6" s="346">
        <v>20</v>
      </c>
      <c r="C6" s="347">
        <v>1</v>
      </c>
      <c r="D6" s="348">
        <v>1000</v>
      </c>
      <c r="F6" s="349">
        <f>D6*70</f>
        <v>70000</v>
      </c>
      <c r="H6" s="346">
        <v>20</v>
      </c>
      <c r="I6" s="347">
        <v>1</v>
      </c>
      <c r="J6" s="348">
        <v>500</v>
      </c>
      <c r="L6" s="349">
        <f>J6*70</f>
        <v>35000</v>
      </c>
    </row>
    <row r="7" spans="2:12" ht="12.75" x14ac:dyDescent="0.2">
      <c r="B7" s="350">
        <v>220</v>
      </c>
      <c r="C7" s="38">
        <v>1</v>
      </c>
      <c r="D7" s="351">
        <v>1000</v>
      </c>
      <c r="F7" s="352">
        <f>D7*400</f>
        <v>400000</v>
      </c>
      <c r="H7" s="350">
        <v>220</v>
      </c>
      <c r="I7" s="38">
        <v>1</v>
      </c>
      <c r="J7" s="351">
        <v>500</v>
      </c>
      <c r="L7" s="352">
        <f>J7*400</f>
        <v>200000</v>
      </c>
    </row>
    <row r="8" spans="2:12" ht="12.75" x14ac:dyDescent="0.2">
      <c r="B8" s="353">
        <v>2220</v>
      </c>
      <c r="C8" s="354">
        <v>1</v>
      </c>
      <c r="D8" s="355">
        <v>500</v>
      </c>
      <c r="F8" s="356">
        <f>D8*3500</f>
        <v>1750000</v>
      </c>
      <c r="H8" s="353">
        <v>2220</v>
      </c>
      <c r="I8" s="354">
        <v>1</v>
      </c>
      <c r="J8" s="355">
        <v>600</v>
      </c>
      <c r="L8" s="356">
        <f>J8*3500</f>
        <v>2100000</v>
      </c>
    </row>
    <row r="9" spans="2:12" ht="6" customHeight="1" x14ac:dyDescent="0.2"/>
    <row r="10" spans="2:12" ht="12.75" x14ac:dyDescent="0.2">
      <c r="F10" s="192">
        <f>SUM(F6:F8)</f>
        <v>2220000</v>
      </c>
      <c r="L10" s="192">
        <f>SUM(L6:L8)</f>
        <v>2335000</v>
      </c>
    </row>
    <row r="13" spans="2:12" ht="12.75" x14ac:dyDescent="0.2">
      <c r="B13" s="346">
        <v>220</v>
      </c>
      <c r="C13" s="347">
        <v>1</v>
      </c>
      <c r="D13" s="348">
        <v>1000</v>
      </c>
      <c r="F13" s="349">
        <f>D13*400</f>
        <v>400000</v>
      </c>
      <c r="H13" s="346">
        <v>2220</v>
      </c>
      <c r="I13" s="347">
        <v>1</v>
      </c>
      <c r="J13" s="348">
        <v>500</v>
      </c>
      <c r="L13" s="349">
        <f>J13*3500</f>
        <v>1750000</v>
      </c>
    </row>
    <row r="14" spans="2:12" ht="12.75" x14ac:dyDescent="0.2">
      <c r="B14" s="350">
        <v>220</v>
      </c>
      <c r="C14" s="38">
        <v>5</v>
      </c>
      <c r="D14" s="351">
        <v>1000</v>
      </c>
      <c r="F14" s="352">
        <f>D14*80</f>
        <v>80000</v>
      </c>
      <c r="H14" s="350">
        <v>2220</v>
      </c>
      <c r="I14" s="38">
        <v>5</v>
      </c>
      <c r="J14" s="351">
        <v>500</v>
      </c>
      <c r="L14" s="352">
        <f>J14*700</f>
        <v>350000</v>
      </c>
    </row>
    <row r="15" spans="2:12" ht="12.75" x14ac:dyDescent="0.2">
      <c r="B15" s="353">
        <v>220</v>
      </c>
      <c r="C15" s="354">
        <v>10</v>
      </c>
      <c r="D15" s="355">
        <v>1000</v>
      </c>
      <c r="F15" s="356">
        <f>D15*40</f>
        <v>40000</v>
      </c>
      <c r="H15" s="353">
        <v>2220</v>
      </c>
      <c r="I15" s="354">
        <v>10</v>
      </c>
      <c r="J15" s="355">
        <v>500</v>
      </c>
      <c r="L15" s="356">
        <f>J15*350</f>
        <v>175000</v>
      </c>
    </row>
    <row r="17" spans="2:12" ht="12.75" x14ac:dyDescent="0.2">
      <c r="F17" s="192">
        <f>SUM(F13:F15)</f>
        <v>520000</v>
      </c>
      <c r="L17" s="192">
        <f>SUM(L13:L15)</f>
        <v>2275000</v>
      </c>
    </row>
    <row r="19" spans="2:12" ht="12.75" x14ac:dyDescent="0.2">
      <c r="B19" s="373" t="s">
        <v>312</v>
      </c>
      <c r="C19" s="374"/>
      <c r="D19" s="374"/>
      <c r="H19" s="373" t="s">
        <v>313</v>
      </c>
      <c r="I19" s="374"/>
      <c r="J19" s="374"/>
    </row>
    <row r="20" spans="2:12" ht="7.5" customHeight="1" x14ac:dyDescent="0.2">
      <c r="B20" s="374"/>
      <c r="C20" s="374"/>
      <c r="D20" s="374"/>
    </row>
    <row r="21" spans="2:12" ht="12.75" x14ac:dyDescent="0.2">
      <c r="B21" s="346">
        <v>10</v>
      </c>
      <c r="C21" s="347">
        <v>1</v>
      </c>
      <c r="D21" s="348">
        <v>2300</v>
      </c>
      <c r="F21" s="349">
        <f>980*D21</f>
        <v>2254000</v>
      </c>
      <c r="H21" s="346">
        <v>10</v>
      </c>
      <c r="I21" s="347">
        <v>5</v>
      </c>
      <c r="J21" s="348">
        <v>3000</v>
      </c>
      <c r="L21" s="349">
        <f>196*J21</f>
        <v>588000</v>
      </c>
    </row>
    <row r="22" spans="2:12" ht="12.75" x14ac:dyDescent="0.2">
      <c r="B22" s="353">
        <v>22</v>
      </c>
      <c r="C22" s="354">
        <v>5</v>
      </c>
      <c r="D22" s="355" t="s">
        <v>314</v>
      </c>
      <c r="F22" s="357"/>
      <c r="H22" s="353">
        <v>22</v>
      </c>
      <c r="I22" s="354">
        <v>5</v>
      </c>
      <c r="J22" s="355" t="s">
        <v>314</v>
      </c>
      <c r="L22" s="357"/>
    </row>
    <row r="23" spans="2:12" ht="6" customHeight="1" x14ac:dyDescent="0.2"/>
    <row r="24" spans="2:12" ht="12.75" x14ac:dyDescent="0.2">
      <c r="F24" s="192">
        <f>SUM(F21:F22)</f>
        <v>2254000</v>
      </c>
      <c r="L24" s="192">
        <f>SUM(L21:L22)</f>
        <v>588000</v>
      </c>
    </row>
    <row r="26" spans="2:12" ht="12.75" x14ac:dyDescent="0.2">
      <c r="B26" s="373" t="s">
        <v>315</v>
      </c>
      <c r="C26" s="374"/>
      <c r="D26" s="374"/>
      <c r="H26" s="373" t="s">
        <v>316</v>
      </c>
      <c r="I26" s="374"/>
      <c r="J26" s="374"/>
    </row>
    <row r="27" spans="2:12" ht="15.75" customHeight="1" x14ac:dyDescent="0.2">
      <c r="B27" s="374"/>
      <c r="C27" s="374"/>
      <c r="D27" s="374"/>
    </row>
    <row r="28" spans="2:12" ht="12.75" x14ac:dyDescent="0.2">
      <c r="B28" s="346">
        <v>10</v>
      </c>
      <c r="C28" s="347">
        <v>1</v>
      </c>
      <c r="D28" s="348">
        <v>3000</v>
      </c>
      <c r="F28" s="349">
        <f>490*D28</f>
        <v>1470000</v>
      </c>
      <c r="H28" s="346">
        <v>10</v>
      </c>
      <c r="I28" s="347">
        <v>10</v>
      </c>
      <c r="J28" s="348">
        <v>3000</v>
      </c>
      <c r="L28" s="349">
        <f>49*J28</f>
        <v>147000</v>
      </c>
    </row>
    <row r="29" spans="2:12" ht="12.75" x14ac:dyDescent="0.2">
      <c r="B29" s="353">
        <v>22</v>
      </c>
      <c r="C29" s="354">
        <v>10</v>
      </c>
      <c r="D29" s="355" t="s">
        <v>314</v>
      </c>
      <c r="F29" s="357"/>
      <c r="H29" s="353">
        <v>22</v>
      </c>
      <c r="I29" s="354">
        <v>10</v>
      </c>
      <c r="J29" s="355" t="s">
        <v>314</v>
      </c>
      <c r="L29" s="357"/>
    </row>
    <row r="31" spans="2:12" ht="12.75" x14ac:dyDescent="0.2">
      <c r="F31" s="192">
        <f>SUM(F28:F29)</f>
        <v>1470000</v>
      </c>
      <c r="L31" s="192">
        <f>SUM(L28:L29)</f>
        <v>147000</v>
      </c>
    </row>
    <row r="33" spans="2:12" ht="12.75" x14ac:dyDescent="0.2">
      <c r="B33" s="346">
        <v>10</v>
      </c>
      <c r="C33" s="347">
        <v>1</v>
      </c>
      <c r="D33" s="348">
        <v>1000</v>
      </c>
      <c r="F33" s="349">
        <f>980*D33</f>
        <v>980000</v>
      </c>
      <c r="H33" s="346">
        <v>10</v>
      </c>
      <c r="I33" s="347">
        <v>1</v>
      </c>
      <c r="J33" s="348">
        <v>2000</v>
      </c>
      <c r="L33" s="349">
        <f>980*J33</f>
        <v>1960000</v>
      </c>
    </row>
    <row r="34" spans="2:12" ht="12.75" x14ac:dyDescent="0.2">
      <c r="B34" s="350">
        <v>22</v>
      </c>
      <c r="C34" s="38">
        <v>5</v>
      </c>
      <c r="D34" s="351" t="s">
        <v>314</v>
      </c>
      <c r="F34" s="358"/>
      <c r="H34" s="350">
        <v>22</v>
      </c>
      <c r="I34" s="38">
        <v>5</v>
      </c>
      <c r="J34" s="351" t="s">
        <v>314</v>
      </c>
      <c r="L34" s="358"/>
    </row>
    <row r="35" spans="2:12" ht="12.75" x14ac:dyDescent="0.2">
      <c r="B35" s="350">
        <v>10</v>
      </c>
      <c r="C35" s="38">
        <v>5</v>
      </c>
      <c r="D35" s="351">
        <v>1000</v>
      </c>
      <c r="F35" s="352">
        <f>98*D35</f>
        <v>98000</v>
      </c>
      <c r="H35" s="350">
        <v>10</v>
      </c>
      <c r="I35" s="38">
        <v>5</v>
      </c>
      <c r="J35" s="351">
        <v>500</v>
      </c>
      <c r="L35" s="352">
        <f>98*J35</f>
        <v>49000</v>
      </c>
    </row>
    <row r="36" spans="2:12" ht="12.75" x14ac:dyDescent="0.2">
      <c r="B36" s="350">
        <v>22</v>
      </c>
      <c r="C36" s="38">
        <v>10</v>
      </c>
      <c r="D36" s="351" t="s">
        <v>314</v>
      </c>
      <c r="F36" s="358"/>
      <c r="H36" s="350">
        <v>22</v>
      </c>
      <c r="I36" s="38">
        <v>10</v>
      </c>
      <c r="J36" s="351" t="s">
        <v>314</v>
      </c>
      <c r="L36" s="358"/>
    </row>
    <row r="37" spans="2:12" ht="12.75" x14ac:dyDescent="0.2">
      <c r="B37" s="350">
        <v>10</v>
      </c>
      <c r="C37" s="38">
        <v>10</v>
      </c>
      <c r="D37" s="351">
        <v>1000</v>
      </c>
      <c r="F37" s="352">
        <f>49*D37</f>
        <v>49000</v>
      </c>
      <c r="H37" s="350">
        <v>10</v>
      </c>
      <c r="I37" s="38">
        <v>10</v>
      </c>
      <c r="J37" s="351">
        <v>500</v>
      </c>
      <c r="L37" s="352">
        <f>49*J37</f>
        <v>24500</v>
      </c>
    </row>
    <row r="38" spans="2:12" ht="12.75" x14ac:dyDescent="0.2">
      <c r="B38" s="353">
        <v>22</v>
      </c>
      <c r="C38" s="354">
        <v>10</v>
      </c>
      <c r="D38" s="355" t="s">
        <v>314</v>
      </c>
      <c r="F38" s="357"/>
      <c r="H38" s="353">
        <v>22</v>
      </c>
      <c r="I38" s="354">
        <v>10</v>
      </c>
      <c r="J38" s="355" t="s">
        <v>314</v>
      </c>
      <c r="L38" s="357"/>
    </row>
    <row r="40" spans="2:12" ht="12.75" x14ac:dyDescent="0.2">
      <c r="F40" s="192">
        <f>SUM(F33:F37)</f>
        <v>1127000</v>
      </c>
      <c r="L40" s="192">
        <f>SUM(L33:L37)</f>
        <v>2033500</v>
      </c>
    </row>
  </sheetData>
  <mergeCells count="11">
    <mergeCell ref="B20:D20"/>
    <mergeCell ref="B26:D26"/>
    <mergeCell ref="H26:J26"/>
    <mergeCell ref="B27:D27"/>
    <mergeCell ref="B2:L2"/>
    <mergeCell ref="B4:D4"/>
    <mergeCell ref="H4:J4"/>
    <mergeCell ref="B5:D5"/>
    <mergeCell ref="H5:J5"/>
    <mergeCell ref="B19:D19"/>
    <mergeCell ref="H19:J19"/>
  </mergeCells>
  <printOptions horizontalCentered="1"/>
  <pageMargins left="0.7" right="0.7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0101</vt:lpstr>
      <vt:lpstr>0201</vt:lpstr>
      <vt:lpstr>0301</vt:lpstr>
      <vt:lpstr>0401</vt:lpstr>
      <vt:lpstr>0501</vt:lpstr>
      <vt:lpstr>0601</vt:lpstr>
      <vt:lpstr>0701</vt:lpstr>
      <vt:lpstr>0801</vt:lpstr>
      <vt:lpstr>0901</vt:lpstr>
      <vt:lpstr>1001</vt:lpstr>
      <vt:lpstr>1101</vt:lpstr>
      <vt:lpstr>1201</vt:lpstr>
      <vt:lpstr>1301</vt:lpstr>
      <vt:lpstr>1401</vt:lpstr>
      <vt:lpstr>1501</vt:lpstr>
      <vt:lpstr>1601</vt:lpstr>
      <vt:lpstr>1701</vt:lpstr>
      <vt:lpstr>1801</vt:lpstr>
      <vt:lpstr>1901</vt:lpstr>
      <vt:lpstr>2001</vt:lpstr>
      <vt:lpstr>2101</vt:lpstr>
      <vt:lpstr>2201</vt:lpstr>
      <vt:lpstr>2301</vt:lpstr>
      <vt:lpstr>2401</vt:lpstr>
      <vt:lpstr>2501</vt:lpstr>
      <vt:lpstr>2601</vt:lpstr>
      <vt:lpstr>2701</vt:lpstr>
      <vt:lpstr>2801</vt:lpstr>
      <vt:lpstr>2901</vt:lpstr>
      <vt:lpstr>3001</vt:lpstr>
      <vt:lpstr>3101</vt:lpstr>
      <vt:lpstr>ROLLOS</vt:lpstr>
      <vt:lpstr>VTA MATU</vt:lpstr>
      <vt:lpstr>VTA VESP</vt:lpstr>
      <vt:lpstr>VTA SIES</vt:lpstr>
      <vt:lpstr>VTA TARD</vt:lpstr>
      <vt:lpstr>VTA NOCT</vt:lpstr>
      <vt:lpstr>PLANILLA DE PAGO</vt:lpstr>
      <vt:lpstr>promedio ventas</vt:lpstr>
      <vt:lpstr>Hoja 7</vt:lpstr>
      <vt:lpstr>COMO JUGA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</cp:lastModifiedBy>
  <dcterms:modified xsi:type="dcterms:W3CDTF">2026-04-14T01:27:20Z</dcterms:modified>
</cp:coreProperties>
</file>