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studium\grundpraktikum\402\"/>
    </mc:Choice>
  </mc:AlternateContent>
  <bookViews>
    <workbookView xWindow="0" yWindow="0" windowWidth="17970" windowHeight="5955"/>
  </bookViews>
  <sheets>
    <sheet name="Tabelle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34" i="1" l="1"/>
  <c r="N33" i="1"/>
  <c r="K25" i="1" l="1"/>
  <c r="K26" i="1"/>
  <c r="O16" i="1"/>
  <c r="O17" i="1"/>
  <c r="O18" i="1"/>
  <c r="O19" i="1"/>
  <c r="O20" i="1"/>
  <c r="O21" i="1"/>
  <c r="O22" i="1"/>
  <c r="O15" i="1"/>
  <c r="N16" i="1"/>
  <c r="N17" i="1"/>
  <c r="N18" i="1"/>
  <c r="N19" i="1"/>
  <c r="N20" i="1"/>
  <c r="N21" i="1"/>
  <c r="N22" i="1"/>
  <c r="L16" i="1" l="1"/>
  <c r="L17" i="1"/>
  <c r="L18" i="1"/>
  <c r="L19" i="1"/>
  <c r="L20" i="1"/>
  <c r="L21" i="1"/>
  <c r="L22" i="1"/>
  <c r="L15" i="1"/>
  <c r="M16" i="1"/>
  <c r="M17" i="1"/>
  <c r="M18" i="1"/>
  <c r="M19" i="1"/>
  <c r="M20" i="1"/>
  <c r="M21" i="1"/>
  <c r="M22" i="1"/>
  <c r="M15" i="1"/>
  <c r="I16" i="1"/>
  <c r="I17" i="1"/>
  <c r="I18" i="1"/>
  <c r="I19" i="1"/>
  <c r="I20" i="1"/>
  <c r="I21" i="1"/>
  <c r="I22" i="1"/>
  <c r="I15" i="1"/>
  <c r="J16" i="1"/>
  <c r="J17" i="1"/>
  <c r="J18" i="1"/>
  <c r="J19" i="1"/>
  <c r="J20" i="1"/>
  <c r="J21" i="1"/>
  <c r="J22" i="1"/>
  <c r="J15" i="1"/>
  <c r="B18" i="1"/>
  <c r="B17" i="1"/>
  <c r="B16" i="1" l="1"/>
  <c r="I5" i="1" l="1"/>
  <c r="I6" i="1"/>
  <c r="I7" i="1"/>
  <c r="I8" i="1"/>
  <c r="I9" i="1"/>
  <c r="I10" i="1"/>
  <c r="I11" i="1"/>
  <c r="I4" i="1"/>
  <c r="C5" i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<sst xmlns="http://schemas.openxmlformats.org/spreadsheetml/2006/main" count="59" uniqueCount="47">
  <si>
    <t>Phi-Messung</t>
  </si>
  <si>
    <t>Phi Rechts</t>
  </si>
  <si>
    <t>Phi Links</t>
  </si>
  <si>
    <t>Phi</t>
  </si>
  <si>
    <t>Eta-Messung</t>
  </si>
  <si>
    <t>Farbe</t>
  </si>
  <si>
    <t>rot</t>
  </si>
  <si>
    <t>orange</t>
  </si>
  <si>
    <t>gelb-grün</t>
  </si>
  <si>
    <t>grün</t>
  </si>
  <si>
    <t>cyan</t>
  </si>
  <si>
    <t>blau</t>
  </si>
  <si>
    <t>violett</t>
  </si>
  <si>
    <t>violett schwach</t>
  </si>
  <si>
    <t>omega rechts</t>
  </si>
  <si>
    <t>omega links</t>
  </si>
  <si>
    <t>omega</t>
  </si>
  <si>
    <t>Theoriew.</t>
  </si>
  <si>
    <t>Wellenlänge</t>
  </si>
  <si>
    <t>Mittelwert</t>
  </si>
  <si>
    <t>Fehler Mit.</t>
  </si>
  <si>
    <t>Standardabw.</t>
  </si>
  <si>
    <t>Brechungsindex n</t>
  </si>
  <si>
    <t>Brechungind</t>
  </si>
  <si>
    <t>A_0</t>
  </si>
  <si>
    <t>A_2</t>
  </si>
  <si>
    <t>Fehler A_0</t>
  </si>
  <si>
    <t>Fehler A_2</t>
  </si>
  <si>
    <t>Brechungsindex n^2</t>
  </si>
  <si>
    <t>Summand</t>
  </si>
  <si>
    <t>s_n^2</t>
  </si>
  <si>
    <t>Abbesche Zahl</t>
  </si>
  <si>
    <t>n_c</t>
  </si>
  <si>
    <t>n_f</t>
  </si>
  <si>
    <t>n_d</t>
  </si>
  <si>
    <t>Lambdas</t>
  </si>
  <si>
    <t>c</t>
  </si>
  <si>
    <t>d</t>
  </si>
  <si>
    <t>f</t>
  </si>
  <si>
    <t>b=</t>
  </si>
  <si>
    <t>Lambda_c</t>
  </si>
  <si>
    <t>Lambda_f</t>
  </si>
  <si>
    <t>Fehler c</t>
  </si>
  <si>
    <t>Fehler f</t>
  </si>
  <si>
    <t>Lambda_C</t>
  </si>
  <si>
    <t>Lambda_F</t>
  </si>
  <si>
    <t>Lambda_D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</si>
</sst>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BD58E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933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933FF"/>
      <color rgb="FF1BD5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selection activeCell="N16" sqref="N16"/>
    </sheetView>
  </sheetViews>
  <sheetFormatPr baseColWidth="10" defaultRowHeight="15" x14ac:dyDescent="0.25"/>
  <cols>
    <col min="9" max="9" width="12" bestFit="1" customWidth="1"/>
    <col min="11" max="11" width="12" bestFit="1" customWidth="1"/>
    <col min="14" max="14" width="12" bestFit="1" customWidth="1"/>
  </cols>
  <sheetData>
    <row r="1" spans="1:18" x14ac:dyDescent="0.25">
      <c r="A1" t="s">
        <v>0</v>
      </c>
      <c r="E1" t="s">
        <v>4</v>
      </c>
      <c r="K1" t="s">
        <v>17</v>
      </c>
      <c r="L1" t="s">
        <v>18</v>
      </c>
      <c r="N1" t="s">
        <v>31</v>
      </c>
      <c r="Q1" t="s">
        <v>44</v>
      </c>
      <c r="R1">
        <v>656</v>
      </c>
    </row>
    <row r="2" spans="1:18" x14ac:dyDescent="0.25">
      <c r="N2" t="s">
        <v>32</v>
      </c>
      <c r="O2">
        <v>1.746</v>
      </c>
      <c r="Q2" t="s">
        <v>45</v>
      </c>
      <c r="R2">
        <v>486</v>
      </c>
    </row>
    <row r="3" spans="1:18" x14ac:dyDescent="0.25">
      <c r="A3" t="s">
        <v>1</v>
      </c>
      <c r="B3" t="s">
        <v>2</v>
      </c>
      <c r="C3" t="s">
        <v>3</v>
      </c>
      <c r="E3" t="s">
        <v>5</v>
      </c>
      <c r="G3" t="s">
        <v>14</v>
      </c>
      <c r="H3" t="s">
        <v>15</v>
      </c>
      <c r="I3" t="s">
        <v>16</v>
      </c>
      <c r="K3">
        <v>643.84</v>
      </c>
      <c r="L3" s="1">
        <v>6.4300000000000003E-7</v>
      </c>
      <c r="N3" t="s">
        <v>33</v>
      </c>
      <c r="O3">
        <v>1.7809999999999999</v>
      </c>
      <c r="Q3" t="s">
        <v>46</v>
      </c>
      <c r="R3">
        <v>589</v>
      </c>
    </row>
    <row r="4" spans="1:18" x14ac:dyDescent="0.25">
      <c r="A4">
        <v>204.2</v>
      </c>
      <c r="B4">
        <v>84.1</v>
      </c>
      <c r="C4">
        <f>(A4-B4)/2</f>
        <v>60.05</v>
      </c>
      <c r="E4" s="6" t="s">
        <v>6</v>
      </c>
      <c r="G4">
        <v>328</v>
      </c>
      <c r="H4">
        <v>210.2</v>
      </c>
      <c r="I4">
        <f>180-(G4-H4)</f>
        <v>62.199999999999989</v>
      </c>
      <c r="K4">
        <v>576.96</v>
      </c>
      <c r="L4" s="1">
        <v>5.7599999999999997E-7</v>
      </c>
      <c r="N4" t="s">
        <v>34</v>
      </c>
      <c r="O4">
        <v>1.7569999999999999</v>
      </c>
    </row>
    <row r="5" spans="1:18" x14ac:dyDescent="0.25">
      <c r="A5">
        <v>206</v>
      </c>
      <c r="B5">
        <v>86</v>
      </c>
      <c r="C5">
        <f t="shared" ref="C5:C10" si="0">(A5-B5)/2</f>
        <v>60</v>
      </c>
      <c r="E5" s="7" t="s">
        <v>7</v>
      </c>
      <c r="G5">
        <v>327.5</v>
      </c>
      <c r="H5">
        <v>210</v>
      </c>
      <c r="I5">
        <f t="shared" ref="I5:I11" si="1">180-(G5-H5)</f>
        <v>62.5</v>
      </c>
      <c r="K5">
        <v>546.07000000000005</v>
      </c>
      <c r="L5" s="1">
        <v>5.4600000000000005E-7</v>
      </c>
      <c r="N5" t="s">
        <v>35</v>
      </c>
    </row>
    <row r="6" spans="1:18" x14ac:dyDescent="0.25">
      <c r="A6">
        <v>206.9</v>
      </c>
      <c r="B6">
        <v>87</v>
      </c>
      <c r="C6">
        <f t="shared" si="0"/>
        <v>59.95</v>
      </c>
      <c r="E6" s="2" t="s">
        <v>8</v>
      </c>
      <c r="G6">
        <v>327.2</v>
      </c>
      <c r="H6">
        <v>211.4</v>
      </c>
      <c r="I6">
        <f t="shared" si="1"/>
        <v>64.200000000000017</v>
      </c>
      <c r="K6">
        <v>508.58</v>
      </c>
      <c r="L6" s="1">
        <v>5.0800000000000005E-7</v>
      </c>
      <c r="N6" t="s">
        <v>36</v>
      </c>
      <c r="O6">
        <v>656</v>
      </c>
    </row>
    <row r="7" spans="1:18" x14ac:dyDescent="0.25">
      <c r="A7">
        <v>203.9</v>
      </c>
      <c r="B7">
        <v>83.8</v>
      </c>
      <c r="C7">
        <f t="shared" si="0"/>
        <v>60.050000000000004</v>
      </c>
      <c r="E7" s="8" t="s">
        <v>9</v>
      </c>
      <c r="G7">
        <v>326.8</v>
      </c>
      <c r="H7">
        <v>212</v>
      </c>
      <c r="I7">
        <f t="shared" si="1"/>
        <v>65.199999999999989</v>
      </c>
      <c r="K7">
        <v>479.99</v>
      </c>
      <c r="L7" s="1">
        <v>4.7899999999999999E-7</v>
      </c>
      <c r="N7" t="s">
        <v>37</v>
      </c>
      <c r="O7">
        <v>589</v>
      </c>
    </row>
    <row r="8" spans="1:18" x14ac:dyDescent="0.25">
      <c r="A8">
        <v>208</v>
      </c>
      <c r="B8">
        <v>88</v>
      </c>
      <c r="C8">
        <f t="shared" si="0"/>
        <v>60</v>
      </c>
      <c r="E8" s="9" t="s">
        <v>10</v>
      </c>
      <c r="G8">
        <v>326.2</v>
      </c>
      <c r="H8">
        <v>212.3</v>
      </c>
      <c r="I8">
        <f t="shared" si="1"/>
        <v>66.100000000000023</v>
      </c>
      <c r="K8">
        <v>467.81</v>
      </c>
      <c r="L8" s="1">
        <v>4.6699999999999999E-7</v>
      </c>
      <c r="N8" t="s">
        <v>38</v>
      </c>
      <c r="O8">
        <v>486</v>
      </c>
    </row>
    <row r="9" spans="1:18" x14ac:dyDescent="0.25">
      <c r="A9">
        <v>210.1</v>
      </c>
      <c r="B9">
        <v>90</v>
      </c>
      <c r="C9">
        <f t="shared" si="0"/>
        <v>60.05</v>
      </c>
      <c r="E9" s="3" t="s">
        <v>11</v>
      </c>
      <c r="G9">
        <v>326</v>
      </c>
      <c r="H9">
        <v>212.6</v>
      </c>
      <c r="I9">
        <f t="shared" si="1"/>
        <v>66.599999999999994</v>
      </c>
      <c r="K9">
        <v>435.83</v>
      </c>
      <c r="L9" s="1">
        <v>4.3500000000000002E-7</v>
      </c>
    </row>
    <row r="10" spans="1:18" x14ac:dyDescent="0.25">
      <c r="A10">
        <v>210.7</v>
      </c>
      <c r="B10">
        <v>90.8</v>
      </c>
      <c r="C10">
        <f t="shared" si="0"/>
        <v>59.949999999999996</v>
      </c>
      <c r="E10" s="10" t="s">
        <v>12</v>
      </c>
      <c r="G10">
        <v>325.2</v>
      </c>
      <c r="H10">
        <v>213.4</v>
      </c>
      <c r="I10">
        <f t="shared" si="1"/>
        <v>68.200000000000017</v>
      </c>
      <c r="K10">
        <v>404.66</v>
      </c>
      <c r="L10" s="1">
        <v>4.0400000000000002E-7</v>
      </c>
    </row>
    <row r="11" spans="1:18" x14ac:dyDescent="0.25">
      <c r="E11" s="11" t="s">
        <v>13</v>
      </c>
      <c r="G11">
        <v>324.10000000000002</v>
      </c>
      <c r="H11">
        <v>214.5</v>
      </c>
      <c r="I11">
        <f t="shared" si="1"/>
        <v>70.399999999999977</v>
      </c>
    </row>
    <row r="14" spans="1:18" x14ac:dyDescent="0.25">
      <c r="G14" t="s">
        <v>22</v>
      </c>
      <c r="I14" t="s">
        <v>18</v>
      </c>
      <c r="J14" s="12" t="s">
        <v>28</v>
      </c>
      <c r="K14" s="12"/>
      <c r="L14" t="s">
        <v>18</v>
      </c>
      <c r="M14" t="s">
        <v>23</v>
      </c>
      <c r="N14" s="8" t="s">
        <v>29</v>
      </c>
      <c r="O14" s="5" t="s">
        <v>29</v>
      </c>
    </row>
    <row r="15" spans="1:18" x14ac:dyDescent="0.25">
      <c r="G15">
        <v>1.750929054</v>
      </c>
      <c r="I15">
        <f>1/K3^2</f>
        <v>2.4123709532071978E-6</v>
      </c>
      <c r="J15">
        <f>G15^2</f>
        <v>3.0657525521413347</v>
      </c>
      <c r="L15">
        <f>K3^2</f>
        <v>414529.94560000004</v>
      </c>
      <c r="M15">
        <f>G15^2</f>
        <v>3.0657525521413347</v>
      </c>
      <c r="N15">
        <f>(J15-$B$22-($B$23/(K3^2)))^2</f>
        <v>9.0245510412429947E-5</v>
      </c>
      <c r="O15">
        <f>(J15-$B$25+$B$26*(K3^2))^2</f>
        <v>0.50372934711700534</v>
      </c>
    </row>
    <row r="16" spans="1:18" x14ac:dyDescent="0.25">
      <c r="A16" t="s">
        <v>19</v>
      </c>
      <c r="B16">
        <f>AVERAGE(C4:C10)</f>
        <v>60.00714285714286</v>
      </c>
      <c r="G16">
        <v>1.753453511</v>
      </c>
      <c r="I16">
        <f t="shared" ref="I16:I22" si="2">1/K4^2</f>
        <v>3.0040599124710185E-6</v>
      </c>
      <c r="J16">
        <f t="shared" ref="J16:J22" si="3">G16^2</f>
        <v>3.0745992152382273</v>
      </c>
      <c r="L16">
        <f t="shared" ref="L16:L22" si="4">K4^2</f>
        <v>332882.84160000004</v>
      </c>
      <c r="M16">
        <f t="shared" ref="M16:M22" si="5">G16^2</f>
        <v>3.0745992152382273</v>
      </c>
      <c r="N16">
        <f t="shared" ref="N16:N22" si="6">(J16-$B$22-($B$23/(K4^2)))^2</f>
        <v>3.7976598117398056E-4</v>
      </c>
      <c r="O16">
        <f t="shared" ref="O16:O22" si="7">(J16-$B$25+$B$26*(K4^2))^2</f>
        <v>0.39354070193606877</v>
      </c>
    </row>
    <row r="17" spans="1:15" x14ac:dyDescent="0.25">
      <c r="A17" t="s">
        <v>21</v>
      </c>
      <c r="B17">
        <f>STDEV(C4:C10)</f>
        <v>4.498677054212194E-2</v>
      </c>
      <c r="G17">
        <v>1.7675312599999999</v>
      </c>
      <c r="I17">
        <f t="shared" si="2"/>
        <v>3.3535390218734538E-6</v>
      </c>
      <c r="J17">
        <f t="shared" si="3"/>
        <v>3.1241667550771872</v>
      </c>
      <c r="L17">
        <f t="shared" si="4"/>
        <v>298192.44490000006</v>
      </c>
      <c r="M17">
        <f t="shared" si="5"/>
        <v>3.1241667550771872</v>
      </c>
      <c r="N17">
        <f t="shared" si="6"/>
        <v>5.9805808482497158E-5</v>
      </c>
      <c r="O17">
        <f t="shared" si="7"/>
        <v>0.29866731911254923</v>
      </c>
    </row>
    <row r="18" spans="1:15" x14ac:dyDescent="0.25">
      <c r="A18" t="s">
        <v>20</v>
      </c>
      <c r="B18">
        <f>B17/(7)^(1/2)</f>
        <v>1.7003401020340144E-2</v>
      </c>
      <c r="G18">
        <v>1.77563077</v>
      </c>
      <c r="I18">
        <f t="shared" si="2"/>
        <v>3.8661744379151859E-6</v>
      </c>
      <c r="J18">
        <f t="shared" si="3"/>
        <v>3.1528646313707931</v>
      </c>
      <c r="L18">
        <f t="shared" si="4"/>
        <v>258653.61639999997</v>
      </c>
      <c r="M18">
        <f t="shared" si="5"/>
        <v>3.1528646313707931</v>
      </c>
      <c r="N18">
        <f t="shared" si="6"/>
        <v>1.3338265301713966E-5</v>
      </c>
      <c r="O18">
        <f t="shared" si="7"/>
        <v>0.23249974825831193</v>
      </c>
    </row>
    <row r="19" spans="1:15" x14ac:dyDescent="0.25">
      <c r="G19">
        <v>1.7828047330000001</v>
      </c>
      <c r="I19">
        <f t="shared" si="2"/>
        <v>4.3404586283367452E-6</v>
      </c>
      <c r="J19">
        <f t="shared" si="3"/>
        <v>3.1783927160072016</v>
      </c>
      <c r="L19">
        <f t="shared" si="4"/>
        <v>230390.4001</v>
      </c>
      <c r="M19">
        <f t="shared" si="5"/>
        <v>3.1783927160072016</v>
      </c>
      <c r="N19">
        <f t="shared" si="6"/>
        <v>1.3147507008209382E-6</v>
      </c>
      <c r="O19">
        <f t="shared" si="7"/>
        <v>0.1859239834582942</v>
      </c>
    </row>
    <row r="20" spans="1:15" x14ac:dyDescent="0.25">
      <c r="G20">
        <v>1.7867427769999999</v>
      </c>
      <c r="I20">
        <f t="shared" si="2"/>
        <v>4.5694191529061718E-6</v>
      </c>
      <c r="J20">
        <f t="shared" si="3"/>
        <v>3.1924497511616714</v>
      </c>
      <c r="L20">
        <f t="shared" si="4"/>
        <v>218846.1961</v>
      </c>
      <c r="M20">
        <f t="shared" si="5"/>
        <v>3.1924497511616714</v>
      </c>
      <c r="N20">
        <f t="shared" si="6"/>
        <v>2.9924712560184777E-6</v>
      </c>
      <c r="O20">
        <f t="shared" si="7"/>
        <v>0.16542983915871276</v>
      </c>
    </row>
    <row r="21" spans="1:15" x14ac:dyDescent="0.25">
      <c r="G21">
        <v>1.799115558</v>
      </c>
      <c r="I21">
        <f t="shared" si="2"/>
        <v>5.2646045831386887E-6</v>
      </c>
      <c r="J21">
        <f t="shared" si="3"/>
        <v>3.2368167910376515</v>
      </c>
      <c r="L21">
        <f t="shared" si="4"/>
        <v>189947.78889999999</v>
      </c>
      <c r="M21">
        <f t="shared" si="5"/>
        <v>3.2368167910376515</v>
      </c>
      <c r="N21">
        <f t="shared" si="6"/>
        <v>3.2929947599071191E-6</v>
      </c>
      <c r="O21">
        <f t="shared" si="7"/>
        <v>0.1131152904483152</v>
      </c>
    </row>
    <row r="22" spans="1:15" x14ac:dyDescent="0.25">
      <c r="A22" s="2" t="s">
        <v>24</v>
      </c>
      <c r="B22" s="2">
        <v>2.9020000000000001</v>
      </c>
      <c r="C22" t="s">
        <v>26</v>
      </c>
      <c r="G22">
        <v>1.815554957</v>
      </c>
      <c r="I22">
        <f t="shared" si="2"/>
        <v>6.1068808354009735E-6</v>
      </c>
      <c r="J22">
        <f t="shared" si="3"/>
        <v>3.2962398018872721</v>
      </c>
      <c r="L22">
        <f t="shared" si="4"/>
        <v>163749.71560000003</v>
      </c>
      <c r="M22">
        <f t="shared" si="5"/>
        <v>3.2962398018872721</v>
      </c>
      <c r="N22">
        <f t="shared" si="6"/>
        <v>1.4071387086615946E-5</v>
      </c>
      <c r="O22">
        <f t="shared" si="7"/>
        <v>6.4160227302206219E-2</v>
      </c>
    </row>
    <row r="23" spans="1:15" x14ac:dyDescent="0.25">
      <c r="A23" s="2" t="s">
        <v>25</v>
      </c>
      <c r="B23" s="2">
        <v>63942.400000000001</v>
      </c>
      <c r="C23" t="s">
        <v>27</v>
      </c>
    </row>
    <row r="25" spans="1:15" x14ac:dyDescent="0.25">
      <c r="A25" s="3" t="s">
        <v>24</v>
      </c>
      <c r="B25" s="3">
        <v>3.4020000000000001</v>
      </c>
      <c r="C25" t="s">
        <v>26</v>
      </c>
      <c r="J25" s="8" t="s">
        <v>30</v>
      </c>
      <c r="K25">
        <f>(1/6)*SUM(N15:N22)</f>
        <v>9.4137861528997363E-5</v>
      </c>
      <c r="M25" t="s">
        <v>24</v>
      </c>
      <c r="N25">
        <v>2.9020000000000001</v>
      </c>
    </row>
    <row r="26" spans="1:15" x14ac:dyDescent="0.25">
      <c r="A26" s="3" t="s">
        <v>25</v>
      </c>
      <c r="B26" s="4">
        <v>-9.0100000000000003E-7</v>
      </c>
      <c r="C26" t="s">
        <v>27</v>
      </c>
      <c r="J26" s="5" t="s">
        <v>30</v>
      </c>
      <c r="K26">
        <f>(1/6)*SUM(O15:O22)</f>
        <v>0.32617774279857725</v>
      </c>
      <c r="M26" t="s">
        <v>26</v>
      </c>
      <c r="N26">
        <v>1.2999999999999999E-2</v>
      </c>
    </row>
    <row r="27" spans="1:15" x14ac:dyDescent="0.25">
      <c r="M27" t="s">
        <v>25</v>
      </c>
      <c r="N27">
        <v>63942.400000000001</v>
      </c>
    </row>
    <row r="28" spans="1:15" x14ac:dyDescent="0.25">
      <c r="M28" t="s">
        <v>27</v>
      </c>
      <c r="N28">
        <v>3115.3</v>
      </c>
    </row>
    <row r="29" spans="1:15" x14ac:dyDescent="0.25">
      <c r="M29" t="s">
        <v>39</v>
      </c>
      <c r="N29">
        <v>30000000</v>
      </c>
    </row>
    <row r="31" spans="1:15" x14ac:dyDescent="0.25">
      <c r="M31" t="s">
        <v>40</v>
      </c>
      <c r="N31">
        <v>3890.5</v>
      </c>
    </row>
    <row r="32" spans="1:15" x14ac:dyDescent="0.25">
      <c r="M32" t="s">
        <v>41</v>
      </c>
      <c r="N32">
        <v>9381.7000000000007</v>
      </c>
    </row>
    <row r="33" spans="13:14" x14ac:dyDescent="0.25">
      <c r="M33" t="s">
        <v>42</v>
      </c>
      <c r="N33">
        <f>SQRT((N29*N27/(2*R1^3*(N25+(N27/(R1)^2)^(3/2))))^2*N26^2+((-N29)/(R1^3*SQRT(N25+(N27/(R1^2))))+N29*N27/(2*R1^5*(N25+(N27/(R1^2)))^(3/2)))^2*N28^2)</f>
        <v>185.53253771831385</v>
      </c>
    </row>
    <row r="34" spans="13:14" x14ac:dyDescent="0.25">
      <c r="M34" t="s">
        <v>43</v>
      </c>
      <c r="N34">
        <f>SQRT((N29*N27/(2*R2^3*(N25+(N27/(R2)^2)^(3/2))))^2*N26^2+((-N29)/(R2^3*SQRT(N25+(N27/(R2^2))))+N29*N27/(2*R2^5*(N25+(N27/(R2^2)))^(3/2)))^2*N28^2)</f>
        <v>439.03749898479799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Ramona Gabriela Kallo</dc:creator>
  <cp:lastModifiedBy>Lars Klompmaker</cp:lastModifiedBy>
  <dcterms:created xsi:type="dcterms:W3CDTF">2018-06-13T12:48:10Z</dcterms:created>
  <dcterms:modified xsi:type="dcterms:W3CDTF">2018-06-16T12:02:40Z</dcterms:modified>
</cp:coreProperties>
</file>