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408\"/>
    </mc:Choice>
  </mc:AlternateContent>
  <xr:revisionPtr revIDLastSave="0" documentId="13_ncr:1_{37AC8141-C90B-404A-8197-5B759483025E}" xr6:coauthVersionLast="34" xr6:coauthVersionMax="34" xr10:uidLastSave="{00000000-0000-0000-0000-000000000000}"/>
  <bookViews>
    <workbookView xWindow="0" yWindow="0" windowWidth="19920" windowHeight="7545" xr2:uid="{F209F1F1-368B-4B68-98AB-E5BF18CD37C1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U2" i="1"/>
  <c r="S30" i="1"/>
  <c r="S39" i="1"/>
  <c r="R39" i="1"/>
  <c r="R30" i="1"/>
  <c r="P40" i="1"/>
  <c r="P41" i="1"/>
  <c r="P42" i="1"/>
  <c r="P43" i="1"/>
  <c r="P39" i="1"/>
  <c r="P31" i="1"/>
  <c r="P32" i="1"/>
  <c r="P33" i="1"/>
  <c r="P34" i="1"/>
  <c r="P30" i="1"/>
  <c r="V2" i="1"/>
  <c r="Q39" i="1"/>
  <c r="Q30" i="1"/>
  <c r="O40" i="1"/>
  <c r="O41" i="1"/>
  <c r="O42" i="1"/>
  <c r="O43" i="1"/>
  <c r="O39" i="1"/>
  <c r="O23" i="1"/>
  <c r="O31" i="1"/>
  <c r="O32" i="1"/>
  <c r="O33" i="1"/>
  <c r="O34" i="1"/>
  <c r="O30" i="1"/>
  <c r="U3" i="1"/>
  <c r="U4" i="1"/>
  <c r="X2" i="1" s="1"/>
  <c r="Y2" i="1" s="1"/>
  <c r="U5" i="1"/>
  <c r="U6" i="1"/>
  <c r="U7" i="1"/>
  <c r="U8" i="1"/>
  <c r="U9" i="1"/>
  <c r="U10" i="1"/>
  <c r="W2" i="1"/>
  <c r="O15" i="1"/>
  <c r="N40" i="1"/>
  <c r="N39" i="1"/>
  <c r="N34" i="1"/>
  <c r="N33" i="1"/>
  <c r="N32" i="1"/>
  <c r="N31" i="1"/>
  <c r="N30" i="1"/>
  <c r="T2" i="1"/>
  <c r="M43" i="1"/>
  <c r="M42" i="1"/>
  <c r="M41" i="1"/>
  <c r="M40" i="1"/>
  <c r="M39" i="1"/>
  <c r="M34" i="1"/>
  <c r="M33" i="1"/>
  <c r="M32" i="1"/>
  <c r="M31" i="1"/>
  <c r="M30" i="1"/>
  <c r="L43" i="1"/>
  <c r="L42" i="1"/>
  <c r="L41" i="1"/>
  <c r="L40" i="1"/>
  <c r="L39" i="1"/>
  <c r="K40" i="1"/>
  <c r="K41" i="1"/>
  <c r="K42" i="1"/>
  <c r="K43" i="1"/>
  <c r="K39" i="1"/>
  <c r="L34" i="1"/>
  <c r="L33" i="1"/>
  <c r="L32" i="1"/>
  <c r="L31" i="1"/>
  <c r="L30" i="1"/>
  <c r="K31" i="1"/>
  <c r="K32" i="1"/>
  <c r="K33" i="1"/>
  <c r="K34" i="1"/>
  <c r="K30" i="1"/>
  <c r="V3" i="1"/>
  <c r="V4" i="1"/>
  <c r="V5" i="1"/>
  <c r="V6" i="1"/>
  <c r="V7" i="1"/>
  <c r="V8" i="1"/>
  <c r="V9" i="1"/>
  <c r="V10" i="1"/>
  <c r="V11" i="1"/>
  <c r="O2" i="1"/>
  <c r="T11" i="1"/>
  <c r="T10" i="1"/>
  <c r="T9" i="1"/>
  <c r="T8" i="1"/>
  <c r="T7" i="1"/>
  <c r="T6" i="1"/>
  <c r="T5" i="1"/>
  <c r="S5" i="1"/>
  <c r="T4" i="1"/>
  <c r="T3" i="1"/>
  <c r="S11" i="1"/>
  <c r="S10" i="1"/>
  <c r="S9" i="1"/>
  <c r="S8" i="1"/>
  <c r="S7" i="1"/>
  <c r="S6" i="1"/>
  <c r="S4" i="1"/>
  <c r="S3" i="1"/>
  <c r="S2" i="1"/>
  <c r="R11" i="1"/>
  <c r="R10" i="1"/>
  <c r="R9" i="1"/>
  <c r="R8" i="1"/>
  <c r="R7" i="1"/>
  <c r="R6" i="1"/>
  <c r="R5" i="1"/>
  <c r="R4" i="1"/>
  <c r="R3" i="1"/>
  <c r="R2" i="1"/>
  <c r="S16" i="1"/>
  <c r="Q3" i="1" l="1"/>
  <c r="Q4" i="1"/>
  <c r="Q5" i="1"/>
  <c r="Q6" i="1"/>
  <c r="Q7" i="1"/>
  <c r="Q8" i="1"/>
  <c r="Q9" i="1"/>
  <c r="Q10" i="1"/>
  <c r="Q11" i="1"/>
  <c r="Q2" i="1"/>
  <c r="AD27" i="1" l="1"/>
  <c r="AD26" i="1"/>
  <c r="AD25" i="1"/>
  <c r="AD24" i="1"/>
  <c r="AD23" i="1"/>
  <c r="AD22" i="1"/>
  <c r="AD21" i="1"/>
  <c r="AD20" i="1"/>
  <c r="AD19" i="1"/>
  <c r="AD18" i="1"/>
  <c r="V22" i="1"/>
  <c r="V18" i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18" i="1"/>
  <c r="AC18" i="1" s="1"/>
  <c r="Z27" i="1"/>
  <c r="Z19" i="1"/>
  <c r="Z20" i="1"/>
  <c r="Z21" i="1"/>
  <c r="Z22" i="1"/>
  <c r="Z23" i="1"/>
  <c r="Z24" i="1"/>
  <c r="Z25" i="1"/>
  <c r="Z26" i="1"/>
  <c r="Z18" i="1"/>
  <c r="R24" i="1"/>
  <c r="S23" i="1"/>
  <c r="R25" i="1" s="1"/>
  <c r="R21" i="1"/>
  <c r="R20" i="1"/>
  <c r="S19" i="1"/>
  <c r="O24" i="1"/>
  <c r="O25" i="1"/>
  <c r="O26" i="1"/>
  <c r="O27" i="1"/>
  <c r="N24" i="1"/>
  <c r="N25" i="1"/>
  <c r="N26" i="1"/>
  <c r="N27" i="1"/>
  <c r="N23" i="1"/>
  <c r="M24" i="1"/>
  <c r="L24" i="1" s="1"/>
  <c r="M25" i="1"/>
  <c r="L25" i="1" s="1"/>
  <c r="M26" i="1"/>
  <c r="L26" i="1" s="1"/>
  <c r="M27" i="1"/>
  <c r="L27" i="1" s="1"/>
  <c r="M23" i="1"/>
  <c r="L23" i="1" s="1"/>
  <c r="L16" i="1"/>
  <c r="O16" i="1" s="1"/>
  <c r="N16" i="1"/>
  <c r="N17" i="1"/>
  <c r="N18" i="1"/>
  <c r="N19" i="1"/>
  <c r="N15" i="1"/>
  <c r="M16" i="1"/>
  <c r="M17" i="1"/>
  <c r="L17" i="1" s="1"/>
  <c r="O17" i="1" s="1"/>
  <c r="M18" i="1"/>
  <c r="L18" i="1" s="1"/>
  <c r="O18" i="1" s="1"/>
  <c r="M19" i="1"/>
  <c r="L19" i="1" s="1"/>
  <c r="O19" i="1" s="1"/>
  <c r="M15" i="1"/>
  <c r="L15" i="1" s="1"/>
  <c r="L2" i="1"/>
  <c r="L3" i="1"/>
  <c r="L4" i="1"/>
  <c r="L5" i="1"/>
  <c r="L6" i="1"/>
  <c r="L7" i="1"/>
  <c r="L8" i="1"/>
  <c r="L9" i="1"/>
  <c r="L10" i="1"/>
  <c r="L11" i="1"/>
  <c r="O3" i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I3" i="1"/>
  <c r="I2" i="1"/>
  <c r="AB18" i="1" l="1"/>
  <c r="AB26" i="1"/>
  <c r="AB24" i="1"/>
  <c r="AB22" i="1"/>
  <c r="AB20" i="1"/>
  <c r="AB27" i="1"/>
  <c r="AB25" i="1"/>
  <c r="AB23" i="1"/>
  <c r="AB21" i="1"/>
  <c r="AB19" i="1"/>
  <c r="AD29" i="1"/>
  <c r="AE29" i="1"/>
  <c r="S15" i="1"/>
  <c r="S17" i="1"/>
  <c r="E31" i="1"/>
  <c r="B31" i="1"/>
  <c r="E30" i="1"/>
  <c r="B30" i="1"/>
  <c r="E29" i="1"/>
  <c r="B29" i="1"/>
  <c r="E19" i="1"/>
  <c r="E20" i="1"/>
  <c r="E21" i="1"/>
  <c r="E22" i="1"/>
  <c r="E23" i="1"/>
  <c r="E24" i="1"/>
  <c r="E25" i="1"/>
  <c r="E26" i="1"/>
  <c r="E27" i="1"/>
  <c r="E18" i="1"/>
  <c r="B27" i="1"/>
  <c r="B19" i="1"/>
  <c r="B20" i="1"/>
  <c r="B21" i="1"/>
  <c r="B22" i="1"/>
  <c r="B23" i="1"/>
  <c r="B24" i="1"/>
  <c r="B25" i="1"/>
  <c r="B26" i="1"/>
  <c r="B18" i="1"/>
  <c r="B4" i="1"/>
  <c r="A4" i="1"/>
</calcChain>
</file>

<file path=xl/sharedStrings.xml><?xml version="1.0" encoding="utf-8"?>
<sst xmlns="http://schemas.openxmlformats.org/spreadsheetml/2006/main" count="97" uniqueCount="40">
  <si>
    <t>Messung 1</t>
  </si>
  <si>
    <t>Linse 1</t>
  </si>
  <si>
    <t>f=100 mm</t>
  </si>
  <si>
    <t>g</t>
  </si>
  <si>
    <t>b</t>
  </si>
  <si>
    <t>Linse 2</t>
  </si>
  <si>
    <t>f=150mm</t>
  </si>
  <si>
    <t>Messung 2</t>
  </si>
  <si>
    <t>e</t>
  </si>
  <si>
    <t>g1</t>
  </si>
  <si>
    <t>b2</t>
  </si>
  <si>
    <t>d</t>
  </si>
  <si>
    <t>Roter Filter</t>
  </si>
  <si>
    <t>Blauer Filter</t>
  </si>
  <si>
    <t>Messung 3</t>
  </si>
  <si>
    <t>g'</t>
  </si>
  <si>
    <t>b'</t>
  </si>
  <si>
    <t>B</t>
  </si>
  <si>
    <t>G</t>
  </si>
  <si>
    <t>Position A</t>
  </si>
  <si>
    <t>Brennweite</t>
  </si>
  <si>
    <t>f</t>
  </si>
  <si>
    <t xml:space="preserve">Brennweite </t>
  </si>
  <si>
    <t>Mittelwert</t>
  </si>
  <si>
    <t>STBW</t>
  </si>
  <si>
    <t>Fehler M.</t>
  </si>
  <si>
    <t>g2</t>
  </si>
  <si>
    <t>b1</t>
  </si>
  <si>
    <t>V</t>
  </si>
  <si>
    <t>1+V</t>
  </si>
  <si>
    <t>1+1/V</t>
  </si>
  <si>
    <t>H</t>
  </si>
  <si>
    <t>H'</t>
  </si>
  <si>
    <t>h</t>
  </si>
  <si>
    <t>h'</t>
  </si>
  <si>
    <t>d_1</t>
  </si>
  <si>
    <t>d_2</t>
  </si>
  <si>
    <t>Fehler</t>
  </si>
  <si>
    <t>f_neu</t>
  </si>
  <si>
    <t>Mittelwert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</si>
</sst>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00"/>
      <color rgb="FF006699"/>
      <color rgb="FF003366"/>
      <color rgb="FF0099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F23-64D0-4477-AAE8-838717084245}">
  <dimension ref="A1:AG43"/>
  <sheetViews>
    <sheetView tabSelected="1" topLeftCell="E13" workbookViewId="0">
      <selection activeCell="U12" sqref="U12"/>
    </sheetView>
  </sheetViews>
  <sheetFormatPr baseColWidth="10" defaultRowHeight="15" x14ac:dyDescent="0.25"/>
  <cols>
    <col min="2" max="2" width="12" bestFit="1" customWidth="1"/>
  </cols>
  <sheetData>
    <row r="1" spans="1:25" x14ac:dyDescent="0.25">
      <c r="A1" s="12" t="s">
        <v>0</v>
      </c>
      <c r="H1" s="12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t="s">
        <v>26</v>
      </c>
      <c r="N1" t="s">
        <v>27</v>
      </c>
      <c r="O1" s="15" t="s">
        <v>21</v>
      </c>
      <c r="P1" t="s">
        <v>35</v>
      </c>
      <c r="Q1" t="s">
        <v>36</v>
      </c>
      <c r="R1" t="s">
        <v>23</v>
      </c>
      <c r="S1" t="s">
        <v>24</v>
      </c>
      <c r="T1" t="s">
        <v>37</v>
      </c>
      <c r="U1" s="17" t="s">
        <v>38</v>
      </c>
      <c r="W1" t="s">
        <v>23</v>
      </c>
      <c r="X1" t="s">
        <v>24</v>
      </c>
      <c r="Y1" t="s">
        <v>37</v>
      </c>
    </row>
    <row r="2" spans="1:25" x14ac:dyDescent="0.25">
      <c r="A2" s="2" t="s">
        <v>1</v>
      </c>
      <c r="B2" s="1" t="s">
        <v>2</v>
      </c>
      <c r="D2" s="5" t="s">
        <v>5</v>
      </c>
      <c r="E2" s="1" t="s">
        <v>6</v>
      </c>
      <c r="H2">
        <v>1</v>
      </c>
      <c r="I2">
        <f>102/100</f>
        <v>1.02</v>
      </c>
      <c r="J2">
        <v>0.1135</v>
      </c>
      <c r="K2">
        <v>0.112</v>
      </c>
      <c r="L2">
        <f>M2-K2</f>
        <v>0.79600000000000004</v>
      </c>
      <c r="M2">
        <f>I2-K2</f>
        <v>0.90800000000000003</v>
      </c>
      <c r="N2">
        <f>I2-J2</f>
        <v>0.90649999999999997</v>
      </c>
      <c r="O2">
        <f>(I2^2-L2^2)/4*I2</f>
        <v>0.10372991999999998</v>
      </c>
      <c r="P2">
        <v>0.79300000000000004</v>
      </c>
      <c r="Q2">
        <f>M2-K2</f>
        <v>0.79600000000000004</v>
      </c>
      <c r="R2">
        <f>AVERAGE(P2:Q2)</f>
        <v>0.79449999999999998</v>
      </c>
      <c r="S2">
        <f>STDEV(P2:Q2)</f>
        <v>2.1213203435596446E-3</v>
      </c>
      <c r="T2">
        <f>S2/2^(1/2)</f>
        <v>1.5000000000000013E-3</v>
      </c>
      <c r="U2">
        <f>(I2^2-R2^2)/4*I2</f>
        <v>0.10433828625</v>
      </c>
      <c r="V2">
        <f>((-R2/2*I2)^2*T2^2)^(1/2)</f>
        <v>6.0779250000000051E-4</v>
      </c>
      <c r="W2">
        <f>AVERAGE(U2:U11)</f>
        <v>6.8546777624999986E-2</v>
      </c>
      <c r="X2">
        <f>STDEV(U2:U11)</f>
        <v>2.4680781666600898E-2</v>
      </c>
      <c r="Y2">
        <f>X2/10^(1/2)</f>
        <v>7.8047484499785321E-3</v>
      </c>
    </row>
    <row r="3" spans="1:25" x14ac:dyDescent="0.25">
      <c r="A3" s="3" t="s">
        <v>3</v>
      </c>
      <c r="B3" s="4" t="s">
        <v>4</v>
      </c>
      <c r="D3" s="3" t="s">
        <v>3</v>
      </c>
      <c r="E3" s="4" t="s">
        <v>4</v>
      </c>
      <c r="H3">
        <v>2</v>
      </c>
      <c r="I3">
        <f>98/100</f>
        <v>0.98</v>
      </c>
      <c r="J3">
        <v>0.1145</v>
      </c>
      <c r="K3">
        <v>0.1115</v>
      </c>
      <c r="L3">
        <f t="shared" ref="L3:L11" si="0">M3-K3</f>
        <v>0.7569999999999999</v>
      </c>
      <c r="M3">
        <f t="shared" ref="M3:M11" si="1">I3-K3</f>
        <v>0.86849999999999994</v>
      </c>
      <c r="N3">
        <f t="shared" ref="N3:N11" si="2">I3-J3</f>
        <v>0.86549999999999994</v>
      </c>
      <c r="O3">
        <f t="shared" ref="O3:O11" si="3">(I3^2-L3^2)/4*I3</f>
        <v>9.490099500000003E-2</v>
      </c>
      <c r="P3">
        <v>0.751</v>
      </c>
      <c r="Q3">
        <f t="shared" ref="Q3:Q11" si="4">M3-K3</f>
        <v>0.7569999999999999</v>
      </c>
      <c r="R3">
        <f>AVERAGE(P3:Q3)</f>
        <v>0.754</v>
      </c>
      <c r="S3">
        <f>STDEV(P3:Q3)</f>
        <v>4.2426406871192103E-3</v>
      </c>
      <c r="T3">
        <f>S3/2^(1/2)</f>
        <v>2.9999999999999467E-3</v>
      </c>
      <c r="U3">
        <f t="shared" ref="U3:U11" si="5">(I3^2-R3^2)/4*I3</f>
        <v>9.6011579999999971E-2</v>
      </c>
      <c r="V3">
        <f t="shared" ref="V3:V11" si="6">((-R3/2*I3)^2*T3^2)^(1/2)</f>
        <v>1.1083799999999802E-3</v>
      </c>
    </row>
    <row r="4" spans="1:25" x14ac:dyDescent="0.25">
      <c r="A4">
        <f>51/A15</f>
        <v>0.51</v>
      </c>
      <c r="B4">
        <f>12.1/A15</f>
        <v>0.121</v>
      </c>
      <c r="D4">
        <v>0.26</v>
      </c>
      <c r="E4">
        <v>0.57599999999999996</v>
      </c>
      <c r="H4">
        <v>3</v>
      </c>
      <c r="I4">
        <v>0.94</v>
      </c>
      <c r="J4">
        <v>0.115</v>
      </c>
      <c r="K4">
        <v>0.112</v>
      </c>
      <c r="L4">
        <f t="shared" si="0"/>
        <v>0.71599999999999997</v>
      </c>
      <c r="M4">
        <f t="shared" si="1"/>
        <v>0.82799999999999996</v>
      </c>
      <c r="N4">
        <f t="shared" si="2"/>
        <v>0.82499999999999996</v>
      </c>
      <c r="O4">
        <f t="shared" si="3"/>
        <v>8.7171839999999987E-2</v>
      </c>
      <c r="P4">
        <v>0.71</v>
      </c>
      <c r="Q4">
        <f t="shared" si="4"/>
        <v>0.71599999999999997</v>
      </c>
      <c r="R4">
        <f>AVERAGE(P4:Q4)</f>
        <v>0.71299999999999997</v>
      </c>
      <c r="S4">
        <f>STDEV(P4:Q4)</f>
        <v>4.2426406871192892E-3</v>
      </c>
      <c r="T4">
        <f>S4/2^(1/2)</f>
        <v>3.0000000000000027E-3</v>
      </c>
      <c r="U4">
        <f t="shared" si="5"/>
        <v>8.8179284999999996E-2</v>
      </c>
      <c r="V4">
        <f t="shared" si="6"/>
        <v>1.0053300000000007E-3</v>
      </c>
    </row>
    <row r="5" spans="1:25" x14ac:dyDescent="0.25">
      <c r="A5">
        <v>0.49</v>
      </c>
      <c r="B5">
        <v>0.124</v>
      </c>
      <c r="D5">
        <v>0.28999999999999998</v>
      </c>
      <c r="E5">
        <v>0.58299999999999996</v>
      </c>
      <c r="H5">
        <v>4</v>
      </c>
      <c r="I5">
        <v>0.9</v>
      </c>
      <c r="J5">
        <v>0.11550000000000001</v>
      </c>
      <c r="K5">
        <v>0.1125</v>
      </c>
      <c r="L5">
        <f t="shared" si="0"/>
        <v>0.67499999999999993</v>
      </c>
      <c r="M5">
        <f t="shared" si="1"/>
        <v>0.78749999999999998</v>
      </c>
      <c r="N5">
        <f t="shared" si="2"/>
        <v>0.78449999999999998</v>
      </c>
      <c r="O5">
        <f t="shared" si="3"/>
        <v>7.9734375000000038E-2</v>
      </c>
      <c r="P5">
        <v>0.66900000000000004</v>
      </c>
      <c r="Q5">
        <f t="shared" si="4"/>
        <v>0.67499999999999993</v>
      </c>
      <c r="R5">
        <f>AVERAGE(P5:Q5)</f>
        <v>0.67199999999999993</v>
      </c>
      <c r="S5">
        <f>STDEV(P5:Q5)</f>
        <v>4.2426406871192103E-3</v>
      </c>
      <c r="T5">
        <f>S5/2^(1/2)</f>
        <v>2.9999999999999467E-3</v>
      </c>
      <c r="U5">
        <f t="shared" si="5"/>
        <v>8.0643600000000024E-2</v>
      </c>
      <c r="V5">
        <f t="shared" si="6"/>
        <v>9.0719999999998389E-4</v>
      </c>
    </row>
    <row r="6" spans="1:25" x14ac:dyDescent="0.25">
      <c r="A6">
        <v>0.47</v>
      </c>
      <c r="B6">
        <v>0.125</v>
      </c>
      <c r="D6">
        <v>0.33</v>
      </c>
      <c r="E6">
        <v>0.59099999999999997</v>
      </c>
      <c r="H6">
        <v>5</v>
      </c>
      <c r="I6">
        <v>0.86</v>
      </c>
      <c r="J6">
        <v>0.11600000000000001</v>
      </c>
      <c r="K6">
        <v>0.114</v>
      </c>
      <c r="L6">
        <f t="shared" si="0"/>
        <v>0.63200000000000001</v>
      </c>
      <c r="M6">
        <f t="shared" si="1"/>
        <v>0.746</v>
      </c>
      <c r="N6">
        <f t="shared" si="2"/>
        <v>0.74399999999999999</v>
      </c>
      <c r="O6">
        <f t="shared" si="3"/>
        <v>7.3137839999999982E-2</v>
      </c>
      <c r="P6">
        <v>0.628</v>
      </c>
      <c r="Q6">
        <f t="shared" si="4"/>
        <v>0.63200000000000001</v>
      </c>
      <c r="R6">
        <f>AVERAGE(P6:Q6)</f>
        <v>0.63</v>
      </c>
      <c r="S6">
        <f>STDEV(P6:Q6)</f>
        <v>2.8284271247461927E-3</v>
      </c>
      <c r="T6">
        <f>S6/2^(1/2)</f>
        <v>2.0000000000000018E-3</v>
      </c>
      <c r="U6">
        <f t="shared" si="5"/>
        <v>7.3680499999999982E-2</v>
      </c>
      <c r="V6">
        <f t="shared" si="6"/>
        <v>5.4180000000000048E-4</v>
      </c>
    </row>
    <row r="7" spans="1:25" x14ac:dyDescent="0.25">
      <c r="A7">
        <v>0.44</v>
      </c>
      <c r="B7">
        <v>0.1275</v>
      </c>
      <c r="D7">
        <v>0.37</v>
      </c>
      <c r="E7">
        <v>0.60799999999999998</v>
      </c>
      <c r="H7">
        <v>6</v>
      </c>
      <c r="I7">
        <v>0.83</v>
      </c>
      <c r="J7">
        <v>0.11700000000000001</v>
      </c>
      <c r="K7">
        <v>0.114</v>
      </c>
      <c r="L7">
        <f t="shared" si="0"/>
        <v>0.60199999999999998</v>
      </c>
      <c r="M7">
        <f t="shared" si="1"/>
        <v>0.71599999999999997</v>
      </c>
      <c r="N7">
        <f t="shared" si="2"/>
        <v>0.71299999999999997</v>
      </c>
      <c r="O7">
        <f t="shared" si="3"/>
        <v>6.7747920000000003E-2</v>
      </c>
      <c r="P7">
        <v>0.59599999999999997</v>
      </c>
      <c r="Q7">
        <f t="shared" si="4"/>
        <v>0.60199999999999998</v>
      </c>
      <c r="R7">
        <f>AVERAGE(P7:Q7)</f>
        <v>0.59899999999999998</v>
      </c>
      <c r="S7">
        <f>STDEV(P7:Q7)</f>
        <v>4.2426406871192892E-3</v>
      </c>
      <c r="T7">
        <f>S7/2^(1/2)</f>
        <v>3.0000000000000027E-3</v>
      </c>
      <c r="U7">
        <f t="shared" si="5"/>
        <v>6.8495542499999992E-2</v>
      </c>
      <c r="V7">
        <f t="shared" si="6"/>
        <v>7.4575500000000061E-4</v>
      </c>
    </row>
    <row r="8" spans="1:25" x14ac:dyDescent="0.25">
      <c r="A8">
        <v>0.4</v>
      </c>
      <c r="B8">
        <v>0.13200000000000001</v>
      </c>
      <c r="D8">
        <v>0.4</v>
      </c>
      <c r="E8">
        <v>0.626</v>
      </c>
      <c r="H8">
        <v>7</v>
      </c>
      <c r="I8">
        <v>0.76</v>
      </c>
      <c r="J8">
        <v>0.11899999999999999</v>
      </c>
      <c r="K8">
        <v>0.11600000000000001</v>
      </c>
      <c r="L8">
        <f t="shared" si="0"/>
        <v>0.52800000000000002</v>
      </c>
      <c r="M8">
        <f t="shared" si="1"/>
        <v>0.64400000000000002</v>
      </c>
      <c r="N8">
        <f t="shared" si="2"/>
        <v>0.64100000000000001</v>
      </c>
      <c r="O8">
        <f t="shared" si="3"/>
        <v>5.6775039999999992E-2</v>
      </c>
      <c r="P8">
        <v>0.52200000000000002</v>
      </c>
      <c r="Q8">
        <f t="shared" si="4"/>
        <v>0.52800000000000002</v>
      </c>
      <c r="R8">
        <f>AVERAGE(P8:Q8)</f>
        <v>0.52500000000000002</v>
      </c>
      <c r="S8">
        <f>STDEV(P8:Q8)</f>
        <v>4.2426406871192892E-3</v>
      </c>
      <c r="T8">
        <f>S8/2^(1/2)</f>
        <v>3.0000000000000027E-3</v>
      </c>
      <c r="U8">
        <f t="shared" si="5"/>
        <v>5.7375250000000003E-2</v>
      </c>
      <c r="V8">
        <f t="shared" si="6"/>
        <v>5.9850000000000051E-4</v>
      </c>
    </row>
    <row r="9" spans="1:25" x14ac:dyDescent="0.25">
      <c r="A9">
        <v>0.35</v>
      </c>
      <c r="B9">
        <v>0.13700000000000001</v>
      </c>
      <c r="D9">
        <v>0.43</v>
      </c>
      <c r="E9">
        <v>0.64600000000000002</v>
      </c>
      <c r="H9">
        <v>8</v>
      </c>
      <c r="I9">
        <v>0.68</v>
      </c>
      <c r="J9">
        <v>0.1225</v>
      </c>
      <c r="K9">
        <v>0.12</v>
      </c>
      <c r="L9">
        <f t="shared" si="0"/>
        <v>0.44000000000000006</v>
      </c>
      <c r="M9">
        <f t="shared" si="1"/>
        <v>0.56000000000000005</v>
      </c>
      <c r="N9">
        <f t="shared" si="2"/>
        <v>0.55750000000000011</v>
      </c>
      <c r="O9">
        <f t="shared" si="3"/>
        <v>4.5696000000000007E-2</v>
      </c>
      <c r="P9">
        <v>0.435</v>
      </c>
      <c r="Q9">
        <f t="shared" si="4"/>
        <v>0.44000000000000006</v>
      </c>
      <c r="R9">
        <f>AVERAGE(P9:Q9)</f>
        <v>0.4375</v>
      </c>
      <c r="S9">
        <f>STDEV(P9:Q9)</f>
        <v>3.5355339059327802E-3</v>
      </c>
      <c r="T9">
        <f>S9/2^(1/2)</f>
        <v>2.50000000000003E-3</v>
      </c>
      <c r="U9">
        <f t="shared" si="5"/>
        <v>4.6068937500000018E-2</v>
      </c>
      <c r="V9">
        <f t="shared" si="6"/>
        <v>3.7187500000000453E-4</v>
      </c>
    </row>
    <row r="10" spans="1:25" x14ac:dyDescent="0.25">
      <c r="A10">
        <v>0.3</v>
      </c>
      <c r="B10">
        <v>0.14599999999999999</v>
      </c>
      <c r="D10">
        <v>0.49</v>
      </c>
      <c r="E10">
        <v>0.67</v>
      </c>
      <c r="H10">
        <v>9</v>
      </c>
      <c r="I10">
        <v>0.62</v>
      </c>
      <c r="J10">
        <v>0.125</v>
      </c>
      <c r="K10">
        <v>0.14399999999999999</v>
      </c>
      <c r="L10">
        <f t="shared" si="0"/>
        <v>0.33199999999999996</v>
      </c>
      <c r="M10">
        <f t="shared" si="1"/>
        <v>0.47599999999999998</v>
      </c>
      <c r="N10">
        <f t="shared" si="2"/>
        <v>0.495</v>
      </c>
      <c r="O10">
        <f t="shared" si="3"/>
        <v>4.2497280000000005E-2</v>
      </c>
      <c r="P10">
        <v>0.37</v>
      </c>
      <c r="Q10">
        <f t="shared" si="4"/>
        <v>0.33199999999999996</v>
      </c>
      <c r="R10">
        <f>AVERAGE(P10:Q10)</f>
        <v>0.35099999999999998</v>
      </c>
      <c r="S10">
        <f>STDEV(P10:Q10)</f>
        <v>2.6870057685088829E-2</v>
      </c>
      <c r="T10">
        <f>S10/2^(1/2)</f>
        <v>1.9000000000000013E-2</v>
      </c>
      <c r="U10">
        <f t="shared" si="5"/>
        <v>4.0485844999999999E-2</v>
      </c>
      <c r="V10">
        <f t="shared" si="6"/>
        <v>2.0673900000000014E-3</v>
      </c>
    </row>
    <row r="11" spans="1:25" x14ac:dyDescent="0.25">
      <c r="A11">
        <v>0.27</v>
      </c>
      <c r="B11">
        <v>0.155</v>
      </c>
      <c r="D11">
        <v>0.49</v>
      </c>
      <c r="E11">
        <v>0.69499999999999995</v>
      </c>
      <c r="H11">
        <v>10</v>
      </c>
      <c r="I11">
        <v>0.55000000000000004</v>
      </c>
      <c r="J11">
        <v>0.13</v>
      </c>
      <c r="K11">
        <v>0.13200000000000001</v>
      </c>
      <c r="L11">
        <f t="shared" si="0"/>
        <v>0.28600000000000003</v>
      </c>
      <c r="M11">
        <f t="shared" si="1"/>
        <v>0.41800000000000004</v>
      </c>
      <c r="N11">
        <f t="shared" si="2"/>
        <v>0.42000000000000004</v>
      </c>
      <c r="O11">
        <f t="shared" si="3"/>
        <v>3.0346800000000004E-2</v>
      </c>
      <c r="P11">
        <v>0.28999999999999998</v>
      </c>
      <c r="Q11">
        <f t="shared" si="4"/>
        <v>0.28600000000000003</v>
      </c>
      <c r="R11">
        <f>AVERAGE(P11:Q11)</f>
        <v>0.28800000000000003</v>
      </c>
      <c r="S11">
        <f>STDEV(P11:Q11)</f>
        <v>2.8284271247461532E-3</v>
      </c>
      <c r="T11">
        <f>S11/2^(1/2)</f>
        <v>1.9999999999999736E-3</v>
      </c>
      <c r="U11">
        <f>(I11^2-R11^2)/4*I11</f>
        <v>3.0188950000000006E-2</v>
      </c>
      <c r="V11">
        <f t="shared" si="6"/>
        <v>1.5839999999999794E-4</v>
      </c>
    </row>
    <row r="12" spans="1:25" x14ac:dyDescent="0.25">
      <c r="A12">
        <v>0.22</v>
      </c>
      <c r="B12">
        <v>0.17799999999999999</v>
      </c>
      <c r="D12">
        <v>0.52</v>
      </c>
      <c r="E12">
        <v>0.71799999999999997</v>
      </c>
    </row>
    <row r="13" spans="1:25" x14ac:dyDescent="0.25">
      <c r="A13">
        <v>0.17</v>
      </c>
      <c r="B13">
        <v>0.23499999999999999</v>
      </c>
      <c r="D13">
        <v>0.65600000000000003</v>
      </c>
      <c r="E13">
        <v>0.76300000000000001</v>
      </c>
      <c r="I13" s="6" t="s">
        <v>12</v>
      </c>
    </row>
    <row r="14" spans="1:25" x14ac:dyDescent="0.25">
      <c r="I14" s="13" t="s">
        <v>8</v>
      </c>
      <c r="J14" s="8" t="s">
        <v>9</v>
      </c>
      <c r="K14" s="9" t="s">
        <v>10</v>
      </c>
      <c r="L14" s="10" t="s">
        <v>11</v>
      </c>
      <c r="M14" t="s">
        <v>26</v>
      </c>
      <c r="N14" t="s">
        <v>27</v>
      </c>
      <c r="O14" s="6" t="s">
        <v>21</v>
      </c>
    </row>
    <row r="15" spans="1:25" x14ac:dyDescent="0.25">
      <c r="A15">
        <v>100</v>
      </c>
      <c r="H15">
        <v>1</v>
      </c>
      <c r="I15">
        <v>0.83299999999999996</v>
      </c>
      <c r="J15">
        <v>0.122</v>
      </c>
      <c r="K15">
        <v>0.11600000000000001</v>
      </c>
      <c r="L15">
        <f>M15-K15</f>
        <v>0.60099999999999998</v>
      </c>
      <c r="M15">
        <f>I15-K15</f>
        <v>0.71699999999999997</v>
      </c>
      <c r="N15">
        <f>I15-J15</f>
        <v>0.71099999999999997</v>
      </c>
      <c r="O15">
        <f>(I15^2-L15^2)/4*I15</f>
        <v>6.928227599999999E-2</v>
      </c>
      <c r="Q15" t="s">
        <v>23</v>
      </c>
      <c r="R15" s="15" t="s">
        <v>21</v>
      </c>
      <c r="S15">
        <f>AVERAGE(O2:O11)</f>
        <v>6.8173800999999992E-2</v>
      </c>
    </row>
    <row r="16" spans="1:25" x14ac:dyDescent="0.25">
      <c r="H16">
        <v>2</v>
      </c>
      <c r="I16">
        <v>0.75</v>
      </c>
      <c r="J16">
        <v>0.123</v>
      </c>
      <c r="K16">
        <v>0.11799999999999999</v>
      </c>
      <c r="L16">
        <f t="shared" ref="L16:L19" si="7">M16-K16</f>
        <v>0.51400000000000001</v>
      </c>
      <c r="M16">
        <f t="shared" ref="M16:M19" si="8">I16-K16</f>
        <v>0.63200000000000001</v>
      </c>
      <c r="N16">
        <f t="shared" ref="N16:N19" si="9">I16-J16</f>
        <v>0.627</v>
      </c>
      <c r="O16">
        <f t="shared" ref="O16:O19" si="10">(I16^2-L16^2)/4*I16</f>
        <v>5.5932000000000003E-2</v>
      </c>
      <c r="Q16" t="s">
        <v>24</v>
      </c>
      <c r="S16">
        <f>STDEV(O2:O11)</f>
        <v>2.4090857965854216E-2</v>
      </c>
    </row>
    <row r="17" spans="1:33" x14ac:dyDescent="0.25">
      <c r="A17" t="s">
        <v>20</v>
      </c>
      <c r="B17" t="s">
        <v>21</v>
      </c>
      <c r="D17" t="s">
        <v>22</v>
      </c>
      <c r="E17" t="s">
        <v>21</v>
      </c>
      <c r="H17">
        <v>3</v>
      </c>
      <c r="I17">
        <v>0.62</v>
      </c>
      <c r="J17">
        <v>0.13</v>
      </c>
      <c r="K17">
        <v>0.125</v>
      </c>
      <c r="L17">
        <f t="shared" si="7"/>
        <v>0.37</v>
      </c>
      <c r="M17">
        <f t="shared" si="8"/>
        <v>0.495</v>
      </c>
      <c r="N17">
        <f t="shared" si="9"/>
        <v>0.49</v>
      </c>
      <c r="O17">
        <f t="shared" si="10"/>
        <v>3.8362500000000001E-2</v>
      </c>
      <c r="Q17" t="s">
        <v>25</v>
      </c>
      <c r="S17">
        <f>S16/(10)^(1/2)</f>
        <v>7.6181981959710229E-3</v>
      </c>
      <c r="U17" s="12" t="s">
        <v>14</v>
      </c>
      <c r="V17" t="s">
        <v>19</v>
      </c>
      <c r="W17" t="s">
        <v>15</v>
      </c>
      <c r="X17" t="s">
        <v>16</v>
      </c>
      <c r="Y17" t="s">
        <v>17</v>
      </c>
      <c r="Z17" t="s">
        <v>18</v>
      </c>
      <c r="AA17" t="s">
        <v>28</v>
      </c>
      <c r="AB17" t="s">
        <v>29</v>
      </c>
      <c r="AC17" t="s">
        <v>30</v>
      </c>
      <c r="AD17" t="s">
        <v>31</v>
      </c>
      <c r="AE17" t="s">
        <v>32</v>
      </c>
      <c r="AF17" s="16" t="s">
        <v>33</v>
      </c>
      <c r="AG17">
        <v>40.299999999999997</v>
      </c>
    </row>
    <row r="18" spans="1:33" x14ac:dyDescent="0.25">
      <c r="B18">
        <f>(A4*B4)/(A4+B4)</f>
        <v>9.7797147385103006E-2</v>
      </c>
      <c r="E18">
        <f>(D4*E4)/(E4+D4)</f>
        <v>0.17913875598086126</v>
      </c>
      <c r="H18">
        <v>4</v>
      </c>
      <c r="I18">
        <v>0.47</v>
      </c>
      <c r="J18">
        <v>0.14699999999999999</v>
      </c>
      <c r="K18">
        <v>0.13900000000000001</v>
      </c>
      <c r="L18">
        <f t="shared" si="7"/>
        <v>0.19199999999999995</v>
      </c>
      <c r="M18">
        <f t="shared" si="8"/>
        <v>0.33099999999999996</v>
      </c>
      <c r="N18">
        <f t="shared" si="9"/>
        <v>0.32299999999999995</v>
      </c>
      <c r="O18">
        <f t="shared" si="10"/>
        <v>2.1624229999999998E-2</v>
      </c>
      <c r="U18">
        <v>1</v>
      </c>
      <c r="V18">
        <f>108/100</f>
        <v>1.08</v>
      </c>
      <c r="W18">
        <v>0.18</v>
      </c>
      <c r="X18">
        <v>0.68500000000000005</v>
      </c>
      <c r="Y18">
        <v>6.7000000000000004E-2</v>
      </c>
      <c r="Z18">
        <f>3.1/100</f>
        <v>3.1E-2</v>
      </c>
      <c r="AA18">
        <f>Y18/Z18</f>
        <v>2.1612903225806455</v>
      </c>
      <c r="AB18">
        <f>1+AA18</f>
        <v>3.1612903225806455</v>
      </c>
      <c r="AC18">
        <f>1+1/AA18</f>
        <v>1.4626865671641791</v>
      </c>
      <c r="AD18">
        <f>V18+AG17</f>
        <v>41.379999999999995</v>
      </c>
      <c r="AF18" s="14" t="s">
        <v>34</v>
      </c>
      <c r="AG18">
        <v>136.5</v>
      </c>
    </row>
    <row r="19" spans="1:33" x14ac:dyDescent="0.25">
      <c r="B19">
        <f t="shared" ref="B19:B26" si="11">(A5*B5)/(A5+B5)</f>
        <v>9.8957654723127036E-2</v>
      </c>
      <c r="E19">
        <f t="shared" ref="E19:E27" si="12">(D5*E5)/(E5+D5)</f>
        <v>0.19366552119129435</v>
      </c>
      <c r="H19">
        <v>5</v>
      </c>
      <c r="I19">
        <v>0.4</v>
      </c>
      <c r="J19">
        <v>0.1855</v>
      </c>
      <c r="K19">
        <v>0.17699999999999999</v>
      </c>
      <c r="L19">
        <f t="shared" si="7"/>
        <v>4.6000000000000041E-2</v>
      </c>
      <c r="M19">
        <f t="shared" si="8"/>
        <v>0.22300000000000003</v>
      </c>
      <c r="N19">
        <f t="shared" si="9"/>
        <v>0.21450000000000002</v>
      </c>
      <c r="O19">
        <f t="shared" si="10"/>
        <v>1.5788400000000005E-2</v>
      </c>
      <c r="R19" s="6" t="s">
        <v>21</v>
      </c>
      <c r="S19">
        <f>AVERAGE(O15:O19)</f>
        <v>4.0197881199999994E-2</v>
      </c>
      <c r="U19">
        <v>2</v>
      </c>
      <c r="V19">
        <v>1.06</v>
      </c>
      <c r="W19">
        <v>0.2</v>
      </c>
      <c r="X19">
        <v>0.61899999999999999</v>
      </c>
      <c r="Y19">
        <v>5.3999999999999999E-2</v>
      </c>
      <c r="Z19">
        <f t="shared" ref="Z19:Z26" si="13">3.1/100</f>
        <v>3.1E-2</v>
      </c>
      <c r="AA19">
        <f t="shared" ref="AA19:AA27" si="14">Y19/Z19</f>
        <v>1.7419354838709677</v>
      </c>
      <c r="AB19">
        <f t="shared" ref="AB19:AB27" si="15">1+AA19</f>
        <v>2.741935483870968</v>
      </c>
      <c r="AC19">
        <f t="shared" ref="AC19:AC27" si="16">1+1/AA19</f>
        <v>1.574074074074074</v>
      </c>
      <c r="AD19">
        <f>V19+AG17</f>
        <v>41.36</v>
      </c>
    </row>
    <row r="20" spans="1:33" x14ac:dyDescent="0.25">
      <c r="B20">
        <f t="shared" si="11"/>
        <v>9.8739495798319324E-2</v>
      </c>
      <c r="E20">
        <f t="shared" si="12"/>
        <v>0.21175895765472313</v>
      </c>
      <c r="Q20" t="s">
        <v>24</v>
      </c>
      <c r="R20">
        <f>STDEV(O15:O19)</f>
        <v>2.2570093214232138E-2</v>
      </c>
      <c r="U20">
        <v>3</v>
      </c>
      <c r="V20">
        <v>1.03</v>
      </c>
      <c r="W20">
        <v>0.23</v>
      </c>
      <c r="X20">
        <v>0.51100000000000001</v>
      </c>
      <c r="Y20">
        <v>0.04</v>
      </c>
      <c r="Z20">
        <f t="shared" si="13"/>
        <v>3.1E-2</v>
      </c>
      <c r="AA20">
        <f t="shared" si="14"/>
        <v>1.2903225806451613</v>
      </c>
      <c r="AB20">
        <f t="shared" si="15"/>
        <v>2.290322580645161</v>
      </c>
      <c r="AC20">
        <f t="shared" si="16"/>
        <v>1.7749999999999999</v>
      </c>
      <c r="AD20">
        <f>V20+AG17</f>
        <v>41.33</v>
      </c>
    </row>
    <row r="21" spans="1:33" x14ac:dyDescent="0.25">
      <c r="B21">
        <f t="shared" si="11"/>
        <v>9.8854625550660796E-2</v>
      </c>
      <c r="E21">
        <f t="shared" si="12"/>
        <v>0.2300204498977505</v>
      </c>
      <c r="I21" s="11" t="s">
        <v>13</v>
      </c>
      <c r="Q21" t="s">
        <v>25</v>
      </c>
      <c r="R21">
        <f>R20/(5)^(1/2)</f>
        <v>1.0093652537105957E-2</v>
      </c>
      <c r="U21">
        <v>4</v>
      </c>
      <c r="V21">
        <v>1</v>
      </c>
      <c r="W21">
        <v>0.26</v>
      </c>
      <c r="X21">
        <v>0.46800000000000003</v>
      </c>
      <c r="Y21">
        <v>3.3000000000000002E-2</v>
      </c>
      <c r="Z21">
        <f t="shared" si="13"/>
        <v>3.1E-2</v>
      </c>
      <c r="AA21">
        <f t="shared" si="14"/>
        <v>1.0645161290322582</v>
      </c>
      <c r="AB21">
        <f t="shared" si="15"/>
        <v>2.064516129032258</v>
      </c>
      <c r="AC21">
        <f t="shared" si="16"/>
        <v>1.9393939393939392</v>
      </c>
      <c r="AD21">
        <f>V21+AG17</f>
        <v>41.3</v>
      </c>
    </row>
    <row r="22" spans="1:33" x14ac:dyDescent="0.25">
      <c r="B22">
        <f t="shared" si="11"/>
        <v>9.9248120300751891E-2</v>
      </c>
      <c r="E22">
        <f t="shared" si="12"/>
        <v>0.24405458089668616</v>
      </c>
      <c r="I22" s="7" t="s">
        <v>8</v>
      </c>
      <c r="J22" s="8" t="s">
        <v>9</v>
      </c>
      <c r="K22" s="9" t="s">
        <v>10</v>
      </c>
      <c r="L22" s="10" t="s">
        <v>11</v>
      </c>
      <c r="M22" t="s">
        <v>26</v>
      </c>
      <c r="N22" t="s">
        <v>27</v>
      </c>
      <c r="O22" s="9" t="s">
        <v>21</v>
      </c>
      <c r="U22">
        <v>5</v>
      </c>
      <c r="V22">
        <f>97/100</f>
        <v>0.97</v>
      </c>
      <c r="W22">
        <v>0.28999999999999998</v>
      </c>
      <c r="X22">
        <v>0.46</v>
      </c>
      <c r="Y22">
        <v>2.5999999999999999E-2</v>
      </c>
      <c r="Z22">
        <f t="shared" si="13"/>
        <v>3.1E-2</v>
      </c>
      <c r="AA22">
        <f t="shared" si="14"/>
        <v>0.83870967741935476</v>
      </c>
      <c r="AB22">
        <f t="shared" si="15"/>
        <v>1.8387096774193548</v>
      </c>
      <c r="AC22">
        <f t="shared" si="16"/>
        <v>2.1923076923076925</v>
      </c>
      <c r="AD22">
        <f>V22+AG17</f>
        <v>41.269999999999996</v>
      </c>
    </row>
    <row r="23" spans="1:33" x14ac:dyDescent="0.25">
      <c r="B23">
        <f t="shared" si="11"/>
        <v>9.845995893223819E-2</v>
      </c>
      <c r="E23">
        <f t="shared" si="12"/>
        <v>0.25815985130111524</v>
      </c>
      <c r="H23">
        <v>1</v>
      </c>
      <c r="I23">
        <v>0.92</v>
      </c>
      <c r="J23">
        <v>0.11799999999999999</v>
      </c>
      <c r="K23">
        <v>0.114</v>
      </c>
      <c r="L23">
        <f>M23-K23</f>
        <v>0.69200000000000006</v>
      </c>
      <c r="M23">
        <f>I23-K23</f>
        <v>0.80600000000000005</v>
      </c>
      <c r="N23">
        <f>I23-J23</f>
        <v>0.80200000000000005</v>
      </c>
      <c r="O23">
        <f>(I23^2-L23^2)/4*I23</f>
        <v>8.4533280000000002E-2</v>
      </c>
      <c r="R23" s="9" t="s">
        <v>21</v>
      </c>
      <c r="S23">
        <f>AVERAGE(O23:O27)</f>
        <v>5.3358372000000001E-2</v>
      </c>
      <c r="U23">
        <v>6</v>
      </c>
      <c r="V23">
        <v>0.94</v>
      </c>
      <c r="W23">
        <v>0.32</v>
      </c>
      <c r="X23">
        <v>0.438</v>
      </c>
      <c r="Y23">
        <v>2.3E-2</v>
      </c>
      <c r="Z23">
        <f t="shared" si="13"/>
        <v>3.1E-2</v>
      </c>
      <c r="AA23">
        <f t="shared" si="14"/>
        <v>0.74193548387096775</v>
      </c>
      <c r="AB23">
        <f t="shared" si="15"/>
        <v>1.7419354838709677</v>
      </c>
      <c r="AC23">
        <f t="shared" si="16"/>
        <v>2.3478260869565215</v>
      </c>
      <c r="AD23">
        <f>V23+AG17</f>
        <v>41.239999999999995</v>
      </c>
    </row>
    <row r="24" spans="1:33" x14ac:dyDescent="0.25">
      <c r="B24">
        <f t="shared" si="11"/>
        <v>9.8206278026905833E-2</v>
      </c>
      <c r="E24">
        <f t="shared" si="12"/>
        <v>0.28301724137931034</v>
      </c>
      <c r="H24">
        <v>2</v>
      </c>
      <c r="I24">
        <v>0.82</v>
      </c>
      <c r="J24">
        <v>0.12</v>
      </c>
      <c r="K24">
        <v>0.115</v>
      </c>
      <c r="L24">
        <f t="shared" ref="L24:L27" si="17">M24-K24</f>
        <v>0.59</v>
      </c>
      <c r="M24">
        <f t="shared" ref="M24:M27" si="18">I24-K24</f>
        <v>0.70499999999999996</v>
      </c>
      <c r="N24">
        <f t="shared" ref="N24:N27" si="19">I24-J24</f>
        <v>0.7</v>
      </c>
      <c r="O24">
        <f t="shared" ref="O24:O27" si="20">(I24^2-L24^2)/4*I24</f>
        <v>6.6481499999999985E-2</v>
      </c>
      <c r="Q24" t="s">
        <v>24</v>
      </c>
      <c r="R24">
        <f>STDEV(O23:O27)</f>
        <v>2.2925188999742628E-2</v>
      </c>
      <c r="U24">
        <v>7</v>
      </c>
      <c r="V24">
        <v>0.91</v>
      </c>
      <c r="W24">
        <v>0.35</v>
      </c>
      <c r="X24">
        <v>0.42199999999999999</v>
      </c>
      <c r="Y24">
        <v>2.1000000000000001E-2</v>
      </c>
      <c r="Z24">
        <f t="shared" si="13"/>
        <v>3.1E-2</v>
      </c>
      <c r="AA24">
        <f t="shared" si="14"/>
        <v>0.67741935483870974</v>
      </c>
      <c r="AB24">
        <f t="shared" si="15"/>
        <v>1.6774193548387097</v>
      </c>
      <c r="AC24">
        <f t="shared" si="16"/>
        <v>2.4761904761904763</v>
      </c>
      <c r="AD24">
        <f>V24+AG17</f>
        <v>41.209999999999994</v>
      </c>
    </row>
    <row r="25" spans="1:33" x14ac:dyDescent="0.25">
      <c r="B25">
        <f t="shared" si="11"/>
        <v>9.8470588235294115E-2</v>
      </c>
      <c r="E25">
        <f t="shared" si="12"/>
        <v>0.28738396624472567</v>
      </c>
      <c r="H25">
        <v>3</v>
      </c>
      <c r="I25">
        <v>0.72</v>
      </c>
      <c r="J25">
        <v>0.123</v>
      </c>
      <c r="K25">
        <v>0.11799999999999999</v>
      </c>
      <c r="L25">
        <f t="shared" si="17"/>
        <v>0.48399999999999999</v>
      </c>
      <c r="M25">
        <f t="shared" si="18"/>
        <v>0.60199999999999998</v>
      </c>
      <c r="N25">
        <f t="shared" si="19"/>
        <v>0.59699999999999998</v>
      </c>
      <c r="O25">
        <f t="shared" si="20"/>
        <v>5.1145919999999991E-2</v>
      </c>
      <c r="Q25" t="s">
        <v>25</v>
      </c>
      <c r="R25">
        <f>S23/(5)^(1/2)</f>
        <v>2.3862589392144282E-2</v>
      </c>
      <c r="U25">
        <v>8</v>
      </c>
      <c r="V25">
        <v>0.88</v>
      </c>
      <c r="W25">
        <v>0.38</v>
      </c>
      <c r="X25">
        <v>0.41499999999999998</v>
      </c>
      <c r="Y25">
        <v>1.9E-2</v>
      </c>
      <c r="Z25">
        <f t="shared" si="13"/>
        <v>3.1E-2</v>
      </c>
      <c r="AA25">
        <f t="shared" si="14"/>
        <v>0.61290322580645162</v>
      </c>
      <c r="AB25">
        <f t="shared" si="15"/>
        <v>1.6129032258064515</v>
      </c>
      <c r="AC25">
        <f t="shared" si="16"/>
        <v>2.6315789473684212</v>
      </c>
      <c r="AD25">
        <f>V25+AG17</f>
        <v>41.18</v>
      </c>
    </row>
    <row r="26" spans="1:33" x14ac:dyDescent="0.25">
      <c r="B26">
        <f t="shared" si="11"/>
        <v>9.8391959798994968E-2</v>
      </c>
      <c r="E26">
        <f t="shared" si="12"/>
        <v>0.30158319870759293</v>
      </c>
      <c r="H26">
        <v>4</v>
      </c>
      <c r="I26">
        <v>0.62</v>
      </c>
      <c r="J26">
        <v>0.129</v>
      </c>
      <c r="K26">
        <v>0.124</v>
      </c>
      <c r="L26">
        <f t="shared" si="17"/>
        <v>0.372</v>
      </c>
      <c r="M26">
        <f t="shared" si="18"/>
        <v>0.496</v>
      </c>
      <c r="N26">
        <f t="shared" si="19"/>
        <v>0.49099999999999999</v>
      </c>
      <c r="O26">
        <f t="shared" si="20"/>
        <v>3.8132480000000003E-2</v>
      </c>
      <c r="U26">
        <v>9</v>
      </c>
      <c r="V26">
        <v>0.85</v>
      </c>
      <c r="W26">
        <v>0.41</v>
      </c>
      <c r="X26">
        <v>0.40200000000000002</v>
      </c>
      <c r="Y26">
        <v>1.6E-2</v>
      </c>
      <c r="Z26">
        <f t="shared" si="13"/>
        <v>3.1E-2</v>
      </c>
      <c r="AA26">
        <f t="shared" si="14"/>
        <v>0.5161290322580645</v>
      </c>
      <c r="AB26">
        <f t="shared" si="15"/>
        <v>1.5161290322580645</v>
      </c>
      <c r="AC26">
        <f t="shared" si="16"/>
        <v>2.9375</v>
      </c>
      <c r="AD26">
        <f>V26+AG17</f>
        <v>41.15</v>
      </c>
    </row>
    <row r="27" spans="1:33" x14ac:dyDescent="0.25">
      <c r="B27">
        <f>(A13*B13)/(A13+B13)</f>
        <v>9.8641975308641966E-2</v>
      </c>
      <c r="E27">
        <f t="shared" si="12"/>
        <v>0.35273291050035244</v>
      </c>
      <c r="H27">
        <v>5</v>
      </c>
      <c r="I27">
        <v>0.52</v>
      </c>
      <c r="J27">
        <v>0.13600000000000001</v>
      </c>
      <c r="K27">
        <v>0.13100000000000001</v>
      </c>
      <c r="L27">
        <f t="shared" si="17"/>
        <v>0.25800000000000001</v>
      </c>
      <c r="M27">
        <f t="shared" si="18"/>
        <v>0.38900000000000001</v>
      </c>
      <c r="N27">
        <f t="shared" si="19"/>
        <v>0.38400000000000001</v>
      </c>
      <c r="O27">
        <f t="shared" si="20"/>
        <v>2.6498680000000004E-2</v>
      </c>
      <c r="U27">
        <v>10</v>
      </c>
      <c r="V27">
        <v>0.82</v>
      </c>
      <c r="W27">
        <v>0.44</v>
      </c>
      <c r="X27">
        <v>0.39400000000000002</v>
      </c>
      <c r="Y27">
        <v>1.4E-2</v>
      </c>
      <c r="Z27">
        <f>3.1/100</f>
        <v>3.1E-2</v>
      </c>
      <c r="AA27">
        <f t="shared" si="14"/>
        <v>0.45161290322580644</v>
      </c>
      <c r="AB27">
        <f t="shared" si="15"/>
        <v>1.4516129032258065</v>
      </c>
      <c r="AC27">
        <f t="shared" si="16"/>
        <v>3.2142857142857144</v>
      </c>
      <c r="AD27">
        <f>V27+AG17</f>
        <v>41.12</v>
      </c>
    </row>
    <row r="29" spans="1:33" x14ac:dyDescent="0.25">
      <c r="A29" t="s">
        <v>23</v>
      </c>
      <c r="B29">
        <f>AVERAGE(B18:B27)</f>
        <v>9.8576780406003719E-2</v>
      </c>
      <c r="D29" t="s">
        <v>23</v>
      </c>
      <c r="E29">
        <f>AVERAGE(E18:E27)</f>
        <v>0.25415154337544121</v>
      </c>
      <c r="I29" t="s">
        <v>12</v>
      </c>
      <c r="J29" t="s">
        <v>35</v>
      </c>
      <c r="K29" t="s">
        <v>36</v>
      </c>
      <c r="L29" t="s">
        <v>39</v>
      </c>
      <c r="M29" t="s">
        <v>24</v>
      </c>
      <c r="N29" t="s">
        <v>37</v>
      </c>
      <c r="O29" t="s">
        <v>38</v>
      </c>
      <c r="P29" t="s">
        <v>37</v>
      </c>
      <c r="Q29" t="s">
        <v>23</v>
      </c>
      <c r="R29" t="s">
        <v>24</v>
      </c>
      <c r="S29" t="s">
        <v>37</v>
      </c>
      <c r="AD29">
        <f>AVERAGE(AD18:AD27)</f>
        <v>41.253999999999998</v>
      </c>
      <c r="AE29" t="e">
        <f>AVERAGE(AE18:AE27)</f>
        <v>#DIV/0!</v>
      </c>
    </row>
    <row r="30" spans="1:33" x14ac:dyDescent="0.25">
      <c r="A30" t="s">
        <v>24</v>
      </c>
      <c r="B30">
        <f>STDEV(B18:B27)</f>
        <v>4.0931778596755089E-4</v>
      </c>
      <c r="D30" t="s">
        <v>24</v>
      </c>
      <c r="E30">
        <f>STDEV(E18:E27)</f>
        <v>5.3425549085085178E-2</v>
      </c>
      <c r="J30">
        <v>0.58899999999999997</v>
      </c>
      <c r="K30">
        <f>M15-K15</f>
        <v>0.60099999999999998</v>
      </c>
      <c r="L30">
        <f>AVERAGE(J30:K30)</f>
        <v>0.59499999999999997</v>
      </c>
      <c r="M30">
        <f>STDEV(J30:K30)</f>
        <v>8.4852813742385784E-3</v>
      </c>
      <c r="N30">
        <f>M30/2^(1/2)</f>
        <v>6.0000000000000053E-3</v>
      </c>
      <c r="O30">
        <f>(I15^2-L30^2)/4*I15</f>
        <v>7.0776677999999996E-2</v>
      </c>
      <c r="P30">
        <f>((-L30/2*I15)^2*N30^2)^(1/2)</f>
        <v>1.486905000000001E-3</v>
      </c>
      <c r="Q30">
        <f>AVERAGE(O30:O35)</f>
        <v>4.0887382100000001E-2</v>
      </c>
      <c r="R30">
        <f>STDEV(O30:O34)</f>
        <v>2.3115412483734402E-2</v>
      </c>
      <c r="S30">
        <f>R30/5^(1/2)</f>
        <v>1.0337526728315474E-2</v>
      </c>
    </row>
    <row r="31" spans="1:33" x14ac:dyDescent="0.25">
      <c r="A31" t="s">
        <v>25</v>
      </c>
      <c r="B31">
        <f>B30/(10)^(1/2)</f>
        <v>1.2943764904747683E-4</v>
      </c>
      <c r="D31" t="s">
        <v>25</v>
      </c>
      <c r="E31">
        <f>E30/(10)^(1/2)</f>
        <v>1.6894642035399404E-2</v>
      </c>
      <c r="J31">
        <v>0.504</v>
      </c>
      <c r="K31">
        <f t="shared" ref="K31:K35" si="21">M16-K16</f>
        <v>0.51400000000000001</v>
      </c>
      <c r="L31">
        <f>AVERAGE(J31:K31)</f>
        <v>0.50900000000000001</v>
      </c>
      <c r="M31">
        <f>STDEV(J31:K31)</f>
        <v>7.0710678118654814E-3</v>
      </c>
      <c r="N31">
        <f>M31/2^(1/2)</f>
        <v>5.0000000000000044E-3</v>
      </c>
      <c r="O31">
        <f t="shared" ref="O31:O34" si="22">(I16^2-L31^2)/4*I16</f>
        <v>5.6891062499999999E-2</v>
      </c>
      <c r="P31">
        <f t="shared" ref="P31:P34" si="23">((-L31/2*I16)^2*N31^2)^(1/2)</f>
        <v>9.5437500000000101E-4</v>
      </c>
    </row>
    <row r="32" spans="1:33" x14ac:dyDescent="0.25">
      <c r="J32">
        <v>0.36</v>
      </c>
      <c r="K32">
        <f t="shared" si="21"/>
        <v>0.37</v>
      </c>
      <c r="L32">
        <f>AVERAGE(J32:K32)</f>
        <v>0.36499999999999999</v>
      </c>
      <c r="M32">
        <f>STDEV(J32:K32)</f>
        <v>7.0710678118654814E-3</v>
      </c>
      <c r="N32">
        <f>M32/2^(1/2)</f>
        <v>5.0000000000000044E-3</v>
      </c>
      <c r="O32">
        <f t="shared" si="22"/>
        <v>3.8932125000000005E-2</v>
      </c>
      <c r="P32">
        <f t="shared" si="23"/>
        <v>5.657500000000005E-4</v>
      </c>
    </row>
    <row r="33" spans="9:19" x14ac:dyDescent="0.25">
      <c r="J33">
        <v>0.17599999999999999</v>
      </c>
      <c r="K33">
        <f t="shared" si="21"/>
        <v>0.19199999999999995</v>
      </c>
      <c r="L33">
        <f>AVERAGE(J33:K33)</f>
        <v>0.18399999999999997</v>
      </c>
      <c r="M33">
        <f>STDEV(J33:K33)</f>
        <v>1.1313708498984731E-2</v>
      </c>
      <c r="N33">
        <f>M33/2^(1/2)</f>
        <v>7.9999999999999776E-3</v>
      </c>
      <c r="O33">
        <f t="shared" si="22"/>
        <v>2.1977669999999998E-2</v>
      </c>
      <c r="P33">
        <f t="shared" si="23"/>
        <v>3.4591999999999902E-4</v>
      </c>
    </row>
    <row r="34" spans="9:19" x14ac:dyDescent="0.25">
      <c r="J34">
        <v>2.9000000000000001E-2</v>
      </c>
      <c r="K34">
        <f t="shared" si="21"/>
        <v>4.6000000000000041E-2</v>
      </c>
      <c r="L34">
        <f>AVERAGE(J34:K34)</f>
        <v>3.7500000000000019E-2</v>
      </c>
      <c r="M34">
        <f>STDEV(J34:K34)</f>
        <v>1.2020815280171349E-2</v>
      </c>
      <c r="N34">
        <f>M34/2^(1/2)</f>
        <v>8.5000000000000284E-3</v>
      </c>
      <c r="O34">
        <f t="shared" si="22"/>
        <v>1.5859375000000005E-2</v>
      </c>
      <c r="P34">
        <f t="shared" si="23"/>
        <v>6.3750000000000249E-5</v>
      </c>
    </row>
    <row r="38" spans="9:19" x14ac:dyDescent="0.25">
      <c r="I38" t="s">
        <v>13</v>
      </c>
      <c r="J38" t="s">
        <v>35</v>
      </c>
      <c r="K38" t="s">
        <v>36</v>
      </c>
      <c r="L38" t="s">
        <v>39</v>
      </c>
      <c r="M38" t="s">
        <v>24</v>
      </c>
      <c r="N38" t="s">
        <v>37</v>
      </c>
      <c r="O38" t="s">
        <v>38</v>
      </c>
      <c r="P38" t="s">
        <v>37</v>
      </c>
      <c r="Q38" t="s">
        <v>23</v>
      </c>
      <c r="R38" t="s">
        <v>24</v>
      </c>
      <c r="S38" t="s">
        <v>37</v>
      </c>
    </row>
    <row r="39" spans="9:19" x14ac:dyDescent="0.25">
      <c r="J39">
        <v>0.68400000000000005</v>
      </c>
      <c r="K39">
        <f>M23-K23</f>
        <v>0.69200000000000006</v>
      </c>
      <c r="L39">
        <f>AVERAGE(J39:K39)</f>
        <v>0.68800000000000006</v>
      </c>
      <c r="M39">
        <f>STDEV(J39:K39)</f>
        <v>5.6568542494923853E-3</v>
      </c>
      <c r="N39">
        <f>M39/2^(1/2)</f>
        <v>4.0000000000000036E-3</v>
      </c>
      <c r="O39">
        <f>(I23^2-L39^2)/4*I23</f>
        <v>8.5802879999999984E-2</v>
      </c>
      <c r="P39">
        <f>((-L39/2*I23)^2*N39^2)^(1/2)</f>
        <v>1.2659200000000013E-3</v>
      </c>
      <c r="Q39">
        <f>AVERAGE(O39:O43)</f>
        <v>5.4207481999999994E-2</v>
      </c>
      <c r="R39">
        <f>STDEV(O39:O43)</f>
        <v>2.3316063876401439E-2</v>
      </c>
      <c r="S39">
        <f>R39/5^(1/2)</f>
        <v>1.0427260759072174E-2</v>
      </c>
    </row>
    <row r="40" spans="9:19" x14ac:dyDescent="0.25">
      <c r="J40">
        <v>0.57999999999999996</v>
      </c>
      <c r="K40">
        <f t="shared" ref="K40:K44" si="24">M24-K24</f>
        <v>0.59</v>
      </c>
      <c r="L40">
        <f>AVERAGE(J40:K40)</f>
        <v>0.58499999999999996</v>
      </c>
      <c r="M40">
        <f>STDEV(J40:K40)</f>
        <v>7.0710678118654814E-3</v>
      </c>
      <c r="N40">
        <f>M40/2^(1/2)</f>
        <v>5.0000000000000044E-3</v>
      </c>
      <c r="O40">
        <f t="shared" ref="O40:O43" si="25">(I24^2-L40^2)/4*I24</f>
        <v>6.7685874999999979E-2</v>
      </c>
      <c r="P40">
        <f t="shared" ref="P40:P43" si="26">((-L40/2*I24)^2*N40^2)^(1/2)</f>
        <v>1.1992500000000011E-3</v>
      </c>
    </row>
    <row r="41" spans="9:19" x14ac:dyDescent="0.25">
      <c r="J41">
        <v>0.47399999999999998</v>
      </c>
      <c r="K41">
        <f t="shared" si="24"/>
        <v>0.48399999999999999</v>
      </c>
      <c r="L41">
        <f>AVERAGE(J41:K41)</f>
        <v>0.47899999999999998</v>
      </c>
      <c r="M41">
        <f>STDEV(J41:K41)</f>
        <v>7.0710678118654814E-3</v>
      </c>
      <c r="N41">
        <v>5.0000000000000001E-3</v>
      </c>
      <c r="O41">
        <f t="shared" si="25"/>
        <v>5.2012619999999989E-2</v>
      </c>
      <c r="P41">
        <f t="shared" si="26"/>
        <v>8.6219999999999992E-4</v>
      </c>
    </row>
    <row r="42" spans="9:19" x14ac:dyDescent="0.25">
      <c r="J42">
        <v>0.36199999999999999</v>
      </c>
      <c r="K42">
        <f t="shared" si="24"/>
        <v>0.372</v>
      </c>
      <c r="L42">
        <f>AVERAGE(J42:K42)</f>
        <v>0.36699999999999999</v>
      </c>
      <c r="M42">
        <f>STDEV(J42:K42)</f>
        <v>7.0710678118654814E-3</v>
      </c>
      <c r="N42">
        <v>5.0000000000000001E-3</v>
      </c>
      <c r="O42">
        <f t="shared" si="25"/>
        <v>3.8705204999999999E-2</v>
      </c>
      <c r="P42">
        <f t="shared" si="26"/>
        <v>5.6884999999999998E-4</v>
      </c>
    </row>
    <row r="43" spans="9:19" x14ac:dyDescent="0.25">
      <c r="J43">
        <v>0.248</v>
      </c>
      <c r="K43">
        <f t="shared" si="24"/>
        <v>0.25800000000000001</v>
      </c>
      <c r="L43">
        <f>AVERAGE(J43:K43)</f>
        <v>0.253</v>
      </c>
      <c r="M43">
        <f>STDEV(J43:K43)</f>
        <v>7.0710678118654814E-3</v>
      </c>
      <c r="N43">
        <v>5.0000000000000001E-3</v>
      </c>
      <c r="O43">
        <f t="shared" si="25"/>
        <v>2.6830830000000007E-2</v>
      </c>
      <c r="P43">
        <f t="shared" si="26"/>
        <v>3.2890000000000003E-4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2018-07-04T14:37:54Z</dcterms:created>
  <dcterms:modified xsi:type="dcterms:W3CDTF">2018-07-11T13:35:38Z</dcterms:modified>
</cp:coreProperties>
</file>