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aGabriela\Desktop\Protokolle\US2\"/>
    </mc:Choice>
  </mc:AlternateContent>
  <xr:revisionPtr revIDLastSave="0" documentId="13_ncr:1_{EFB8F18C-E39C-4883-92AE-0C64AFA16D82}" xr6:coauthVersionLast="33" xr6:coauthVersionMax="33" xr10:uidLastSave="{00000000-0000-0000-0000-000000000000}"/>
  <bookViews>
    <workbookView xWindow="0" yWindow="0" windowWidth="24000" windowHeight="9525" xr2:uid="{DC02A9A1-EAC7-4A6B-BD17-10B73C27FD3F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19" i="1"/>
  <c r="H12" i="1" l="1"/>
  <c r="H13" i="1"/>
  <c r="H14" i="1"/>
  <c r="H15" i="1"/>
  <c r="H16" i="1"/>
  <c r="H17" i="1"/>
  <c r="H11" i="1"/>
  <c r="H3" i="1"/>
  <c r="H4" i="1"/>
  <c r="H5" i="1"/>
  <c r="H6" i="1"/>
  <c r="H7" i="1"/>
  <c r="H8" i="1"/>
  <c r="H9" i="1"/>
  <c r="H2" i="1"/>
  <c r="G12" i="1"/>
  <c r="G13" i="1"/>
  <c r="G14" i="1"/>
  <c r="G15" i="1"/>
  <c r="G16" i="1"/>
  <c r="G17" i="1"/>
  <c r="G11" i="1"/>
  <c r="G4" i="1"/>
  <c r="G5" i="1"/>
  <c r="G6" i="1"/>
  <c r="G7" i="1"/>
  <c r="G8" i="1"/>
  <c r="G9" i="1"/>
  <c r="G2" i="1"/>
  <c r="E20" i="1"/>
  <c r="G3" i="1" s="1"/>
  <c r="E19" i="1"/>
  <c r="I12" i="1"/>
  <c r="I13" i="1"/>
  <c r="I14" i="1"/>
  <c r="I15" i="1"/>
  <c r="I16" i="1"/>
  <c r="I17" i="1"/>
  <c r="I11" i="1"/>
  <c r="I3" i="1"/>
  <c r="I4" i="1"/>
  <c r="I5" i="1"/>
  <c r="I6" i="1"/>
  <c r="I7" i="1"/>
  <c r="I8" i="1"/>
  <c r="I9" i="1"/>
  <c r="I2" i="1"/>
  <c r="R13" i="1"/>
  <c r="R14" i="1"/>
  <c r="R15" i="1"/>
  <c r="R16" i="1"/>
  <c r="R17" i="1"/>
  <c r="R18" i="1"/>
  <c r="R19" i="1"/>
  <c r="R12" i="1"/>
  <c r="R3" i="1"/>
  <c r="R4" i="1"/>
  <c r="R5" i="1"/>
  <c r="R6" i="1"/>
  <c r="R7" i="1"/>
  <c r="R8" i="1"/>
  <c r="R9" i="1"/>
  <c r="R2" i="1"/>
  <c r="Q19" i="1"/>
  <c r="Q18" i="1"/>
  <c r="Q17" i="1"/>
  <c r="Q16" i="1"/>
  <c r="Q15" i="1"/>
  <c r="Q14" i="1"/>
  <c r="Q13" i="1"/>
  <c r="Q12" i="1"/>
  <c r="P19" i="1"/>
  <c r="P18" i="1"/>
  <c r="P17" i="1"/>
  <c r="P16" i="1"/>
  <c r="P15" i="1"/>
  <c r="P14" i="1"/>
  <c r="P13" i="1"/>
  <c r="P12" i="1"/>
  <c r="Q9" i="1"/>
  <c r="Q8" i="1"/>
  <c r="Q7" i="1"/>
  <c r="Q6" i="1"/>
  <c r="Q5" i="1"/>
  <c r="Q4" i="1"/>
  <c r="Q3" i="1"/>
  <c r="Q2" i="1"/>
  <c r="P9" i="1"/>
  <c r="P8" i="1"/>
  <c r="P7" i="1"/>
  <c r="P6" i="1"/>
  <c r="P5" i="1"/>
  <c r="P4" i="1"/>
  <c r="P3" i="1"/>
  <c r="P2" i="1"/>
  <c r="O13" i="1"/>
  <c r="O14" i="1"/>
  <c r="O15" i="1"/>
  <c r="O16" i="1"/>
  <c r="O17" i="1"/>
  <c r="O18" i="1"/>
  <c r="O19" i="1"/>
  <c r="O12" i="1"/>
  <c r="N13" i="1"/>
  <c r="N14" i="1"/>
  <c r="N15" i="1"/>
  <c r="N16" i="1"/>
  <c r="N17" i="1"/>
  <c r="N18" i="1"/>
  <c r="N19" i="1"/>
  <c r="N1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<sst xmlns="http://schemas.openxmlformats.org/spreadsheetml/2006/main" count="36" uniqueCount="24">
  <si>
    <t>b</t>
  </si>
  <si>
    <t>l</t>
  </si>
  <si>
    <t>h</t>
  </si>
  <si>
    <t>Probekörper Abmessungen</t>
  </si>
  <si>
    <t>Membran</t>
  </si>
  <si>
    <t>Durchmesser</t>
  </si>
  <si>
    <t>0.046</t>
  </si>
  <si>
    <t>TM-Mode</t>
  </si>
  <si>
    <t>h1</t>
  </si>
  <si>
    <t>h2</t>
  </si>
  <si>
    <t>mm</t>
  </si>
  <si>
    <t>m</t>
  </si>
  <si>
    <t>A-Scan</t>
  </si>
  <si>
    <t>B-Scan</t>
  </si>
  <si>
    <t>Nicht umgedreht</t>
  </si>
  <si>
    <t>Umgedreht</t>
  </si>
  <si>
    <t>s/oben</t>
  </si>
  <si>
    <t>s/unten</t>
  </si>
  <si>
    <t>d</t>
  </si>
  <si>
    <t>nicht umgedreht</t>
  </si>
  <si>
    <t>gedreht</t>
  </si>
  <si>
    <t>t</t>
  </si>
  <si>
    <t>Schallgeschwindigkeit</t>
  </si>
  <si>
    <t>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</si>
</sst>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DAE2-0671-406B-A931-A0097D6599DE}">
  <dimension ref="A1:R26"/>
  <sheetViews>
    <sheetView tabSelected="1" workbookViewId="0">
      <selection activeCell="H26" sqref="H26"/>
    </sheetView>
  </sheetViews>
  <sheetFormatPr baseColWidth="10" defaultRowHeight="15" x14ac:dyDescent="0.25"/>
  <cols>
    <col min="7" max="8" width="12" bestFit="1" customWidth="1"/>
    <col min="16" max="16" width="12" bestFit="1" customWidth="1"/>
  </cols>
  <sheetData>
    <row r="1" spans="1:18" x14ac:dyDescent="0.25">
      <c r="A1" t="s">
        <v>3</v>
      </c>
      <c r="E1" t="s">
        <v>12</v>
      </c>
      <c r="F1" t="s">
        <v>2</v>
      </c>
      <c r="G1" t="s">
        <v>21</v>
      </c>
      <c r="H1" t="s">
        <v>23</v>
      </c>
      <c r="J1" t="s">
        <v>14</v>
      </c>
      <c r="K1" t="s">
        <v>13</v>
      </c>
      <c r="L1" t="s">
        <v>8</v>
      </c>
      <c r="M1" t="s">
        <v>9</v>
      </c>
      <c r="N1" t="s">
        <v>16</v>
      </c>
      <c r="O1" t="s">
        <v>17</v>
      </c>
      <c r="R1" t="s">
        <v>18</v>
      </c>
    </row>
    <row r="2" spans="1:18" x14ac:dyDescent="0.25">
      <c r="A2" t="s">
        <v>0</v>
      </c>
      <c r="B2">
        <v>4</v>
      </c>
      <c r="D2" t="s">
        <v>19</v>
      </c>
      <c r="E2">
        <v>3</v>
      </c>
      <c r="F2">
        <v>62</v>
      </c>
      <c r="G2">
        <f>(2*E19)/2730</f>
        <v>4.5421245421245424E-5</v>
      </c>
      <c r="H2">
        <f>G2/2</f>
        <v>2.2710622710622712E-5</v>
      </c>
      <c r="I2">
        <f>F2*2</f>
        <v>124</v>
      </c>
      <c r="K2">
        <v>1</v>
      </c>
      <c r="L2">
        <v>14.2</v>
      </c>
      <c r="M2">
        <v>17</v>
      </c>
      <c r="N2">
        <f>0.08-2730*L2/2*(-1)</f>
        <v>19383.080000000002</v>
      </c>
      <c r="O2">
        <f>0.08-2730*M2/2*(-1)</f>
        <v>23205.08</v>
      </c>
      <c r="P2">
        <f>19.38*10^(-3)</f>
        <v>1.9379999999999998E-2</v>
      </c>
      <c r="Q2">
        <f>23.21*10^(-3)</f>
        <v>2.3210000000000001E-2</v>
      </c>
      <c r="R2">
        <f>0.08-P2-Q2</f>
        <v>3.7410000000000006E-2</v>
      </c>
    </row>
    <row r="3" spans="1:18" x14ac:dyDescent="0.25">
      <c r="A3" t="s">
        <v>1</v>
      </c>
      <c r="B3">
        <v>15</v>
      </c>
      <c r="E3">
        <v>4</v>
      </c>
      <c r="F3">
        <v>54.8</v>
      </c>
      <c r="G3">
        <f t="shared" ref="G3:G9" si="0">(2*E20)/2730</f>
        <v>4.0146520146520146E-5</v>
      </c>
      <c r="H3">
        <f t="shared" ref="H3:H9" si="1">G3/2</f>
        <v>2.0073260073260073E-5</v>
      </c>
      <c r="I3">
        <f t="shared" ref="I3:I9" si="2">F3*2</f>
        <v>109.6</v>
      </c>
      <c r="K3">
        <v>2</v>
      </c>
      <c r="L3">
        <v>22.2</v>
      </c>
      <c r="M3">
        <v>24.7</v>
      </c>
      <c r="N3">
        <f t="shared" ref="N3:N9" si="3">0.08-2730*L3/2*(-1)</f>
        <v>30303.08</v>
      </c>
      <c r="O3">
        <f t="shared" ref="O3:O9" si="4">0.08-2730*M3/2*(-1)</f>
        <v>33715.58</v>
      </c>
      <c r="P3">
        <f>30.3*10^(-3)</f>
        <v>3.0300000000000001E-2</v>
      </c>
      <c r="Q3">
        <f>33.72*10^(-3)</f>
        <v>3.372E-2</v>
      </c>
      <c r="R3">
        <f t="shared" ref="R3:R9" si="5">0.08-P3-Q3</f>
        <v>1.5980000000000001E-2</v>
      </c>
    </row>
    <row r="4" spans="1:18" x14ac:dyDescent="0.25">
      <c r="A4" t="s">
        <v>2</v>
      </c>
      <c r="B4">
        <v>8</v>
      </c>
      <c r="E4">
        <v>5</v>
      </c>
      <c r="F4">
        <v>47.2</v>
      </c>
      <c r="G4">
        <f t="shared" si="0"/>
        <v>3.4578754578754576E-5</v>
      </c>
      <c r="H4">
        <f t="shared" si="1"/>
        <v>1.7289377289377288E-5</v>
      </c>
      <c r="I4">
        <f t="shared" si="2"/>
        <v>94.4</v>
      </c>
      <c r="K4">
        <v>3</v>
      </c>
      <c r="L4">
        <v>30.6</v>
      </c>
      <c r="M4">
        <v>32.5</v>
      </c>
      <c r="N4">
        <f t="shared" si="3"/>
        <v>41769.08</v>
      </c>
      <c r="O4">
        <f t="shared" si="4"/>
        <v>44362.58</v>
      </c>
      <c r="P4">
        <f>41.77*10^(-3)</f>
        <v>4.1770000000000002E-2</v>
      </c>
      <c r="Q4">
        <f>44.36*10^(-3)</f>
        <v>4.4360000000000004E-2</v>
      </c>
      <c r="R4">
        <f t="shared" si="5"/>
        <v>-6.1300000000000035E-3</v>
      </c>
    </row>
    <row r="5" spans="1:18" x14ac:dyDescent="0.25">
      <c r="E5">
        <v>6</v>
      </c>
      <c r="F5">
        <v>39.700000000000003</v>
      </c>
      <c r="G5">
        <f t="shared" si="0"/>
        <v>2.9084249084249084E-5</v>
      </c>
      <c r="H5">
        <f t="shared" si="1"/>
        <v>1.4542124542124542E-5</v>
      </c>
      <c r="I5">
        <f t="shared" si="2"/>
        <v>79.400000000000006</v>
      </c>
      <c r="K5">
        <v>4</v>
      </c>
      <c r="L5">
        <v>39.200000000000003</v>
      </c>
      <c r="M5">
        <v>40.9</v>
      </c>
      <c r="N5">
        <f t="shared" si="3"/>
        <v>53508.080000000009</v>
      </c>
      <c r="O5">
        <f t="shared" si="4"/>
        <v>55828.58</v>
      </c>
      <c r="P5">
        <f>53.51*10^(-3)</f>
        <v>5.3510000000000002E-2</v>
      </c>
      <c r="Q5">
        <f>55.83*10^(-3)</f>
        <v>5.5829999999999998E-2</v>
      </c>
      <c r="R5">
        <f t="shared" si="5"/>
        <v>-2.9339999999999998E-2</v>
      </c>
    </row>
    <row r="6" spans="1:18" x14ac:dyDescent="0.25">
      <c r="A6" t="s">
        <v>4</v>
      </c>
      <c r="C6" t="s">
        <v>11</v>
      </c>
      <c r="E6">
        <v>7</v>
      </c>
      <c r="F6">
        <v>31.7</v>
      </c>
      <c r="G6">
        <f t="shared" si="0"/>
        <v>2.3223443223443222E-5</v>
      </c>
      <c r="H6">
        <f t="shared" si="1"/>
        <v>1.1611721611721611E-5</v>
      </c>
      <c r="I6">
        <f t="shared" si="2"/>
        <v>63.4</v>
      </c>
      <c r="K6">
        <v>5</v>
      </c>
      <c r="L6">
        <v>47.4</v>
      </c>
      <c r="M6">
        <v>48.2</v>
      </c>
      <c r="N6">
        <f t="shared" si="3"/>
        <v>64701.08</v>
      </c>
      <c r="O6">
        <f t="shared" si="4"/>
        <v>65793.08</v>
      </c>
      <c r="P6">
        <f>647000000000^(-3)</f>
        <v>3.6922164934242378E-36</v>
      </c>
      <c r="Q6">
        <f>65.8*10^(-3)</f>
        <v>6.5799999999999997E-2</v>
      </c>
      <c r="R6">
        <f t="shared" si="5"/>
        <v>1.4200000000000004E-2</v>
      </c>
    </row>
    <row r="7" spans="1:18" x14ac:dyDescent="0.25">
      <c r="A7" t="s">
        <v>5</v>
      </c>
      <c r="C7" t="s">
        <v>6</v>
      </c>
      <c r="E7">
        <v>8</v>
      </c>
      <c r="F7">
        <v>23.8</v>
      </c>
      <c r="G7">
        <f t="shared" si="0"/>
        <v>1.7435897435897438E-5</v>
      </c>
      <c r="H7">
        <f t="shared" si="1"/>
        <v>8.7179487179487188E-6</v>
      </c>
      <c r="I7">
        <f t="shared" si="2"/>
        <v>47.6</v>
      </c>
      <c r="K7">
        <v>6</v>
      </c>
      <c r="L7">
        <v>55.2</v>
      </c>
      <c r="M7">
        <v>56.5</v>
      </c>
      <c r="N7">
        <f t="shared" si="3"/>
        <v>75348.08</v>
      </c>
      <c r="O7">
        <f t="shared" si="4"/>
        <v>77122.58</v>
      </c>
      <c r="P7">
        <f>75.35*10^(-3)</f>
        <v>7.535E-2</v>
      </c>
      <c r="Q7">
        <f>77.12*10^(-3)</f>
        <v>7.7120000000000008E-2</v>
      </c>
      <c r="R7">
        <f t="shared" si="5"/>
        <v>-7.2470000000000007E-2</v>
      </c>
    </row>
    <row r="8" spans="1:18" x14ac:dyDescent="0.25">
      <c r="E8">
        <v>9</v>
      </c>
      <c r="F8">
        <v>15.7</v>
      </c>
      <c r="G8">
        <f t="shared" si="0"/>
        <v>1.15018315018315E-5</v>
      </c>
      <c r="H8">
        <f t="shared" si="1"/>
        <v>5.7509157509157502E-6</v>
      </c>
      <c r="I8">
        <f t="shared" si="2"/>
        <v>31.4</v>
      </c>
      <c r="K8">
        <v>7</v>
      </c>
      <c r="L8">
        <v>63.6</v>
      </c>
      <c r="M8">
        <v>64.400000000000006</v>
      </c>
      <c r="N8">
        <f t="shared" si="3"/>
        <v>86814.080000000002</v>
      </c>
      <c r="O8">
        <f t="shared" si="4"/>
        <v>87906.080000000016</v>
      </c>
      <c r="P8">
        <f>86.81*10^(-3)</f>
        <v>8.6809999999999998E-2</v>
      </c>
      <c r="Q8">
        <f>87.91*10^(-3)</f>
        <v>8.7910000000000002E-2</v>
      </c>
      <c r="R8">
        <f t="shared" si="5"/>
        <v>-9.4719999999999999E-2</v>
      </c>
    </row>
    <row r="9" spans="1:18" x14ac:dyDescent="0.25">
      <c r="A9" t="s">
        <v>7</v>
      </c>
      <c r="B9" t="s">
        <v>10</v>
      </c>
      <c r="E9">
        <v>10</v>
      </c>
      <c r="F9">
        <v>7.9</v>
      </c>
      <c r="G9">
        <f t="shared" si="0"/>
        <v>5.7875457875457885E-6</v>
      </c>
      <c r="H9">
        <f t="shared" si="1"/>
        <v>2.8937728937728942E-6</v>
      </c>
      <c r="I9">
        <f t="shared" si="2"/>
        <v>15.8</v>
      </c>
      <c r="K9">
        <v>8</v>
      </c>
      <c r="L9">
        <v>15.2</v>
      </c>
      <c r="M9">
        <v>18.8</v>
      </c>
      <c r="N9">
        <f t="shared" si="3"/>
        <v>20748.080000000002</v>
      </c>
      <c r="O9">
        <f t="shared" si="4"/>
        <v>25662.080000000002</v>
      </c>
      <c r="P9">
        <f>20.75*10^(-3)</f>
        <v>2.0750000000000001E-2</v>
      </c>
      <c r="Q9">
        <f>25.67*10^(-3)</f>
        <v>2.5670000000000002E-2</v>
      </c>
      <c r="R9">
        <f t="shared" si="5"/>
        <v>3.3579999999999999E-2</v>
      </c>
    </row>
    <row r="10" spans="1:18" x14ac:dyDescent="0.25">
      <c r="A10" t="s">
        <v>8</v>
      </c>
      <c r="B10" s="1">
        <v>43119</v>
      </c>
      <c r="F10" t="s">
        <v>2</v>
      </c>
      <c r="G10" t="s">
        <v>21</v>
      </c>
    </row>
    <row r="11" spans="1:18" x14ac:dyDescent="0.25">
      <c r="A11" t="s">
        <v>9</v>
      </c>
      <c r="B11">
        <v>27.6</v>
      </c>
      <c r="D11" t="s">
        <v>20</v>
      </c>
      <c r="E11">
        <v>3</v>
      </c>
      <c r="F11">
        <v>14.1</v>
      </c>
      <c r="G11">
        <f>(2*F19)/2730</f>
        <v>1.0329670329670329E-5</v>
      </c>
      <c r="H11">
        <f>G11/2</f>
        <v>5.1648351648351645E-6</v>
      </c>
      <c r="I11">
        <f>F11*2</f>
        <v>28.2</v>
      </c>
      <c r="J11" t="s">
        <v>15</v>
      </c>
      <c r="K11" t="s">
        <v>13</v>
      </c>
      <c r="L11" t="s">
        <v>8</v>
      </c>
      <c r="M11" t="s">
        <v>9</v>
      </c>
      <c r="N11" t="s">
        <v>16</v>
      </c>
      <c r="O11" t="s">
        <v>17</v>
      </c>
      <c r="R11" t="s">
        <v>18</v>
      </c>
    </row>
    <row r="12" spans="1:18" x14ac:dyDescent="0.25">
      <c r="E12">
        <v>4</v>
      </c>
      <c r="F12">
        <v>22.6</v>
      </c>
      <c r="G12">
        <f t="shared" ref="G12:G17" si="6">(2*F20)/2730</f>
        <v>1.6556776556776557E-5</v>
      </c>
      <c r="H12">
        <f t="shared" ref="H12:H17" si="7">G12/2</f>
        <v>8.2783882783882785E-6</v>
      </c>
      <c r="I12">
        <f t="shared" ref="I12:I17" si="8">F12*2</f>
        <v>45.2</v>
      </c>
      <c r="K12">
        <v>1</v>
      </c>
      <c r="L12">
        <v>61.8</v>
      </c>
      <c r="M12">
        <v>63.4</v>
      </c>
      <c r="N12">
        <f>0.8-2730*L12/2*(-1)</f>
        <v>84357.8</v>
      </c>
      <c r="O12">
        <f>0.8-2730*M12/2*(-1)</f>
        <v>86541.8</v>
      </c>
      <c r="P12">
        <f>84.36*10^(-3)</f>
        <v>8.4360000000000004E-2</v>
      </c>
      <c r="Q12">
        <f>86.54*10^(-3)</f>
        <v>8.6540000000000006E-2</v>
      </c>
      <c r="R12">
        <f>0.08-P12-Q12</f>
        <v>-9.0900000000000009E-2</v>
      </c>
    </row>
    <row r="13" spans="1:18" x14ac:dyDescent="0.25">
      <c r="A13" t="s">
        <v>22</v>
      </c>
      <c r="E13">
        <v>5</v>
      </c>
      <c r="F13">
        <v>31</v>
      </c>
      <c r="G13">
        <f t="shared" si="6"/>
        <v>2.2710622710622712E-5</v>
      </c>
      <c r="H13">
        <f t="shared" si="7"/>
        <v>1.1355311355311356E-5</v>
      </c>
      <c r="I13">
        <f t="shared" si="8"/>
        <v>62</v>
      </c>
      <c r="K13">
        <v>2</v>
      </c>
      <c r="L13">
        <v>54.3</v>
      </c>
      <c r="M13">
        <v>56.2</v>
      </c>
      <c r="N13">
        <f t="shared" ref="N13:N19" si="9">0.8-2730*L13/2*(-1)</f>
        <v>74120.3</v>
      </c>
      <c r="O13">
        <f t="shared" ref="O13:O19" si="10">0.8-2730*M13/2*(-1)</f>
        <v>76713.8</v>
      </c>
      <c r="P13">
        <f>74.12*10^(-3)</f>
        <v>7.4120000000000005E-2</v>
      </c>
      <c r="Q13">
        <f>76.71*10^(-3)</f>
        <v>7.671E-2</v>
      </c>
      <c r="R13">
        <f t="shared" ref="R13:R19" si="11">0.08-P13-Q13</f>
        <v>-7.0830000000000004E-2</v>
      </c>
    </row>
    <row r="14" spans="1:18" x14ac:dyDescent="0.25">
      <c r="A14">
        <v>2730</v>
      </c>
      <c r="E14">
        <v>6</v>
      </c>
      <c r="F14">
        <v>39.799999999999997</v>
      </c>
      <c r="G14">
        <f t="shared" si="6"/>
        <v>2.9157509157509159E-5</v>
      </c>
      <c r="H14">
        <f t="shared" si="7"/>
        <v>1.457875457875458E-5</v>
      </c>
      <c r="I14">
        <f t="shared" si="8"/>
        <v>79.599999999999994</v>
      </c>
      <c r="K14">
        <v>3</v>
      </c>
      <c r="L14">
        <v>46.9</v>
      </c>
      <c r="M14">
        <v>48.1</v>
      </c>
      <c r="N14">
        <f t="shared" si="9"/>
        <v>64019.3</v>
      </c>
      <c r="O14">
        <f t="shared" si="10"/>
        <v>65657.3</v>
      </c>
      <c r="P14">
        <f>64.02*10^(-3)</f>
        <v>6.4019999999999994E-2</v>
      </c>
      <c r="Q14">
        <f>65.66*10^(-3)</f>
        <v>6.5659999999999996E-2</v>
      </c>
      <c r="R14">
        <f t="shared" si="11"/>
        <v>-4.9679999999999988E-2</v>
      </c>
    </row>
    <row r="15" spans="1:18" x14ac:dyDescent="0.25">
      <c r="E15">
        <v>7</v>
      </c>
      <c r="F15">
        <v>47.8</v>
      </c>
      <c r="G15">
        <f t="shared" si="6"/>
        <v>3.5018315018315018E-5</v>
      </c>
      <c r="H15">
        <f t="shared" si="7"/>
        <v>1.7509157509157509E-5</v>
      </c>
      <c r="I15">
        <f t="shared" si="8"/>
        <v>95.6</v>
      </c>
      <c r="K15">
        <v>4</v>
      </c>
      <c r="L15">
        <v>39.200000000000003</v>
      </c>
      <c r="M15">
        <v>40.9</v>
      </c>
      <c r="N15">
        <f t="shared" si="9"/>
        <v>53508.80000000001</v>
      </c>
      <c r="O15">
        <f t="shared" si="10"/>
        <v>55829.3</v>
      </c>
      <c r="P15">
        <f>53.51*10^(-3)</f>
        <v>5.3510000000000002E-2</v>
      </c>
      <c r="Q15">
        <f>55.83*10^(-3)</f>
        <v>5.5829999999999998E-2</v>
      </c>
      <c r="R15">
        <f t="shared" si="11"/>
        <v>-2.9339999999999998E-2</v>
      </c>
    </row>
    <row r="16" spans="1:18" x14ac:dyDescent="0.25">
      <c r="E16">
        <v>8</v>
      </c>
      <c r="F16">
        <v>55.7</v>
      </c>
      <c r="G16">
        <f t="shared" si="6"/>
        <v>4.0805860805860802E-5</v>
      </c>
      <c r="H16">
        <f t="shared" si="7"/>
        <v>2.0402930402930401E-5</v>
      </c>
      <c r="I16">
        <f t="shared" si="8"/>
        <v>111.4</v>
      </c>
      <c r="K16">
        <v>5</v>
      </c>
      <c r="L16">
        <v>31.2</v>
      </c>
      <c r="M16">
        <v>32.9</v>
      </c>
      <c r="N16">
        <f t="shared" si="9"/>
        <v>42588.800000000003</v>
      </c>
      <c r="O16">
        <f t="shared" si="10"/>
        <v>44909.3</v>
      </c>
      <c r="P16">
        <f>42.59*10^(-3)</f>
        <v>4.2590000000000003E-2</v>
      </c>
      <c r="Q16">
        <f>44.91*10^(-3)</f>
        <v>4.4909999999999999E-2</v>
      </c>
      <c r="R16">
        <f t="shared" si="11"/>
        <v>-7.4999999999999997E-3</v>
      </c>
    </row>
    <row r="17" spans="5:18" x14ac:dyDescent="0.25">
      <c r="E17">
        <v>9</v>
      </c>
      <c r="F17">
        <v>63.6</v>
      </c>
      <c r="G17">
        <f t="shared" si="6"/>
        <v>4.6593406593406593E-5</v>
      </c>
      <c r="H17">
        <f t="shared" si="7"/>
        <v>2.3296703296703297E-5</v>
      </c>
      <c r="I17">
        <f t="shared" si="8"/>
        <v>127.2</v>
      </c>
      <c r="K17">
        <v>6</v>
      </c>
      <c r="L17">
        <v>23.2</v>
      </c>
      <c r="M17">
        <v>25.2</v>
      </c>
      <c r="N17">
        <f t="shared" si="9"/>
        <v>31668.799999999999</v>
      </c>
      <c r="O17">
        <f t="shared" si="10"/>
        <v>34398.800000000003</v>
      </c>
      <c r="P17">
        <f>31.67*10^(-3)</f>
        <v>3.1670000000000004E-2</v>
      </c>
      <c r="Q17">
        <f>34.4*10^(-3)</f>
        <v>3.44E-2</v>
      </c>
      <c r="R17">
        <f t="shared" si="11"/>
        <v>1.3929999999999998E-2</v>
      </c>
    </row>
    <row r="18" spans="5:18" x14ac:dyDescent="0.25">
      <c r="K18">
        <v>7</v>
      </c>
      <c r="L18">
        <v>15.2</v>
      </c>
      <c r="M18">
        <v>17.3</v>
      </c>
      <c r="N18">
        <f t="shared" si="9"/>
        <v>20748.8</v>
      </c>
      <c r="O18">
        <f t="shared" si="10"/>
        <v>23615.3</v>
      </c>
      <c r="P18">
        <f>20.75*10^(-3)</f>
        <v>2.0750000000000001E-2</v>
      </c>
      <c r="Q18">
        <f>23.62*10^(-3)</f>
        <v>2.3620000000000002E-2</v>
      </c>
      <c r="R18">
        <f t="shared" si="11"/>
        <v>3.5629999999999995E-2</v>
      </c>
    </row>
    <row r="19" spans="5:18" x14ac:dyDescent="0.25">
      <c r="E19">
        <f>62*10^(-3)</f>
        <v>6.2E-2</v>
      </c>
      <c r="F19">
        <v>1.41E-2</v>
      </c>
      <c r="G19" t="s">
        <v>18</v>
      </c>
      <c r="H19">
        <f>0.08-E19-F19</f>
        <v>3.9000000000000024E-3</v>
      </c>
      <c r="K19">
        <v>8</v>
      </c>
      <c r="L19">
        <v>7.1</v>
      </c>
      <c r="M19">
        <v>9.6999999999999993</v>
      </c>
      <c r="N19">
        <f t="shared" si="9"/>
        <v>9692.2999999999993</v>
      </c>
      <c r="O19">
        <f t="shared" si="10"/>
        <v>13241.299999999997</v>
      </c>
      <c r="P19">
        <f>9.7*10^(-3)</f>
        <v>9.7000000000000003E-3</v>
      </c>
      <c r="Q19">
        <f>13.24*10^(-3)</f>
        <v>1.324E-2</v>
      </c>
      <c r="R19">
        <f t="shared" si="11"/>
        <v>5.706E-2</v>
      </c>
    </row>
    <row r="20" spans="5:18" x14ac:dyDescent="0.25">
      <c r="E20">
        <f>F3*10^(-3)</f>
        <v>5.4800000000000001E-2</v>
      </c>
      <c r="F20">
        <v>2.2599999999999999E-2</v>
      </c>
      <c r="H20">
        <f t="shared" ref="H20:H26" si="12">0.08-E20-F20</f>
        <v>2.6000000000000016E-3</v>
      </c>
    </row>
    <row r="21" spans="5:18" x14ac:dyDescent="0.25">
      <c r="E21">
        <v>4.7199999999999999E-2</v>
      </c>
      <c r="F21">
        <v>3.1E-2</v>
      </c>
      <c r="H21">
        <f t="shared" si="12"/>
        <v>1.800000000000003E-3</v>
      </c>
    </row>
    <row r="22" spans="5:18" x14ac:dyDescent="0.25">
      <c r="E22">
        <v>3.9699999999999999E-2</v>
      </c>
      <c r="F22">
        <v>3.9800000000000002E-2</v>
      </c>
      <c r="H22">
        <f t="shared" si="12"/>
        <v>5.0000000000000044E-4</v>
      </c>
    </row>
    <row r="23" spans="5:18" x14ac:dyDescent="0.25">
      <c r="E23">
        <v>3.1699999999999999E-2</v>
      </c>
      <c r="F23">
        <v>4.7800000000000002E-2</v>
      </c>
      <c r="H23">
        <f t="shared" si="12"/>
        <v>5.0000000000000044E-4</v>
      </c>
    </row>
    <row r="24" spans="5:18" x14ac:dyDescent="0.25">
      <c r="E24">
        <v>2.3800000000000002E-2</v>
      </c>
      <c r="F24">
        <v>5.57E-2</v>
      </c>
      <c r="H24">
        <f t="shared" si="12"/>
        <v>5.0000000000000044E-4</v>
      </c>
    </row>
    <row r="25" spans="5:18" x14ac:dyDescent="0.25">
      <c r="E25">
        <v>1.5699999999999999E-2</v>
      </c>
      <c r="F25">
        <v>6.3600000000000004E-2</v>
      </c>
      <c r="H25">
        <f t="shared" si="12"/>
        <v>6.999999999999923E-4</v>
      </c>
    </row>
    <row r="26" spans="5:18" x14ac:dyDescent="0.25">
      <c r="E26">
        <v>7.9000000000000008E-3</v>
      </c>
      <c r="H26">
        <f t="shared" si="12"/>
        <v>7.2099999999999997E-2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Gabriela Kallo</dc:creator>
  <cp:lastModifiedBy>Ramona Gabriela Kallo</cp:lastModifiedBy>
  <dcterms:created xsi:type="dcterms:W3CDTF">2018-06-01T09:52:24Z</dcterms:created>
  <dcterms:modified xsi:type="dcterms:W3CDTF">2018-06-02T19:09:40Z</dcterms:modified>
</cp:coreProperties>
</file>