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3aa0654ba02473ed/Escritorio/5to SEM/Métodos Númericos/"/>
    </mc:Choice>
  </mc:AlternateContent>
  <xr:revisionPtr revIDLastSave="1" documentId="11_8F1F75133EFC8B0AD8FE616271B7570D71F472F6" xr6:coauthVersionLast="47" xr6:coauthVersionMax="47" xr10:uidLastSave="{568E4D9F-0649-41A6-80C4-38A0DD9B4DC6}"/>
  <bookViews>
    <workbookView xWindow="-120" yWindow="-120" windowWidth="20730" windowHeight="11160" activeTab="3" xr2:uid="{00000000-000D-0000-FFFF-FFFF00000000}"/>
  </bookViews>
  <sheets>
    <sheet name="ej1" sheetId="2" r:id="rId1"/>
    <sheet name="ej2" sheetId="3" r:id="rId2"/>
    <sheet name="ej3" sheetId="4" r:id="rId3"/>
    <sheet name="Hoja1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E42" i="1" s="1"/>
  <c r="F42" i="1" s="1"/>
  <c r="F29" i="1"/>
  <c r="E46" i="1" l="1"/>
  <c r="F46" i="1" s="1"/>
  <c r="F34" i="1"/>
  <c r="E44" i="1"/>
  <c r="F44" i="1" s="1"/>
  <c r="F48" i="1" s="1"/>
  <c r="I43" i="1" l="1"/>
  <c r="I44" i="1"/>
  <c r="K16" i="4"/>
  <c r="K12" i="4"/>
  <c r="K19" i="4" s="1"/>
  <c r="N4" i="4"/>
  <c r="M4" i="4"/>
  <c r="M3" i="4"/>
  <c r="N3" i="4"/>
  <c r="K9" i="4"/>
  <c r="E61" i="3"/>
  <c r="E49" i="3"/>
  <c r="E37" i="3"/>
  <c r="E26" i="3"/>
  <c r="D15" i="3"/>
  <c r="D12" i="3"/>
  <c r="D16" i="3"/>
  <c r="D64" i="2"/>
  <c r="C66" i="2" s="1"/>
  <c r="C54" i="2"/>
  <c r="D40" i="2"/>
  <c r="C42" i="2" s="1"/>
  <c r="D29" i="2"/>
  <c r="C20" i="2"/>
  <c r="C17" i="2"/>
  <c r="C21" i="2"/>
  <c r="K6" i="1"/>
  <c r="K15" i="1" s="1"/>
  <c r="H24" i="3" l="1"/>
  <c r="F35" i="3" s="1"/>
  <c r="F47" i="3" s="1"/>
  <c r="J22" i="4"/>
  <c r="J23" i="4"/>
  <c r="G27" i="2"/>
  <c r="E38" i="2" s="1"/>
  <c r="E50" i="2" s="1"/>
  <c r="E62" i="2" s="1"/>
  <c r="C31" i="2"/>
  <c r="K12" i="1"/>
  <c r="K17" i="1"/>
  <c r="K9" i="1"/>
  <c r="F59" i="3" l="1"/>
  <c r="D63" i="3" s="1"/>
  <c r="D51" i="3"/>
  <c r="D28" i="3"/>
  <c r="K19" i="1"/>
  <c r="J23" i="1" s="1"/>
  <c r="D39" i="3"/>
  <c r="J22" i="1" l="1"/>
</calcChain>
</file>

<file path=xl/sharedStrings.xml><?xml version="1.0" encoding="utf-8"?>
<sst xmlns="http://schemas.openxmlformats.org/spreadsheetml/2006/main" count="112" uniqueCount="59">
  <si>
    <t>Valor</t>
  </si>
  <si>
    <t>Error</t>
  </si>
  <si>
    <t>A</t>
  </si>
  <si>
    <t>e</t>
  </si>
  <si>
    <t>T</t>
  </si>
  <si>
    <t>cte</t>
  </si>
  <si>
    <t>H</t>
  </si>
  <si>
    <t>eH=</t>
  </si>
  <si>
    <t>H - eH=</t>
  </si>
  <si>
    <t>H + eH=</t>
  </si>
  <si>
    <t>se desea conocer</t>
  </si>
  <si>
    <t>x1=</t>
  </si>
  <si>
    <t>h= x1 -x0</t>
  </si>
  <si>
    <t>f(x1)=</t>
  </si>
  <si>
    <t>ef</t>
  </si>
  <si>
    <t>f(x)=</t>
  </si>
  <si>
    <t>x0 =</t>
  </si>
  <si>
    <t>25x^3- 6x^2 +7x -88</t>
  </si>
  <si>
    <t xml:space="preserve">f(x1) = </t>
  </si>
  <si>
    <t xml:space="preserve">f(x0) = </t>
  </si>
  <si>
    <t>de orden 1</t>
  </si>
  <si>
    <t>75x^2-12x+7</t>
  </si>
  <si>
    <t>f(3) =</t>
  </si>
  <si>
    <t>f(1) + f(1)´(h)</t>
  </si>
  <si>
    <t xml:space="preserve">f'(x0)= </t>
  </si>
  <si>
    <t>150x -12</t>
  </si>
  <si>
    <t>de orden 2</t>
  </si>
  <si>
    <t>de orden 3</t>
  </si>
  <si>
    <t>de orden 4</t>
  </si>
  <si>
    <t>ln x</t>
  </si>
  <si>
    <t>1 /x</t>
  </si>
  <si>
    <t xml:space="preserve"> 1 /- x^2</t>
  </si>
  <si>
    <t>f(2,5) =</t>
  </si>
  <si>
    <t xml:space="preserve"> 2 / x^3</t>
  </si>
  <si>
    <t xml:space="preserve"> 6 /- x^4</t>
  </si>
  <si>
    <t>Q</t>
  </si>
  <si>
    <t>S</t>
  </si>
  <si>
    <t>B</t>
  </si>
  <si>
    <t>n</t>
  </si>
  <si>
    <t>eQ=</t>
  </si>
  <si>
    <t>Q - eQ=</t>
  </si>
  <si>
    <t>Q + eQ=</t>
  </si>
  <si>
    <t>min</t>
  </si>
  <si>
    <t>max</t>
  </si>
  <si>
    <t>valor</t>
  </si>
  <si>
    <t>error</t>
  </si>
  <si>
    <t>h</t>
  </si>
  <si>
    <t>derivadas parciales</t>
  </si>
  <si>
    <t>H = A e cte T^4</t>
  </si>
  <si>
    <t>en A</t>
  </si>
  <si>
    <t>e* cte T^4</t>
  </si>
  <si>
    <t>en e</t>
  </si>
  <si>
    <t>H - eH</t>
  </si>
  <si>
    <t>A cte T^4</t>
  </si>
  <si>
    <t>H + eH</t>
  </si>
  <si>
    <t>en T</t>
  </si>
  <si>
    <t xml:space="preserve"> 4 A e cte T^3</t>
  </si>
  <si>
    <t>eH</t>
  </si>
  <si>
    <t>ejercicio numero 4,10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</si>
</sst>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F4B083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/>
    <xf numFmtId="0" fontId="1" fillId="0" borderId="2" xfId="0" applyFont="1" applyBorder="1"/>
    <xf numFmtId="0" fontId="2" fillId="0" borderId="0" xfId="0" applyFont="1"/>
    <xf numFmtId="0" fontId="1" fillId="0" borderId="0" xfId="0" applyFont="1"/>
    <xf numFmtId="0" fontId="3" fillId="2" borderId="1" xfId="0" applyFont="1" applyFill="1" applyBorder="1"/>
    <xf numFmtId="0" fontId="0" fillId="0" borderId="0" xfId="0"/>
    <xf numFmtId="0" fontId="0" fillId="3" borderId="0" xfId="0" applyFont="1" applyFill="1" applyAlignment="1"/>
    <xf numFmtId="0" fontId="0" fillId="4" borderId="0" xfId="0" applyFont="1" applyFill="1" applyAlignment="1"/>
    <xf numFmtId="0" fontId="0" fillId="4" borderId="0" xfId="0" applyFill="1"/>
    <xf numFmtId="0" fontId="0" fillId="5" borderId="0" xfId="0" applyFont="1" applyFill="1" applyAlignment="1"/>
    <xf numFmtId="0" fontId="1" fillId="0" borderId="4" xfId="0" applyFont="1" applyBorder="1"/>
    <xf numFmtId="0" fontId="1" fillId="0" borderId="5" xfId="0" applyFont="1" applyBorder="1"/>
    <xf numFmtId="0" fontId="1" fillId="3" borderId="1" xfId="0" applyFont="1" applyFill="1" applyBorder="1"/>
    <xf numFmtId="0" fontId="1" fillId="6" borderId="6" xfId="0" applyFont="1" applyFill="1" applyBorder="1"/>
    <xf numFmtId="0" fontId="1" fillId="0" borderId="3" xfId="0" applyFont="1" applyBorder="1"/>
    <xf numFmtId="0" fontId="0" fillId="0" borderId="0" xfId="0" applyFont="1"/>
    <xf numFmtId="0" fontId="1" fillId="2" borderId="1" xfId="0" applyFont="1" applyFill="1" applyBorder="1" applyAlignment="1"/>
    <xf numFmtId="0" fontId="1" fillId="3" borderId="0" xfId="0" applyFont="1" applyFill="1"/>
    <xf numFmtId="0" fontId="0" fillId="5" borderId="3" xfId="0" applyFill="1" applyBorder="1"/>
    <xf numFmtId="0" fontId="0" fillId="5" borderId="1" xfId="0" applyFill="1" applyBorder="1"/>
    <xf numFmtId="0" fontId="0" fillId="5" borderId="0" xfId="0" applyFill="1"/>
    <xf numFmtId="0" fontId="0" fillId="3" borderId="0" xfId="0" applyFill="1"/>
    <xf numFmtId="0" fontId="0" fillId="3" borderId="3" xfId="0" applyFill="1" applyBorder="1"/>
    <xf numFmtId="0" fontId="0" fillId="0" borderId="3" xfId="0" applyBorder="1"/>
    <xf numFmtId="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6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1</xdr:row>
      <xdr:rowOff>180975</xdr:rowOff>
    </xdr:from>
    <xdr:ext cx="5591175" cy="161925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t="6593"/>
        <a:stretch/>
      </xdr:blipFill>
      <xdr:spPr>
        <a:xfrm>
          <a:off x="485775" y="371475"/>
          <a:ext cx="5591175" cy="16192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674076</xdr:colOff>
      <xdr:row>21</xdr:row>
      <xdr:rowOff>14654</xdr:rowOff>
    </xdr:from>
    <xdr:to>
      <xdr:col>10</xdr:col>
      <xdr:colOff>190500</xdr:colOff>
      <xdr:row>24</xdr:row>
      <xdr:rowOff>174229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076" y="4022481"/>
          <a:ext cx="7334251" cy="7530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95250</xdr:rowOff>
    </xdr:from>
    <xdr:to>
      <xdr:col>10</xdr:col>
      <xdr:colOff>237629</xdr:colOff>
      <xdr:row>35</xdr:row>
      <xdr:rowOff>100955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081346"/>
          <a:ext cx="8055456" cy="797013"/>
        </a:xfrm>
        <a:prstGeom prst="rect">
          <a:avLst/>
        </a:prstGeom>
      </xdr:spPr>
    </xdr:pic>
    <xdr:clientData/>
  </xdr:twoCellAnchor>
  <xdr:twoCellAnchor editAs="oneCell">
    <xdr:from>
      <xdr:col>0</xdr:col>
      <xdr:colOff>168520</xdr:colOff>
      <xdr:row>43</xdr:row>
      <xdr:rowOff>0</xdr:rowOff>
    </xdr:from>
    <xdr:to>
      <xdr:col>5</xdr:col>
      <xdr:colOff>412220</xdr:colOff>
      <xdr:row>47</xdr:row>
      <xdr:rowOff>137964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8520" y="8360019"/>
          <a:ext cx="4471335" cy="929272"/>
        </a:xfrm>
        <a:prstGeom prst="rect">
          <a:avLst/>
        </a:prstGeom>
      </xdr:spPr>
    </xdr:pic>
    <xdr:clientData/>
  </xdr:twoCellAnchor>
  <xdr:twoCellAnchor editAs="oneCell">
    <xdr:from>
      <xdr:col>0</xdr:col>
      <xdr:colOff>681404</xdr:colOff>
      <xdr:row>54</xdr:row>
      <xdr:rowOff>124558</xdr:rowOff>
    </xdr:from>
    <xdr:to>
      <xdr:col>6</xdr:col>
      <xdr:colOff>207066</xdr:colOff>
      <xdr:row>59</xdr:row>
      <xdr:rowOff>64695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404" y="10660673"/>
          <a:ext cx="4471335" cy="92927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17</xdr:col>
      <xdr:colOff>607123</xdr:colOff>
      <xdr:row>19</xdr:row>
      <xdr:rowOff>76663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32735E2-0F91-4A37-99B4-BC2BED220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04529" y="381000"/>
          <a:ext cx="6344535" cy="33151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3</xdr:row>
      <xdr:rowOff>28575</xdr:rowOff>
    </xdr:from>
    <xdr:ext cx="4657725" cy="904875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718038</xdr:colOff>
      <xdr:row>17</xdr:row>
      <xdr:rowOff>0</xdr:rowOff>
    </xdr:from>
    <xdr:to>
      <xdr:col>10</xdr:col>
      <xdr:colOff>703385</xdr:colOff>
      <xdr:row>20</xdr:row>
      <xdr:rowOff>181556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038" y="3238500"/>
          <a:ext cx="7334251" cy="753056"/>
        </a:xfrm>
        <a:prstGeom prst="rect">
          <a:avLst/>
        </a:prstGeom>
      </xdr:spPr>
    </xdr:pic>
    <xdr:clientData/>
  </xdr:twoCellAnchor>
  <xdr:twoCellAnchor editAs="oneCell">
    <xdr:from>
      <xdr:col>0</xdr:col>
      <xdr:colOff>659423</xdr:colOff>
      <xdr:row>28</xdr:row>
      <xdr:rowOff>109903</xdr:rowOff>
    </xdr:from>
    <xdr:to>
      <xdr:col>11</xdr:col>
      <xdr:colOff>647937</xdr:colOff>
      <xdr:row>32</xdr:row>
      <xdr:rowOff>115608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9423" y="5502518"/>
          <a:ext cx="8055456" cy="797013"/>
        </a:xfrm>
        <a:prstGeom prst="rect">
          <a:avLst/>
        </a:prstGeom>
      </xdr:spPr>
    </xdr:pic>
    <xdr:clientData/>
  </xdr:twoCellAnchor>
  <xdr:twoCellAnchor editAs="oneCell">
    <xdr:from>
      <xdr:col>1</xdr:col>
      <xdr:colOff>109904</xdr:colOff>
      <xdr:row>39</xdr:row>
      <xdr:rowOff>131884</xdr:rowOff>
    </xdr:from>
    <xdr:to>
      <xdr:col>7</xdr:col>
      <xdr:colOff>104489</xdr:colOff>
      <xdr:row>44</xdr:row>
      <xdr:rowOff>72022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7942" y="7700596"/>
          <a:ext cx="4471335" cy="929272"/>
        </a:xfrm>
        <a:prstGeom prst="rect">
          <a:avLst/>
        </a:prstGeom>
      </xdr:spPr>
    </xdr:pic>
    <xdr:clientData/>
  </xdr:twoCellAnchor>
  <xdr:twoCellAnchor editAs="oneCell">
    <xdr:from>
      <xdr:col>1</xdr:col>
      <xdr:colOff>293077</xdr:colOff>
      <xdr:row>51</xdr:row>
      <xdr:rowOff>146539</xdr:rowOff>
    </xdr:from>
    <xdr:to>
      <xdr:col>7</xdr:col>
      <xdr:colOff>287662</xdr:colOff>
      <xdr:row>56</xdr:row>
      <xdr:rowOff>86677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1115" y="10089174"/>
          <a:ext cx="4471335" cy="92927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49" name="image6.png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55" name="Picture 7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56" name="Picture 8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47625</xdr:colOff>
      <xdr:row>3</xdr:row>
      <xdr:rowOff>38100</xdr:rowOff>
    </xdr:from>
    <xdr:to>
      <xdr:col>7</xdr:col>
      <xdr:colOff>247650</xdr:colOff>
      <xdr:row>7</xdr:row>
      <xdr:rowOff>180975</xdr:rowOff>
    </xdr:to>
    <xdr:pic>
      <xdr:nvPicPr>
        <xdr:cNvPr id="2057" name="Picture 9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09600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58" name="Picture 10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59" name="Picture 11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60" name="Picture 12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61" name="Picture 13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62" name="Picture 14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63" name="Picture 15">
          <a:extLs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64" name="Picture 16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65" name="Picture 17">
          <a:extLs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66" name="Picture 18">
          <a:extLs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67" name="Picture 19">
          <a:extLs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68" name="Picture 20">
          <a:extLs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69" name="Picture 21">
          <a:extLs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70" name="Picture 22">
          <a:extLs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71" name="Picture 23">
          <a:extLs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72" name="Picture 24">
          <a:extLs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73" name="Picture 25">
          <a:extLs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74" name="Picture 26">
          <a:extLs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75" name="Picture 27">
          <a:extLs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76" name="Picture 28">
          <a:extLs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77" name="Picture 29">
          <a:extLs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78" name="Picture 30">
          <a:extLs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79" name="Picture 31">
          <a:extLs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80" name="Picture 32">
          <a:extLs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81" name="Picture 33">
          <a:extLs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82" name="Picture 34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83" name="Picture 35">
          <a:extLs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84" name="Picture 36">
          <a:extLs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85" name="Picture 37">
          <a:extLs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86" name="Picture 38">
          <a:extLs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87" name="Picture 39">
          <a:extLs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88" name="Picture 40">
          <a:extLs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89" name="Picture 41">
          <a:extLs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90" name="Picture 42">
          <a:extLs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91" name="Picture 43">
          <a:extLst>
            <a:ext uri="{FF2B5EF4-FFF2-40B4-BE49-F238E27FC236}">
              <a16:creationId xmlns:a16="http://schemas.microsoft.com/office/drawing/2014/main" id="{00000000-0008-0000-0100-00002B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92" name="Picture 44">
          <a:extLst>
            <a:ext uri="{FF2B5EF4-FFF2-40B4-BE49-F238E27FC236}">
              <a16:creationId xmlns:a16="http://schemas.microsoft.com/office/drawing/2014/main" id="{00000000-0008-0000-0100-00002C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93" name="Picture 45">
          <a:extLst>
            <a:ext uri="{FF2B5EF4-FFF2-40B4-BE49-F238E27FC236}">
              <a16:creationId xmlns:a16="http://schemas.microsoft.com/office/drawing/2014/main" id="{00000000-0008-0000-0100-00002D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94" name="Picture 46">
          <a:extLst>
            <a:ext uri="{FF2B5EF4-FFF2-40B4-BE49-F238E27FC236}">
              <a16:creationId xmlns:a16="http://schemas.microsoft.com/office/drawing/2014/main" id="{00000000-0008-0000-0100-00002E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95" name="Picture 47">
          <a:extLst>
            <a:ext uri="{FF2B5EF4-FFF2-40B4-BE49-F238E27FC236}">
              <a16:creationId xmlns:a16="http://schemas.microsoft.com/office/drawing/2014/main" id="{00000000-0008-0000-0100-00002F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96" name="Picture 48">
          <a:extLst>
            <a:ext uri="{FF2B5EF4-FFF2-40B4-BE49-F238E27FC236}">
              <a16:creationId xmlns:a16="http://schemas.microsoft.com/office/drawing/2014/main" id="{00000000-0008-0000-0100-000030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97" name="Picture 49">
          <a:extLst>
            <a:ext uri="{FF2B5EF4-FFF2-40B4-BE49-F238E27FC236}">
              <a16:creationId xmlns:a16="http://schemas.microsoft.com/office/drawing/2014/main" id="{00000000-0008-0000-0100-000031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98" name="Picture 50">
          <a:extLst>
            <a:ext uri="{FF2B5EF4-FFF2-40B4-BE49-F238E27FC236}">
              <a16:creationId xmlns:a16="http://schemas.microsoft.com/office/drawing/2014/main" id="{00000000-0008-0000-0100-000032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099" name="Picture 51">
          <a:extLst>
            <a:ext uri="{FF2B5EF4-FFF2-40B4-BE49-F238E27FC236}">
              <a16:creationId xmlns:a16="http://schemas.microsoft.com/office/drawing/2014/main" id="{00000000-0008-0000-0100-00003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00" name="Picture 52">
          <a:extLst>
            <a:ext uri="{FF2B5EF4-FFF2-40B4-BE49-F238E27FC236}">
              <a16:creationId xmlns:a16="http://schemas.microsoft.com/office/drawing/2014/main" id="{00000000-0008-0000-0100-000034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01" name="Picture 53">
          <a:extLst>
            <a:ext uri="{FF2B5EF4-FFF2-40B4-BE49-F238E27FC236}">
              <a16:creationId xmlns:a16="http://schemas.microsoft.com/office/drawing/2014/main" id="{00000000-0008-0000-0100-000035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02" name="Picture 54">
          <a:extLst>
            <a:ext uri="{FF2B5EF4-FFF2-40B4-BE49-F238E27FC236}">
              <a16:creationId xmlns:a16="http://schemas.microsoft.com/office/drawing/2014/main" id="{00000000-0008-0000-0100-00003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03" name="Picture 55">
          <a:extLst>
            <a:ext uri="{FF2B5EF4-FFF2-40B4-BE49-F238E27FC236}">
              <a16:creationId xmlns:a16="http://schemas.microsoft.com/office/drawing/2014/main" id="{00000000-0008-0000-0100-00003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04" name="Picture 56">
          <a:extLst>
            <a:ext uri="{FF2B5EF4-FFF2-40B4-BE49-F238E27FC236}">
              <a16:creationId xmlns:a16="http://schemas.microsoft.com/office/drawing/2014/main" id="{00000000-0008-0000-0100-000038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05" name="Picture 57">
          <a:extLst>
            <a:ext uri="{FF2B5EF4-FFF2-40B4-BE49-F238E27FC236}">
              <a16:creationId xmlns:a16="http://schemas.microsoft.com/office/drawing/2014/main" id="{00000000-0008-0000-0100-000039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06" name="Picture 58">
          <a:extLst>
            <a:ext uri="{FF2B5EF4-FFF2-40B4-BE49-F238E27FC236}">
              <a16:creationId xmlns:a16="http://schemas.microsoft.com/office/drawing/2014/main" id="{00000000-0008-0000-0100-00003A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07" name="Picture 59">
          <a:extLst>
            <a:ext uri="{FF2B5EF4-FFF2-40B4-BE49-F238E27FC236}">
              <a16:creationId xmlns:a16="http://schemas.microsoft.com/office/drawing/2014/main" id="{00000000-0008-0000-0100-00003B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08" name="Picture 60">
          <a:extLst>
            <a:ext uri="{FF2B5EF4-FFF2-40B4-BE49-F238E27FC236}">
              <a16:creationId xmlns:a16="http://schemas.microsoft.com/office/drawing/2014/main" id="{00000000-0008-0000-0100-00003C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09" name="Picture 61">
          <a:extLst>
            <a:ext uri="{FF2B5EF4-FFF2-40B4-BE49-F238E27FC236}">
              <a16:creationId xmlns:a16="http://schemas.microsoft.com/office/drawing/2014/main" id="{00000000-0008-0000-0100-00003D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10" name="Picture 62">
          <a:extLst>
            <a:ext uri="{FF2B5EF4-FFF2-40B4-BE49-F238E27FC236}">
              <a16:creationId xmlns:a16="http://schemas.microsoft.com/office/drawing/2014/main" id="{00000000-0008-0000-0100-00003E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11" name="Picture 63">
          <a:extLst>
            <a:ext uri="{FF2B5EF4-FFF2-40B4-BE49-F238E27FC236}">
              <a16:creationId xmlns:a16="http://schemas.microsoft.com/office/drawing/2014/main" id="{00000000-0008-0000-0100-00003F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12" name="Picture 64">
          <a:extLst>
            <a:ext uri="{FF2B5EF4-FFF2-40B4-BE49-F238E27FC236}">
              <a16:creationId xmlns:a16="http://schemas.microsoft.com/office/drawing/2014/main" id="{00000000-0008-0000-0100-000040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13" name="Picture 65">
          <a:extLst>
            <a:ext uri="{FF2B5EF4-FFF2-40B4-BE49-F238E27FC236}">
              <a16:creationId xmlns:a16="http://schemas.microsoft.com/office/drawing/2014/main" id="{00000000-0008-0000-0100-000041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14" name="Picture 66">
          <a:extLst>
            <a:ext uri="{FF2B5EF4-FFF2-40B4-BE49-F238E27FC236}">
              <a16:creationId xmlns:a16="http://schemas.microsoft.com/office/drawing/2014/main" id="{00000000-0008-0000-0100-000042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15" name="Picture 67">
          <a:extLst>
            <a:ext uri="{FF2B5EF4-FFF2-40B4-BE49-F238E27FC236}">
              <a16:creationId xmlns:a16="http://schemas.microsoft.com/office/drawing/2014/main" id="{00000000-0008-0000-0100-000043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16" name="Picture 68">
          <a:extLs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17" name="Picture 69">
          <a:extLs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18" name="Picture 70">
          <a:extLst>
            <a:ext uri="{FF2B5EF4-FFF2-40B4-BE49-F238E27FC236}">
              <a16:creationId xmlns:a16="http://schemas.microsoft.com/office/drawing/2014/main" id="{00000000-0008-0000-0100-000046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19" name="Picture 71">
          <a:extLst>
            <a:ext uri="{FF2B5EF4-FFF2-40B4-BE49-F238E27FC236}">
              <a16:creationId xmlns:a16="http://schemas.microsoft.com/office/drawing/2014/main" id="{00000000-0008-0000-0100-000047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20" name="Picture 72">
          <a:extLst>
            <a:ext uri="{FF2B5EF4-FFF2-40B4-BE49-F238E27FC236}">
              <a16:creationId xmlns:a16="http://schemas.microsoft.com/office/drawing/2014/main" id="{00000000-0008-0000-0100-000048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21" name="Picture 73">
          <a:extLst>
            <a:ext uri="{FF2B5EF4-FFF2-40B4-BE49-F238E27FC236}">
              <a16:creationId xmlns:a16="http://schemas.microsoft.com/office/drawing/2014/main" id="{00000000-0008-0000-0100-000049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22" name="Picture 74">
          <a:extLst>
            <a:ext uri="{FF2B5EF4-FFF2-40B4-BE49-F238E27FC236}">
              <a16:creationId xmlns:a16="http://schemas.microsoft.com/office/drawing/2014/main" id="{00000000-0008-0000-0100-00004A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23" name="Picture 75">
          <a:extLst>
            <a:ext uri="{FF2B5EF4-FFF2-40B4-BE49-F238E27FC236}">
              <a16:creationId xmlns:a16="http://schemas.microsoft.com/office/drawing/2014/main" id="{00000000-0008-0000-0100-00004B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</xdr:col>
      <xdr:colOff>228600</xdr:colOff>
      <xdr:row>3</xdr:row>
      <xdr:rowOff>28575</xdr:rowOff>
    </xdr:from>
    <xdr:to>
      <xdr:col>7</xdr:col>
      <xdr:colOff>428625</xdr:colOff>
      <xdr:row>7</xdr:row>
      <xdr:rowOff>171450</xdr:rowOff>
    </xdr:to>
    <xdr:pic>
      <xdr:nvPicPr>
        <xdr:cNvPr id="2124" name="Picture 76">
          <a:extLst>
            <a:ext uri="{FF2B5EF4-FFF2-40B4-BE49-F238E27FC236}">
              <a16:creationId xmlns:a16="http://schemas.microsoft.com/office/drawing/2014/main" id="{00000000-0008-0000-0100-00004C08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600075"/>
          <a:ext cx="465772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7</xdr:col>
      <xdr:colOff>666750</xdr:colOff>
      <xdr:row>0</xdr:row>
      <xdr:rowOff>47625</xdr:rowOff>
    </xdr:from>
    <xdr:to>
      <xdr:col>16</xdr:col>
      <xdr:colOff>419963</xdr:colOff>
      <xdr:row>16</xdr:row>
      <xdr:rowOff>162366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BDF0F11-AAAA-4F7B-A268-ED9C59FE5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38825" y="47625"/>
          <a:ext cx="6182588" cy="31627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0</xdr:row>
      <xdr:rowOff>152400</xdr:rowOff>
    </xdr:from>
    <xdr:ext cx="5029200" cy="36576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2425" y="152400"/>
          <a:ext cx="5029200" cy="36576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50953</xdr:colOff>
      <xdr:row>9</xdr:row>
      <xdr:rowOff>47833</xdr:rowOff>
    </xdr:from>
    <xdr:to>
      <xdr:col>9</xdr:col>
      <xdr:colOff>600075</xdr:colOff>
      <xdr:row>13</xdr:row>
      <xdr:rowOff>66674</xdr:rowOff>
    </xdr:to>
    <xdr:pic>
      <xdr:nvPicPr>
        <xdr:cNvPr id="5" name="Imagen 4" descr="C:\Users\hp\Downloads\el1 exel.jp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5953" y="1762333"/>
          <a:ext cx="1263497" cy="7808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77892</xdr:colOff>
      <xdr:row>13</xdr:row>
      <xdr:rowOff>76200</xdr:rowOff>
    </xdr:from>
    <xdr:to>
      <xdr:col>9</xdr:col>
      <xdr:colOff>447674</xdr:colOff>
      <xdr:row>17</xdr:row>
      <xdr:rowOff>9525</xdr:rowOff>
    </xdr:to>
    <xdr:pic>
      <xdr:nvPicPr>
        <xdr:cNvPr id="6" name="Imagen 5" descr="C:\Users\hp\Downloads\el2 exel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2892" y="2552700"/>
          <a:ext cx="1084157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22</xdr:col>
      <xdr:colOff>667641</xdr:colOff>
      <xdr:row>23</xdr:row>
      <xdr:rowOff>589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D85DD4E-16A8-4D3B-B85D-FE094E9F8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44125" y="190500"/>
          <a:ext cx="6382641" cy="42201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200025</xdr:colOff>
      <xdr:row>1</xdr:row>
      <xdr:rowOff>38100</xdr:rowOff>
    </xdr:from>
    <xdr:ext cx="4791075" cy="33528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t="1676"/>
        <a:stretch/>
      </xdr:blipFill>
      <xdr:spPr>
        <a:xfrm>
          <a:off x="914400" y="228600"/>
          <a:ext cx="4791075" cy="33528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0</xdr:colOff>
      <xdr:row>1</xdr:row>
      <xdr:rowOff>0</xdr:rowOff>
    </xdr:from>
    <xdr:to>
      <xdr:col>21</xdr:col>
      <xdr:colOff>419956</xdr:colOff>
      <xdr:row>23</xdr:row>
      <xdr:rowOff>153010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10085C2-BD2F-4B11-97B4-94EB27B4B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86875" y="190500"/>
          <a:ext cx="6134956" cy="4372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5:G1000"/>
  <sheetViews>
    <sheetView zoomScale="85" zoomScaleNormal="85" workbookViewId="0">
      <selection activeCell="J3" sqref="J3"/>
    </sheetView>
  </sheetViews>
  <sheetFormatPr baseColWidth="10" defaultColWidth="14.42578125" defaultRowHeight="15" customHeight="1" x14ac:dyDescent="0.25"/>
  <cols>
    <col min="1" max="1" width="10.7109375" customWidth="1"/>
    <col min="2" max="2" width="16.42578125" customWidth="1"/>
    <col min="3" max="3" width="12.85546875" customWidth="1"/>
    <col min="4" max="4" width="10.7109375" customWidth="1"/>
    <col min="5" max="5" width="12.5703125" customWidth="1"/>
    <col min="6" max="26" width="10.7109375" customWidth="1"/>
  </cols>
  <sheetData>
    <row r="15" spans="2:4" ht="15" customHeight="1" x14ac:dyDescent="0.25">
      <c r="B15" s="7" t="s">
        <v>15</v>
      </c>
      <c r="C15" s="7" t="s">
        <v>17</v>
      </c>
      <c r="D15" s="7"/>
    </row>
    <row r="16" spans="2:4" ht="15" customHeight="1" x14ac:dyDescent="0.25">
      <c r="B16" s="8" t="s">
        <v>16</v>
      </c>
      <c r="C16">
        <v>1</v>
      </c>
    </row>
    <row r="17" spans="2:7" ht="15" customHeight="1" x14ac:dyDescent="0.25">
      <c r="B17" s="9" t="s">
        <v>19</v>
      </c>
      <c r="C17">
        <f>25*1^3-6*1^2+7*1^1-88</f>
        <v>-62</v>
      </c>
    </row>
    <row r="18" spans="2:7" ht="15" customHeight="1" x14ac:dyDescent="0.25">
      <c r="B18" s="9" t="s">
        <v>10</v>
      </c>
    </row>
    <row r="19" spans="2:7" ht="15" customHeight="1" x14ac:dyDescent="0.25">
      <c r="B19" s="9" t="s">
        <v>11</v>
      </c>
      <c r="C19">
        <v>3</v>
      </c>
    </row>
    <row r="20" spans="2:7" ht="15" customHeight="1" x14ac:dyDescent="0.25">
      <c r="B20" s="9" t="s">
        <v>18</v>
      </c>
      <c r="C20">
        <f>25*3^3-6*3^2+7*3-88</f>
        <v>554</v>
      </c>
    </row>
    <row r="21" spans="2:7" ht="15.75" customHeight="1" x14ac:dyDescent="0.25">
      <c r="B21" s="9" t="s">
        <v>12</v>
      </c>
      <c r="C21">
        <f>+C19-C16</f>
        <v>2</v>
      </c>
    </row>
    <row r="22" spans="2:7" ht="15.75" customHeight="1" x14ac:dyDescent="0.25"/>
    <row r="23" spans="2:7" ht="15.75" customHeight="1" x14ac:dyDescent="0.25"/>
    <row r="24" spans="2:7" ht="15.75" customHeight="1" x14ac:dyDescent="0.25"/>
    <row r="25" spans="2:7" ht="15.75" customHeight="1" x14ac:dyDescent="0.25"/>
    <row r="26" spans="2:7" ht="15.75" customHeight="1" x14ac:dyDescent="0.25">
      <c r="B26" t="s">
        <v>20</v>
      </c>
    </row>
    <row r="27" spans="2:7" ht="15.75" customHeight="1" x14ac:dyDescent="0.25">
      <c r="B27" s="6" t="s">
        <v>13</v>
      </c>
      <c r="C27" t="s">
        <v>22</v>
      </c>
      <c r="E27" t="s">
        <v>23</v>
      </c>
      <c r="G27" s="10">
        <f>+C17+D29*C21</f>
        <v>78</v>
      </c>
    </row>
    <row r="28" spans="2:7" ht="15.75" customHeight="1" x14ac:dyDescent="0.25">
      <c r="B28" s="6"/>
    </row>
    <row r="29" spans="2:7" ht="15.75" customHeight="1" x14ac:dyDescent="0.25">
      <c r="B29" s="6" t="s">
        <v>24</v>
      </c>
      <c r="C29" t="s">
        <v>21</v>
      </c>
      <c r="D29" s="10">
        <f>75*C16^2-12*C16+7</f>
        <v>70</v>
      </c>
    </row>
    <row r="30" spans="2:7" ht="15.75" customHeight="1" x14ac:dyDescent="0.25">
      <c r="B30" s="6"/>
    </row>
    <row r="31" spans="2:7" ht="15.75" customHeight="1" x14ac:dyDescent="0.25">
      <c r="B31" s="6" t="s">
        <v>14</v>
      </c>
      <c r="C31" s="10">
        <f>ABS(D29*C21)</f>
        <v>140</v>
      </c>
    </row>
    <row r="32" spans="2:7" ht="15.75" customHeight="1" x14ac:dyDescent="0.25"/>
    <row r="33" spans="2:5" ht="15.75" customHeight="1" x14ac:dyDescent="0.25"/>
    <row r="34" spans="2:5" ht="15.75" customHeight="1" x14ac:dyDescent="0.25"/>
    <row r="35" spans="2:5" ht="15.75" customHeight="1" x14ac:dyDescent="0.25"/>
    <row r="36" spans="2:5" ht="15.75" customHeight="1" x14ac:dyDescent="0.25"/>
    <row r="37" spans="2:5" ht="15.75" customHeight="1" x14ac:dyDescent="0.25">
      <c r="B37" t="s">
        <v>26</v>
      </c>
    </row>
    <row r="38" spans="2:5" ht="15.75" customHeight="1" x14ac:dyDescent="0.25">
      <c r="B38" s="6" t="s">
        <v>13</v>
      </c>
      <c r="C38" t="s">
        <v>22</v>
      </c>
      <c r="E38" s="10">
        <f>G27+(D40/FACT(2))*C21^2</f>
        <v>354</v>
      </c>
    </row>
    <row r="39" spans="2:5" ht="15.75" customHeight="1" x14ac:dyDescent="0.25">
      <c r="B39" s="6"/>
    </row>
    <row r="40" spans="2:5" ht="15.75" customHeight="1" x14ac:dyDescent="0.25">
      <c r="B40" s="6" t="s">
        <v>24</v>
      </c>
      <c r="C40" t="s">
        <v>25</v>
      </c>
      <c r="D40" s="10">
        <f>150*C16-12</f>
        <v>138</v>
      </c>
    </row>
    <row r="41" spans="2:5" ht="15.75" customHeight="1" x14ac:dyDescent="0.25">
      <c r="B41" s="6"/>
    </row>
    <row r="42" spans="2:5" ht="15.75" customHeight="1" x14ac:dyDescent="0.25">
      <c r="B42" s="6" t="s">
        <v>14</v>
      </c>
      <c r="C42" s="10">
        <f>ABS(D40*2)</f>
        <v>276</v>
      </c>
    </row>
    <row r="43" spans="2:5" ht="15.75" customHeight="1" x14ac:dyDescent="0.25"/>
    <row r="44" spans="2:5" ht="15.75" customHeight="1" x14ac:dyDescent="0.25"/>
    <row r="45" spans="2:5" ht="15.75" customHeight="1" x14ac:dyDescent="0.25"/>
    <row r="46" spans="2:5" ht="15.75" customHeight="1" x14ac:dyDescent="0.25"/>
    <row r="47" spans="2:5" ht="15.75" customHeight="1" x14ac:dyDescent="0.25"/>
    <row r="48" spans="2:5" ht="15.75" customHeight="1" x14ac:dyDescent="0.25"/>
    <row r="49" spans="2:5" ht="15.75" customHeight="1" x14ac:dyDescent="0.25">
      <c r="B49" t="s">
        <v>27</v>
      </c>
    </row>
    <row r="50" spans="2:5" ht="15.75" customHeight="1" x14ac:dyDescent="0.25">
      <c r="B50" s="6" t="s">
        <v>13</v>
      </c>
      <c r="C50" t="s">
        <v>22</v>
      </c>
      <c r="E50" s="10">
        <f>E38+(D52/FACT(3))*C21^3</f>
        <v>554</v>
      </c>
    </row>
    <row r="51" spans="2:5" ht="15.75" customHeight="1" x14ac:dyDescent="0.25">
      <c r="B51" s="6"/>
    </row>
    <row r="52" spans="2:5" ht="15.75" customHeight="1" x14ac:dyDescent="0.25">
      <c r="B52" s="6" t="s">
        <v>24</v>
      </c>
      <c r="C52">
        <v>150</v>
      </c>
      <c r="D52" s="10">
        <v>150</v>
      </c>
    </row>
    <row r="53" spans="2:5" ht="15.75" customHeight="1" x14ac:dyDescent="0.25">
      <c r="B53" s="6"/>
    </row>
    <row r="54" spans="2:5" ht="15.75" customHeight="1" x14ac:dyDescent="0.25">
      <c r="B54" s="6" t="s">
        <v>14</v>
      </c>
      <c r="C54" s="10">
        <f>ABS(D52*2)</f>
        <v>300</v>
      </c>
    </row>
    <row r="55" spans="2:5" ht="15.75" customHeight="1" x14ac:dyDescent="0.25"/>
    <row r="56" spans="2:5" ht="15.75" customHeight="1" x14ac:dyDescent="0.25"/>
    <row r="57" spans="2:5" ht="15.75" customHeight="1" x14ac:dyDescent="0.25"/>
    <row r="58" spans="2:5" ht="15.75" customHeight="1" x14ac:dyDescent="0.25"/>
    <row r="59" spans="2:5" ht="15.75" customHeight="1" x14ac:dyDescent="0.25"/>
    <row r="60" spans="2:5" ht="15.75" customHeight="1" x14ac:dyDescent="0.25"/>
    <row r="61" spans="2:5" ht="15.75" customHeight="1" x14ac:dyDescent="0.25">
      <c r="B61" t="s">
        <v>28</v>
      </c>
    </row>
    <row r="62" spans="2:5" ht="15.75" customHeight="1" x14ac:dyDescent="0.25">
      <c r="B62" s="6" t="s">
        <v>13</v>
      </c>
      <c r="C62" t="s">
        <v>22</v>
      </c>
      <c r="E62" s="10">
        <f>E50+(D64/FACT(4))*C33^4</f>
        <v>554</v>
      </c>
    </row>
    <row r="63" spans="2:5" ht="15.75" customHeight="1" x14ac:dyDescent="0.25">
      <c r="B63" s="6"/>
    </row>
    <row r="64" spans="2:5" ht="15.75" customHeight="1" x14ac:dyDescent="0.25">
      <c r="B64" s="6" t="s">
        <v>24</v>
      </c>
      <c r="C64">
        <v>0</v>
      </c>
      <c r="D64" s="10">
        <f>C64</f>
        <v>0</v>
      </c>
    </row>
    <row r="65" spans="2:3" ht="15.75" customHeight="1" x14ac:dyDescent="0.25">
      <c r="B65" s="6"/>
    </row>
    <row r="66" spans="2:3" ht="15.75" customHeight="1" x14ac:dyDescent="0.25">
      <c r="B66" s="6" t="s">
        <v>14</v>
      </c>
      <c r="C66" s="10">
        <f>ABS(D64*2)</f>
        <v>0</v>
      </c>
    </row>
    <row r="67" spans="2:3" ht="15.75" customHeight="1" x14ac:dyDescent="0.25"/>
    <row r="68" spans="2:3" ht="15.75" customHeight="1" x14ac:dyDescent="0.25"/>
    <row r="69" spans="2:3" ht="15.75" customHeight="1" x14ac:dyDescent="0.25"/>
    <row r="70" spans="2:3" ht="15.75" customHeight="1" x14ac:dyDescent="0.25"/>
    <row r="71" spans="2:3" ht="15.75" customHeight="1" x14ac:dyDescent="0.25"/>
    <row r="72" spans="2:3" ht="15.75" customHeight="1" x14ac:dyDescent="0.25"/>
    <row r="73" spans="2:3" ht="15.75" customHeight="1" x14ac:dyDescent="0.25"/>
    <row r="74" spans="2:3" ht="15.75" customHeight="1" x14ac:dyDescent="0.25"/>
    <row r="75" spans="2:3" ht="15.75" customHeight="1" x14ac:dyDescent="0.25"/>
    <row r="76" spans="2:3" ht="15.75" customHeight="1" x14ac:dyDescent="0.25"/>
    <row r="77" spans="2:3" ht="15.75" customHeight="1" x14ac:dyDescent="0.25"/>
    <row r="78" spans="2:3" ht="15.75" customHeight="1" x14ac:dyDescent="0.25"/>
    <row r="79" spans="2:3" ht="15.75" customHeight="1" x14ac:dyDescent="0.25"/>
    <row r="80" spans="2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0:H1000"/>
  <sheetViews>
    <sheetView zoomScaleNormal="100" workbookViewId="0">
      <selection activeCell="L12" sqref="L12"/>
    </sheetView>
  </sheetViews>
  <sheetFormatPr baseColWidth="10" defaultColWidth="14.42578125" defaultRowHeight="15" customHeight="1" x14ac:dyDescent="0.25"/>
  <cols>
    <col min="1" max="3" width="10.7109375" customWidth="1"/>
    <col min="4" max="4" width="13.28515625" customWidth="1"/>
    <col min="5" max="26" width="10.7109375" customWidth="1"/>
  </cols>
  <sheetData>
    <row r="10" spans="3:5" ht="15" customHeight="1" x14ac:dyDescent="0.25">
      <c r="C10" s="7" t="s">
        <v>15</v>
      </c>
      <c r="D10" s="7" t="s">
        <v>29</v>
      </c>
      <c r="E10" s="7"/>
    </row>
    <row r="11" spans="3:5" ht="15" customHeight="1" x14ac:dyDescent="0.25">
      <c r="C11" s="8" t="s">
        <v>16</v>
      </c>
      <c r="D11">
        <v>1</v>
      </c>
    </row>
    <row r="12" spans="3:5" ht="15" customHeight="1" x14ac:dyDescent="0.25">
      <c r="C12" s="9" t="s">
        <v>19</v>
      </c>
      <c r="D12">
        <f>LN(D11)</f>
        <v>0</v>
      </c>
    </row>
    <row r="13" spans="3:5" ht="15" customHeight="1" x14ac:dyDescent="0.25">
      <c r="C13" s="9" t="s">
        <v>10</v>
      </c>
    </row>
    <row r="14" spans="3:5" ht="15" customHeight="1" x14ac:dyDescent="0.25">
      <c r="C14" s="9" t="s">
        <v>11</v>
      </c>
      <c r="D14">
        <v>2.5</v>
      </c>
    </row>
    <row r="15" spans="3:5" ht="15" customHeight="1" x14ac:dyDescent="0.25">
      <c r="C15" s="9" t="s">
        <v>18</v>
      </c>
      <c r="D15">
        <f>LN(D14)</f>
        <v>0.91629073187415511</v>
      </c>
    </row>
    <row r="16" spans="3:5" ht="15" customHeight="1" x14ac:dyDescent="0.25">
      <c r="C16" s="9" t="s">
        <v>12</v>
      </c>
      <c r="D16">
        <f>+D14-D11</f>
        <v>1.5</v>
      </c>
    </row>
    <row r="21" spans="3:8" ht="15.75" customHeight="1" x14ac:dyDescent="0.25"/>
    <row r="22" spans="3:8" ht="15.75" customHeight="1" x14ac:dyDescent="0.25"/>
    <row r="23" spans="3:8" ht="15.75" customHeight="1" x14ac:dyDescent="0.25">
      <c r="C23" t="s">
        <v>20</v>
      </c>
    </row>
    <row r="24" spans="3:8" ht="15.75" customHeight="1" x14ac:dyDescent="0.25">
      <c r="C24" s="6" t="s">
        <v>13</v>
      </c>
      <c r="D24" t="s">
        <v>32</v>
      </c>
      <c r="F24" t="s">
        <v>23</v>
      </c>
      <c r="H24" s="10">
        <f>+D12+E26*D16</f>
        <v>1.5</v>
      </c>
    </row>
    <row r="25" spans="3:8" ht="15.75" customHeight="1" x14ac:dyDescent="0.25">
      <c r="C25" s="6"/>
    </row>
    <row r="26" spans="3:8" ht="15.75" customHeight="1" x14ac:dyDescent="0.25">
      <c r="C26" s="6" t="s">
        <v>24</v>
      </c>
      <c r="D26" t="s">
        <v>30</v>
      </c>
      <c r="E26" s="10">
        <f>1/D11</f>
        <v>1</v>
      </c>
    </row>
    <row r="27" spans="3:8" ht="15.75" customHeight="1" x14ac:dyDescent="0.25">
      <c r="C27" s="6"/>
    </row>
    <row r="28" spans="3:8" ht="15.75" customHeight="1" x14ac:dyDescent="0.25">
      <c r="C28" s="6" t="s">
        <v>14</v>
      </c>
      <c r="D28" s="10">
        <f>ABS(E26*H24)</f>
        <v>1.5</v>
      </c>
    </row>
    <row r="29" spans="3:8" ht="15.75" customHeight="1" x14ac:dyDescent="0.25"/>
    <row r="30" spans="3:8" ht="15.75" customHeight="1" x14ac:dyDescent="0.25"/>
    <row r="31" spans="3:8" ht="15.75" customHeight="1" x14ac:dyDescent="0.25"/>
    <row r="32" spans="3:8" ht="15.75" customHeight="1" x14ac:dyDescent="0.25"/>
    <row r="33" spans="3:6" ht="15.75" customHeight="1" x14ac:dyDescent="0.25"/>
    <row r="34" spans="3:6" ht="15.75" customHeight="1" x14ac:dyDescent="0.25">
      <c r="C34" t="s">
        <v>26</v>
      </c>
    </row>
    <row r="35" spans="3:6" ht="15.75" customHeight="1" x14ac:dyDescent="0.25">
      <c r="C35" s="6" t="s">
        <v>13</v>
      </c>
      <c r="D35" t="s">
        <v>32</v>
      </c>
      <c r="F35" s="10">
        <f>H24+(E37/FACT(2))*D16^2</f>
        <v>0.375</v>
      </c>
    </row>
    <row r="36" spans="3:6" ht="15.75" customHeight="1" x14ac:dyDescent="0.25">
      <c r="C36" s="6"/>
    </row>
    <row r="37" spans="3:6" ht="15.75" customHeight="1" x14ac:dyDescent="0.25">
      <c r="C37" s="6" t="s">
        <v>24</v>
      </c>
      <c r="D37" t="s">
        <v>31</v>
      </c>
      <c r="E37" s="10">
        <f>-1/D11^2</f>
        <v>-1</v>
      </c>
    </row>
    <row r="38" spans="3:6" ht="15.75" customHeight="1" x14ac:dyDescent="0.25">
      <c r="C38" s="6"/>
    </row>
    <row r="39" spans="3:6" ht="15.75" customHeight="1" x14ac:dyDescent="0.25">
      <c r="C39" s="6" t="s">
        <v>14</v>
      </c>
      <c r="D39" s="10">
        <f>ABS(E37*F35)</f>
        <v>0.375</v>
      </c>
    </row>
    <row r="40" spans="3:6" ht="15.75" customHeight="1" x14ac:dyDescent="0.25"/>
    <row r="41" spans="3:6" ht="15.75" customHeight="1" x14ac:dyDescent="0.25"/>
    <row r="42" spans="3:6" ht="15.75" customHeight="1" x14ac:dyDescent="0.25"/>
    <row r="43" spans="3:6" ht="15.75" customHeight="1" x14ac:dyDescent="0.25"/>
    <row r="44" spans="3:6" ht="15.75" customHeight="1" x14ac:dyDescent="0.25"/>
    <row r="45" spans="3:6" ht="15.75" customHeight="1" x14ac:dyDescent="0.25"/>
    <row r="46" spans="3:6" ht="15.75" customHeight="1" x14ac:dyDescent="0.25">
      <c r="C46" t="s">
        <v>27</v>
      </c>
    </row>
    <row r="47" spans="3:6" ht="15.75" customHeight="1" x14ac:dyDescent="0.25">
      <c r="C47" s="6" t="s">
        <v>13</v>
      </c>
      <c r="D47" t="s">
        <v>32</v>
      </c>
      <c r="F47" s="10">
        <f>F35+(E49/FACT(3))*D16^3</f>
        <v>1.5</v>
      </c>
    </row>
    <row r="48" spans="3:6" ht="15.75" customHeight="1" x14ac:dyDescent="0.25">
      <c r="C48" s="6"/>
    </row>
    <row r="49" spans="3:6" ht="15.75" customHeight="1" x14ac:dyDescent="0.25">
      <c r="C49" s="6" t="s">
        <v>24</v>
      </c>
      <c r="D49" t="s">
        <v>33</v>
      </c>
      <c r="E49" s="10">
        <f>2/D11^3</f>
        <v>2</v>
      </c>
    </row>
    <row r="50" spans="3:6" ht="15.75" customHeight="1" x14ac:dyDescent="0.25">
      <c r="C50" s="6"/>
    </row>
    <row r="51" spans="3:6" ht="15.75" customHeight="1" x14ac:dyDescent="0.25">
      <c r="C51" s="6" t="s">
        <v>14</v>
      </c>
      <c r="D51" s="10">
        <f>ABS(E49*F47)</f>
        <v>3</v>
      </c>
    </row>
    <row r="52" spans="3:6" ht="15.75" customHeight="1" x14ac:dyDescent="0.25"/>
    <row r="53" spans="3:6" ht="15.75" customHeight="1" x14ac:dyDescent="0.25"/>
    <row r="54" spans="3:6" ht="15.75" customHeight="1" x14ac:dyDescent="0.25"/>
    <row r="55" spans="3:6" ht="15.75" customHeight="1" x14ac:dyDescent="0.25"/>
    <row r="56" spans="3:6" ht="15.75" customHeight="1" x14ac:dyDescent="0.25"/>
    <row r="57" spans="3:6" ht="15.75" customHeight="1" x14ac:dyDescent="0.25"/>
    <row r="58" spans="3:6" ht="15.75" customHeight="1" x14ac:dyDescent="0.25">
      <c r="C58" t="s">
        <v>27</v>
      </c>
    </row>
    <row r="59" spans="3:6" ht="15.75" customHeight="1" x14ac:dyDescent="0.25">
      <c r="C59" s="6" t="s">
        <v>13</v>
      </c>
      <c r="D59" t="s">
        <v>32</v>
      </c>
      <c r="F59" s="10">
        <f>F47+(E61/FACT(4))*D16^4</f>
        <v>0.234375</v>
      </c>
    </row>
    <row r="60" spans="3:6" ht="15.75" customHeight="1" x14ac:dyDescent="0.25">
      <c r="C60" s="6"/>
    </row>
    <row r="61" spans="3:6" ht="15.75" customHeight="1" x14ac:dyDescent="0.25">
      <c r="C61" s="6" t="s">
        <v>24</v>
      </c>
      <c r="D61" t="s">
        <v>34</v>
      </c>
      <c r="E61" s="10">
        <f>-6/D11^4</f>
        <v>-6</v>
      </c>
    </row>
    <row r="62" spans="3:6" ht="15.75" customHeight="1" x14ac:dyDescent="0.25">
      <c r="C62" s="6"/>
    </row>
    <row r="63" spans="3:6" ht="15.75" customHeight="1" x14ac:dyDescent="0.25">
      <c r="C63" s="6" t="s">
        <v>14</v>
      </c>
      <c r="D63" s="10">
        <f>ABS(E61*F59)</f>
        <v>1.40625</v>
      </c>
    </row>
    <row r="64" spans="3: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I1:N1000"/>
  <sheetViews>
    <sheetView topLeftCell="B1" workbookViewId="0">
      <selection activeCell="O2" sqref="O2"/>
    </sheetView>
  </sheetViews>
  <sheetFormatPr baseColWidth="10" defaultColWidth="14.42578125" defaultRowHeight="15" customHeight="1" x14ac:dyDescent="0.25"/>
  <cols>
    <col min="1" max="10" width="10.7109375" customWidth="1"/>
    <col min="11" max="11" width="12.85546875" customWidth="1"/>
    <col min="12" max="26" width="10.7109375" customWidth="1"/>
  </cols>
  <sheetData>
    <row r="1" spans="9:14" ht="15" customHeight="1" x14ac:dyDescent="0.25">
      <c r="M1" s="25">
        <v>0.1</v>
      </c>
      <c r="N1" s="26"/>
    </row>
    <row r="2" spans="9:14" ht="15" customHeight="1" x14ac:dyDescent="0.25">
      <c r="J2" s="1"/>
      <c r="K2" s="1" t="s">
        <v>0</v>
      </c>
      <c r="L2" s="1" t="s">
        <v>1</v>
      </c>
      <c r="M2" s="7" t="s">
        <v>42</v>
      </c>
      <c r="N2" s="17" t="s">
        <v>43</v>
      </c>
    </row>
    <row r="3" spans="9:14" ht="15" customHeight="1" x14ac:dyDescent="0.25">
      <c r="J3" s="1" t="s">
        <v>38</v>
      </c>
      <c r="K3" s="2">
        <v>0.03</v>
      </c>
      <c r="L3" s="11">
        <v>3.0000000000000001E-3</v>
      </c>
      <c r="M3">
        <f>L3-L3*0.1</f>
        <v>2.7000000000000001E-3</v>
      </c>
      <c r="N3">
        <f>L3*0.1+L3</f>
        <v>3.3E-3</v>
      </c>
    </row>
    <row r="4" spans="9:14" ht="15" customHeight="1" x14ac:dyDescent="0.25">
      <c r="J4" s="1" t="s">
        <v>36</v>
      </c>
      <c r="K4" s="12">
        <v>2.9999999999999997E-4</v>
      </c>
      <c r="L4" s="15">
        <v>3.0000000000000001E-5</v>
      </c>
      <c r="M4">
        <f>L4-L4*0.1</f>
        <v>2.6999999999999999E-5</v>
      </c>
      <c r="N4">
        <f>L4*0.1+L4</f>
        <v>3.3000000000000003E-5</v>
      </c>
    </row>
    <row r="5" spans="9:14" ht="15" customHeight="1" x14ac:dyDescent="0.25">
      <c r="J5" s="1" t="s">
        <v>37</v>
      </c>
      <c r="K5" s="15">
        <v>20</v>
      </c>
      <c r="L5" s="13"/>
    </row>
    <row r="6" spans="9:14" ht="15" customHeight="1" x14ac:dyDescent="0.25">
      <c r="J6" s="1" t="s">
        <v>6</v>
      </c>
      <c r="K6" s="14">
        <v>0.3</v>
      </c>
      <c r="L6" s="1"/>
    </row>
    <row r="7" spans="9:14" ht="15" customHeight="1" x14ac:dyDescent="0.25">
      <c r="J7" s="1"/>
      <c r="K7" s="1"/>
      <c r="L7" s="1"/>
    </row>
    <row r="9" spans="9:14" ht="15" customHeight="1" x14ac:dyDescent="0.25">
      <c r="J9" s="1" t="s">
        <v>35</v>
      </c>
      <c r="K9" s="3">
        <f>(1/K3)*(((K5*K6)^(5/3))/(K5+2*K6)^(2/3))*(SQRT(K4))</f>
        <v>1.5221121162872078</v>
      </c>
    </row>
    <row r="11" spans="9:14" ht="15" customHeight="1" x14ac:dyDescent="0.25">
      <c r="I11" s="1"/>
      <c r="J11" s="1"/>
      <c r="K11" s="1"/>
      <c r="L11" s="1"/>
    </row>
    <row r="12" spans="9:14" ht="15" customHeight="1" x14ac:dyDescent="0.25">
      <c r="I12" s="1"/>
      <c r="J12" s="1"/>
      <c r="K12" s="4">
        <f>(ABS(K5)*ABS(K6)*(K5^4*K6^4*K4^3)^(1/6))/(K3^2*(K5+2*K6)*EXP(2/3))</f>
        <v>9.5025462838369936</v>
      </c>
      <c r="L12" s="1"/>
    </row>
    <row r="13" spans="9:14" ht="15" customHeight="1" x14ac:dyDescent="0.25">
      <c r="I13" s="1"/>
      <c r="J13" s="1"/>
      <c r="K13" s="1"/>
      <c r="L13" s="1"/>
    </row>
    <row r="14" spans="9:14" ht="15" customHeight="1" x14ac:dyDescent="0.25">
      <c r="I14" s="1"/>
      <c r="J14" s="1"/>
      <c r="K14" s="1"/>
      <c r="L14" s="1"/>
    </row>
    <row r="15" spans="9:14" ht="15" customHeight="1" x14ac:dyDescent="0.25">
      <c r="I15" s="1"/>
      <c r="J15" s="1"/>
      <c r="K15" s="7"/>
      <c r="L15" s="1"/>
    </row>
    <row r="16" spans="9:14" ht="15" customHeight="1" x14ac:dyDescent="0.25">
      <c r="I16" s="1"/>
      <c r="J16" s="1"/>
      <c r="K16" s="4">
        <f>(K5*K6*(K5*K6)^(2/3))/(2*K3*(K4^3*(K5+2*K6)^4)^(1/6))</f>
        <v>2536.8535271453438</v>
      </c>
      <c r="L16" s="1"/>
    </row>
    <row r="17" spans="9:12" ht="15" customHeight="1" x14ac:dyDescent="0.25">
      <c r="I17" s="1"/>
      <c r="J17" s="1"/>
      <c r="K17" s="1"/>
      <c r="L17" s="1"/>
    </row>
    <row r="18" spans="9:12" ht="15" customHeight="1" x14ac:dyDescent="0.25">
      <c r="I18" s="7"/>
      <c r="J18" s="7"/>
      <c r="K18" s="7"/>
      <c r="L18" s="7"/>
    </row>
    <row r="19" spans="9:12" ht="15" customHeight="1" x14ac:dyDescent="0.25">
      <c r="I19" s="1"/>
      <c r="J19" s="5" t="s">
        <v>39</v>
      </c>
      <c r="K19" s="18">
        <f>ABS(K12)*L3+ABS(K16)*L4</f>
        <v>0.1046132446658713</v>
      </c>
      <c r="L19" s="1"/>
    </row>
    <row r="21" spans="9:12" ht="15.75" customHeight="1" x14ac:dyDescent="0.25"/>
    <row r="22" spans="9:12" ht="15.75" customHeight="1" x14ac:dyDescent="0.25">
      <c r="I22" s="16" t="s">
        <v>40</v>
      </c>
      <c r="J22" s="3">
        <f>K9+K19</f>
        <v>1.626725360953079</v>
      </c>
    </row>
    <row r="23" spans="9:12" ht="15.75" customHeight="1" x14ac:dyDescent="0.25">
      <c r="I23" s="16" t="s">
        <v>41</v>
      </c>
      <c r="J23" s="3">
        <f>K9-K19</f>
        <v>1.4174988716213366</v>
      </c>
    </row>
    <row r="24" spans="9:12" ht="15.75" customHeight="1" x14ac:dyDescent="0.25"/>
    <row r="25" spans="9:12" ht="15.75" customHeight="1" x14ac:dyDescent="0.25"/>
    <row r="26" spans="9:12" ht="15.75" customHeight="1" x14ac:dyDescent="0.25"/>
    <row r="27" spans="9:12" ht="15.75" customHeight="1" x14ac:dyDescent="0.25"/>
    <row r="28" spans="9:12" ht="15.75" customHeight="1" x14ac:dyDescent="0.25"/>
    <row r="29" spans="9:12" ht="15.75" customHeight="1" x14ac:dyDescent="0.25"/>
    <row r="30" spans="9:12" ht="15.75" customHeight="1" x14ac:dyDescent="0.25"/>
    <row r="31" spans="9:12" ht="15.75" customHeight="1" x14ac:dyDescent="0.25"/>
    <row r="32" spans="9:1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M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2:L1000"/>
  <sheetViews>
    <sheetView tabSelected="1" workbookViewId="0">
      <selection activeCell="N2" sqref="N2"/>
    </sheetView>
  </sheetViews>
  <sheetFormatPr baseColWidth="10" defaultColWidth="14.42578125" defaultRowHeight="15" customHeight="1" x14ac:dyDescent="0.25"/>
  <cols>
    <col min="1" max="26" width="10.7109375" customWidth="1"/>
  </cols>
  <sheetData>
    <row r="2" spans="9:12" x14ac:dyDescent="0.25">
      <c r="J2" s="1"/>
      <c r="K2" s="1" t="s">
        <v>0</v>
      </c>
      <c r="L2" s="1" t="s">
        <v>1</v>
      </c>
    </row>
    <row r="3" spans="9:12" x14ac:dyDescent="0.25">
      <c r="J3" s="1" t="s">
        <v>2</v>
      </c>
      <c r="K3" s="2">
        <v>0.15</v>
      </c>
      <c r="L3" s="2">
        <v>0.01</v>
      </c>
    </row>
    <row r="4" spans="9:12" x14ac:dyDescent="0.25">
      <c r="J4" s="1" t="s">
        <v>3</v>
      </c>
      <c r="K4" s="2">
        <v>0.9</v>
      </c>
      <c r="L4" s="2">
        <v>0.01</v>
      </c>
    </row>
    <row r="5" spans="9:12" x14ac:dyDescent="0.25">
      <c r="J5" s="1" t="s">
        <v>4</v>
      </c>
      <c r="K5" s="2">
        <v>650</v>
      </c>
      <c r="L5" s="2">
        <v>20</v>
      </c>
    </row>
    <row r="6" spans="9:12" x14ac:dyDescent="0.25">
      <c r="J6" s="1" t="s">
        <v>5</v>
      </c>
      <c r="K6" s="1">
        <f>5.67*10^-8</f>
        <v>5.6699999999999998E-8</v>
      </c>
      <c r="L6" s="1"/>
    </row>
    <row r="7" spans="9:12" x14ac:dyDescent="0.25">
      <c r="J7" s="1"/>
      <c r="K7" s="1"/>
      <c r="L7" s="1"/>
    </row>
    <row r="9" spans="9:12" x14ac:dyDescent="0.25">
      <c r="J9" s="1" t="s">
        <v>6</v>
      </c>
      <c r="K9" s="3">
        <f>+K3*K4*K6*K5^4</f>
        <v>1366.3760906250002</v>
      </c>
    </row>
    <row r="11" spans="9:12" x14ac:dyDescent="0.25">
      <c r="I11" s="1"/>
      <c r="J11" s="1"/>
      <c r="K11" s="1"/>
      <c r="L11" s="1"/>
    </row>
    <row r="12" spans="9:12" x14ac:dyDescent="0.25">
      <c r="I12" s="7"/>
      <c r="J12" s="23" t="s">
        <v>49</v>
      </c>
      <c r="K12" s="4">
        <f>+K4*K6*K5^4</f>
        <v>9109.1739374999997</v>
      </c>
      <c r="L12" s="1"/>
    </row>
    <row r="13" spans="9:12" x14ac:dyDescent="0.25">
      <c r="I13" s="7"/>
      <c r="J13" s="24" t="s">
        <v>50</v>
      </c>
      <c r="K13" s="1"/>
      <c r="L13" s="1"/>
    </row>
    <row r="14" spans="9:12" x14ac:dyDescent="0.25">
      <c r="I14" s="7"/>
      <c r="J14" s="23" t="s">
        <v>55</v>
      </c>
      <c r="K14" s="1"/>
      <c r="L14" s="1"/>
    </row>
    <row r="15" spans="9:12" x14ac:dyDescent="0.25">
      <c r="I15" s="7"/>
      <c r="J15" s="24" t="s">
        <v>56</v>
      </c>
      <c r="K15" s="4">
        <f>4*K4*K3*K6*K5^3</f>
        <v>8.4084682500000003</v>
      </c>
      <c r="L15" s="1"/>
    </row>
    <row r="16" spans="9:12" x14ac:dyDescent="0.25">
      <c r="I16" s="7"/>
      <c r="J16" s="23" t="s">
        <v>51</v>
      </c>
      <c r="K16" s="1"/>
      <c r="L16" s="1"/>
    </row>
    <row r="17" spans="4:12" x14ac:dyDescent="0.25">
      <c r="I17" s="7"/>
      <c r="J17" s="24" t="s">
        <v>53</v>
      </c>
      <c r="K17" s="4">
        <f>+K6*K5^4*K3</f>
        <v>1518.19565625</v>
      </c>
      <c r="L17" s="1"/>
    </row>
    <row r="18" spans="4:12" x14ac:dyDescent="0.25">
      <c r="I18" s="1"/>
      <c r="J18" s="1"/>
      <c r="K18" s="1"/>
      <c r="L18" s="1"/>
    </row>
    <row r="19" spans="4:12" x14ac:dyDescent="0.25">
      <c r="I19" s="1"/>
      <c r="J19" s="5" t="s">
        <v>7</v>
      </c>
      <c r="K19" s="4">
        <f>+K12*L3+K15*L5+L4*K17</f>
        <v>274.44306093749998</v>
      </c>
      <c r="L19" s="1"/>
    </row>
    <row r="20" spans="4:12" x14ac:dyDescent="0.25">
      <c r="I20" s="1"/>
      <c r="J20" s="1"/>
      <c r="K20" s="1"/>
      <c r="L20" s="1"/>
    </row>
    <row r="21" spans="4:12" ht="15.75" customHeight="1" x14ac:dyDescent="0.25"/>
    <row r="22" spans="4:12" ht="15.75" customHeight="1" x14ac:dyDescent="0.25">
      <c r="I22" s="3" t="s">
        <v>8</v>
      </c>
      <c r="J22" s="3">
        <f>+K9-K19</f>
        <v>1091.9330296875003</v>
      </c>
    </row>
    <row r="23" spans="4:12" ht="15.75" customHeight="1" x14ac:dyDescent="0.25">
      <c r="I23" s="3" t="s">
        <v>9</v>
      </c>
      <c r="J23" s="3">
        <f>+K9+K19</f>
        <v>1640.8191515625001</v>
      </c>
    </row>
    <row r="24" spans="4:12" ht="15.75" customHeight="1" x14ac:dyDescent="0.25"/>
    <row r="25" spans="4:12" ht="15.75" customHeight="1" x14ac:dyDescent="0.25"/>
    <row r="26" spans="4:12" ht="15.75" customHeight="1" x14ac:dyDescent="0.25">
      <c r="D26" s="27" t="s">
        <v>58</v>
      </c>
      <c r="E26" s="27"/>
      <c r="F26" s="27"/>
      <c r="G26" s="6"/>
      <c r="H26" s="6"/>
      <c r="I26" s="6"/>
    </row>
    <row r="27" spans="4:12" ht="15.75" customHeight="1" x14ac:dyDescent="0.25">
      <c r="D27" s="6"/>
      <c r="E27" s="6"/>
      <c r="F27" s="6"/>
      <c r="G27" s="6"/>
      <c r="H27" s="6"/>
      <c r="I27" s="6"/>
    </row>
    <row r="28" spans="4:12" ht="15.75" customHeight="1" x14ac:dyDescent="0.25">
      <c r="D28" s="6"/>
      <c r="E28" s="19"/>
      <c r="F28" s="19" t="s">
        <v>44</v>
      </c>
      <c r="G28" s="19" t="s">
        <v>45</v>
      </c>
      <c r="H28" s="6"/>
      <c r="I28" s="6"/>
    </row>
    <row r="29" spans="4:12" ht="15.75" customHeight="1" x14ac:dyDescent="0.25">
      <c r="D29" s="6"/>
      <c r="E29" s="19" t="s">
        <v>2</v>
      </c>
      <c r="F29" s="19">
        <f>+PI()*0.15^2</f>
        <v>7.0685834705770348E-2</v>
      </c>
      <c r="G29" s="19">
        <v>0.01</v>
      </c>
      <c r="H29" s="6"/>
      <c r="I29" s="6"/>
    </row>
    <row r="30" spans="4:12" ht="15.75" customHeight="1" x14ac:dyDescent="0.25">
      <c r="D30" s="6"/>
      <c r="E30" s="19" t="s">
        <v>3</v>
      </c>
      <c r="F30" s="19">
        <v>0.9</v>
      </c>
      <c r="G30" s="19">
        <v>0.05</v>
      </c>
      <c r="H30" s="6"/>
      <c r="I30" s="6"/>
    </row>
    <row r="31" spans="4:12" ht="15.75" customHeight="1" x14ac:dyDescent="0.25">
      <c r="D31" s="6"/>
      <c r="E31" s="19" t="s">
        <v>4</v>
      </c>
      <c r="F31" s="19">
        <v>550</v>
      </c>
      <c r="G31" s="19">
        <v>20</v>
      </c>
      <c r="H31" s="6"/>
      <c r="I31" s="6"/>
    </row>
    <row r="32" spans="4:12" ht="15.75" customHeight="1" x14ac:dyDescent="0.25">
      <c r="D32" s="6"/>
      <c r="E32" s="19" t="s">
        <v>5</v>
      </c>
      <c r="F32" s="19">
        <f>5.67*10^-8</f>
        <v>5.6699999999999998E-8</v>
      </c>
      <c r="G32" s="19"/>
      <c r="H32" s="6"/>
      <c r="I32" s="6"/>
    </row>
    <row r="33" spans="4:9" ht="15.75" customHeight="1" x14ac:dyDescent="0.25">
      <c r="D33" s="6"/>
      <c r="E33" s="6"/>
      <c r="F33" s="6"/>
      <c r="G33" s="6"/>
      <c r="H33" s="6"/>
      <c r="I33" s="6"/>
    </row>
    <row r="34" spans="4:9" ht="15.75" customHeight="1" x14ac:dyDescent="0.25">
      <c r="D34" s="6"/>
      <c r="E34" s="20" t="s">
        <v>46</v>
      </c>
      <c r="F34" s="6">
        <f>+F29*F30*F32*F31^4</f>
        <v>330.07202463415109</v>
      </c>
      <c r="G34" s="6"/>
      <c r="H34" s="6"/>
      <c r="I34" s="6"/>
    </row>
    <row r="35" spans="4:9" ht="15.75" customHeight="1" x14ac:dyDescent="0.25">
      <c r="D35" s="6"/>
      <c r="E35" s="6"/>
      <c r="F35" s="6"/>
      <c r="G35" s="6"/>
      <c r="H35" s="6"/>
      <c r="I35" s="6"/>
    </row>
    <row r="36" spans="4:9" ht="15.75" customHeight="1" x14ac:dyDescent="0.25">
      <c r="D36" s="6"/>
      <c r="E36" s="20" t="s">
        <v>47</v>
      </c>
      <c r="F36" s="21"/>
      <c r="G36" s="6"/>
      <c r="H36" s="6"/>
      <c r="I36" s="6"/>
    </row>
    <row r="37" spans="4:9" ht="15.75" customHeight="1" x14ac:dyDescent="0.25">
      <c r="D37" s="6"/>
      <c r="E37" s="6"/>
      <c r="F37" s="6"/>
      <c r="G37" s="6"/>
      <c r="H37" s="6"/>
      <c r="I37" s="6"/>
    </row>
    <row r="38" spans="4:9" ht="15.75" customHeight="1" x14ac:dyDescent="0.25">
      <c r="D38" s="6"/>
      <c r="E38" s="6" t="s">
        <v>48</v>
      </c>
      <c r="F38" s="6"/>
      <c r="G38" s="6"/>
      <c r="H38" s="6"/>
      <c r="I38" s="6"/>
    </row>
    <row r="39" spans="4:9" ht="15.75" customHeight="1" x14ac:dyDescent="0.25">
      <c r="D39" s="6"/>
      <c r="E39" s="6"/>
      <c r="F39" s="6"/>
      <c r="G39" s="6"/>
      <c r="H39" s="6"/>
      <c r="I39" s="6"/>
    </row>
    <row r="40" spans="4:9" ht="15.75" customHeight="1" x14ac:dyDescent="0.25">
      <c r="D40" s="6" t="s">
        <v>47</v>
      </c>
      <c r="E40" s="6"/>
      <c r="F40" s="6"/>
      <c r="G40" s="6"/>
      <c r="H40" s="6"/>
      <c r="I40" s="6"/>
    </row>
    <row r="41" spans="4:9" ht="15.75" customHeight="1" x14ac:dyDescent="0.25">
      <c r="D41" s="22" t="s">
        <v>49</v>
      </c>
      <c r="E41" s="6"/>
      <c r="F41" s="6"/>
      <c r="G41" s="6"/>
      <c r="H41" s="6"/>
      <c r="I41" s="6"/>
    </row>
    <row r="42" spans="4:9" ht="15.75" customHeight="1" x14ac:dyDescent="0.25">
      <c r="D42" s="6" t="s">
        <v>50</v>
      </c>
      <c r="E42" s="6">
        <f>+F30*F32*F31^4</f>
        <v>4669.5639375000001</v>
      </c>
      <c r="F42" s="6">
        <f>E42*G29</f>
        <v>46.695639374999999</v>
      </c>
      <c r="G42" s="6"/>
      <c r="H42" s="6"/>
      <c r="I42" s="6"/>
    </row>
    <row r="43" spans="4:9" ht="15.75" customHeight="1" x14ac:dyDescent="0.25">
      <c r="D43" s="22" t="s">
        <v>51</v>
      </c>
      <c r="E43" s="6"/>
      <c r="F43" s="6"/>
      <c r="G43" s="6"/>
      <c r="H43" s="6" t="s">
        <v>52</v>
      </c>
      <c r="I43" s="6">
        <f>+F34-F48</f>
        <v>217.02857424683182</v>
      </c>
    </row>
    <row r="44" spans="4:9" ht="15.75" customHeight="1" x14ac:dyDescent="0.25">
      <c r="D44" s="6" t="s">
        <v>53</v>
      </c>
      <c r="E44" s="6">
        <f>+F29*F32*F31^4</f>
        <v>366.7466940379457</v>
      </c>
      <c r="F44" s="6">
        <f>+E44*G30</f>
        <v>18.337334701897287</v>
      </c>
      <c r="G44" s="6"/>
      <c r="H44" s="6" t="s">
        <v>54</v>
      </c>
      <c r="I44" s="6">
        <f>+F34+F48</f>
        <v>443.11547502147039</v>
      </c>
    </row>
    <row r="45" spans="4:9" ht="15.75" customHeight="1" x14ac:dyDescent="0.25">
      <c r="D45" s="22" t="s">
        <v>55</v>
      </c>
      <c r="E45" s="6"/>
      <c r="F45" s="6"/>
      <c r="G45" s="6"/>
      <c r="H45" s="6"/>
      <c r="I45" s="6"/>
    </row>
    <row r="46" spans="4:9" ht="15.75" customHeight="1" x14ac:dyDescent="0.25">
      <c r="D46" s="6" t="s">
        <v>56</v>
      </c>
      <c r="E46" s="6">
        <f>4*F29*F30*F32*F31^3</f>
        <v>2.4005238155210988</v>
      </c>
      <c r="F46" s="6">
        <f>+E46*G31</f>
        <v>48.010476310421978</v>
      </c>
      <c r="G46" s="6"/>
      <c r="H46" s="6"/>
      <c r="I46" s="6"/>
    </row>
    <row r="47" spans="4:9" ht="15.75" customHeight="1" x14ac:dyDescent="0.25">
      <c r="D47" s="6"/>
      <c r="E47" s="6"/>
      <c r="F47" s="6"/>
      <c r="G47" s="6"/>
      <c r="H47" s="6"/>
      <c r="I47" s="6"/>
    </row>
    <row r="48" spans="4:9" ht="15.75" customHeight="1" x14ac:dyDescent="0.25">
      <c r="D48" s="6"/>
      <c r="E48" s="6" t="s">
        <v>57</v>
      </c>
      <c r="F48" s="6">
        <f>SUM(F42:F46)</f>
        <v>113.04345038731927</v>
      </c>
      <c r="G48" s="6"/>
      <c r="H48" s="6"/>
      <c r="I48" s="6"/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D26:F2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ej1</vt:lpstr>
      <vt:lpstr>ej2</vt:lpstr>
      <vt:lpstr>ej3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NICOL LOPEZ</cp:lastModifiedBy>
  <dcterms:created xsi:type="dcterms:W3CDTF">2024-09-05T03:43:04Z</dcterms:created>
  <dcterms:modified xsi:type="dcterms:W3CDTF">2024-09-05T12:48:55Z</dcterms:modified>
</cp:coreProperties>
</file>