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nicol\Documents\POSTDOC\projects\systemsforcasting\PBPK\codes\2021_05_19_PBPK_app_v07\data\PBPK_parameters\"/>
    </mc:Choice>
  </mc:AlternateContent>
  <xr:revisionPtr revIDLastSave="0" documentId="13_ncr:1_{77AC2B10-818C-46AB-AB96-F7047A864801}" xr6:coauthVersionLast="46" xr6:coauthVersionMax="46" xr10:uidLastSave="{00000000-0000-0000-0000-000000000000}"/>
  <bookViews>
    <workbookView xWindow="-28920" yWindow="1710" windowWidth="29040" windowHeight="15840" tabRatio="699" xr2:uid="{00000000-000D-0000-FFFF-FFFF00000000}"/>
  </bookViews>
  <sheets>
    <sheet name="parameters_organs" sheetId="4" r:id="rId1"/>
    <sheet name="parameters_ACAT" sheetId="10" r:id="rId2"/>
    <sheet name="parameters_general" sheetId="5" r:id="rId3"/>
    <sheet name="physical_param_dissolution" sheetId="12" r:id="rId4"/>
    <sheet name="parameters_partition_coeff_RR" sheetId="7" r:id="rId5"/>
    <sheet name="parameters_partition_coeff_PT" sheetId="9" r:id="rId6"/>
    <sheet name="information_organs_human" sheetId="2" r:id="rId7"/>
    <sheet name="information_ACAT_human" sheetId="11" r:id="rId8"/>
    <sheet name="information_partition_coeff" sheetId="8" r:id="rId9"/>
    <sheet name="information_param_dissolution"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2" i="2" l="1"/>
  <c r="N21" i="11"/>
  <c r="N20" i="11"/>
  <c r="L20" i="11"/>
  <c r="L21" i="11" s="1"/>
  <c r="P19" i="11"/>
  <c r="P20" i="11" s="1"/>
  <c r="O19" i="11"/>
  <c r="O21" i="11" s="1"/>
  <c r="N19" i="11"/>
  <c r="M19" i="11"/>
  <c r="M21" i="11" s="1"/>
  <c r="L19" i="11"/>
  <c r="K19" i="11"/>
  <c r="K21" i="11" s="1"/>
  <c r="N18" i="11"/>
  <c r="M18" i="11"/>
  <c r="L18" i="11"/>
  <c r="K18" i="11"/>
  <c r="P17" i="11"/>
  <c r="P18" i="11" s="1"/>
  <c r="O17" i="11"/>
  <c r="O18" i="11" s="1"/>
  <c r="N17" i="11"/>
  <c r="M17" i="11"/>
  <c r="L17" i="11"/>
  <c r="K17" i="11"/>
  <c r="P16" i="11"/>
  <c r="O16" i="11"/>
  <c r="N16" i="11"/>
  <c r="M16" i="11"/>
  <c r="L16" i="11"/>
  <c r="K16" i="11"/>
  <c r="N15" i="11"/>
  <c r="K15" i="11"/>
  <c r="K20" i="11" l="1"/>
  <c r="M20" i="11"/>
  <c r="P21" i="11"/>
  <c r="O20" i="11"/>
  <c r="L22" i="2" l="1"/>
  <c r="K22" i="2"/>
  <c r="I22" i="2"/>
  <c r="L21" i="2"/>
  <c r="K21" i="2"/>
  <c r="J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K11" i="2"/>
  <c r="J11" i="2"/>
  <c r="I11" i="2"/>
  <c r="L10" i="2"/>
  <c r="K10" i="2"/>
  <c r="J10" i="2"/>
  <c r="I10" i="2"/>
  <c r="L9" i="2"/>
  <c r="K9" i="2"/>
  <c r="J9" i="2"/>
  <c r="I9" i="2"/>
  <c r="L8" i="2"/>
  <c r="K8" i="2"/>
  <c r="J8" i="2"/>
  <c r="I8" i="2"/>
  <c r="I21" i="2" s="1"/>
  <c r="B5" i="12" l="1"/>
  <c r="B33" i="2"/>
</calcChain>
</file>

<file path=xl/sharedStrings.xml><?xml version="1.0" encoding="utf-8"?>
<sst xmlns="http://schemas.openxmlformats.org/spreadsheetml/2006/main" count="276" uniqueCount="162">
  <si>
    <t>lungs</t>
  </si>
  <si>
    <t>brain</t>
  </si>
  <si>
    <t>heart</t>
  </si>
  <si>
    <t>kidneys</t>
  </si>
  <si>
    <t>bone</t>
  </si>
  <si>
    <t>thymus</t>
  </si>
  <si>
    <t>muscle</t>
  </si>
  <si>
    <t>stomach</t>
  </si>
  <si>
    <t>spleen</t>
  </si>
  <si>
    <t>liver</t>
  </si>
  <si>
    <t>gut</t>
  </si>
  <si>
    <t>pancreas</t>
  </si>
  <si>
    <t>skin</t>
  </si>
  <si>
    <t>fat</t>
  </si>
  <si>
    <t>arterial_blood</t>
  </si>
  <si>
    <t>venous_blood</t>
  </si>
  <si>
    <t>organ_name</t>
  </si>
  <si>
    <t>blood_flow</t>
  </si>
  <si>
    <t>units</t>
  </si>
  <si>
    <t>L/h</t>
  </si>
  <si>
    <t>description</t>
  </si>
  <si>
    <t>f_vasc_vol</t>
  </si>
  <si>
    <t>f_int_vol</t>
  </si>
  <si>
    <t>weight</t>
  </si>
  <si>
    <t>References</t>
  </si>
  <si>
    <t>Htc</t>
  </si>
  <si>
    <t>parameters name</t>
  </si>
  <si>
    <t>Name</t>
  </si>
  <si>
    <t>Link</t>
  </si>
  <si>
    <t>Species</t>
  </si>
  <si>
    <t>density</t>
  </si>
  <si>
    <t>Human</t>
  </si>
  <si>
    <t>portal_vein</t>
  </si>
  <si>
    <t>f_neutral_lipid</t>
  </si>
  <si>
    <t>f_extra_w</t>
  </si>
  <si>
    <t>f_intra_w</t>
  </si>
  <si>
    <t>tp_albumin_r</t>
  </si>
  <si>
    <t>tp_lp_r</t>
  </si>
  <si>
    <t>f_neutral_phospho</t>
  </si>
  <si>
    <t>tc_a_p</t>
  </si>
  <si>
    <t>reference</t>
  </si>
  <si>
    <t>rat</t>
  </si>
  <si>
    <t>adim</t>
  </si>
  <si>
    <t>mg/g</t>
  </si>
  <si>
    <t>fractional tissue volume neutral lipid</t>
  </si>
  <si>
    <t>fractional tissue volume neutral phospholipid</t>
  </si>
  <si>
    <t>fractional tissue volume extracellular water</t>
  </si>
  <si>
    <t>fractional tissue volume intracellular water</t>
  </si>
  <si>
    <t>tissue to plasma albumin ratio</t>
  </si>
  <si>
    <t>tissue to plasma lipoprotein ratio</t>
  </si>
  <si>
    <t>tissue concentration of acidic phospholipids</t>
  </si>
  <si>
    <t>RR1</t>
  </si>
  <si>
    <t>RR2</t>
  </si>
  <si>
    <t>https://doi.org/10.1002/jps.20322</t>
  </si>
  <si>
    <t>https://doi.org/10.1002/jps.20502</t>
  </si>
  <si>
    <t>Comments</t>
  </si>
  <si>
    <t>there was a mismatch between adipose (fat) neutral phospholipids and neutra lipids volume fraction between RR1 and RR2. I stick to the values reported in RR1, as PK-Sim, version 9, update 1 did.</t>
  </si>
  <si>
    <t>plasma</t>
  </si>
  <si>
    <t>Vw</t>
  </si>
  <si>
    <t>Vnl</t>
  </si>
  <si>
    <t>Vph</t>
  </si>
  <si>
    <t>Veis</t>
  </si>
  <si>
    <t>PT</t>
  </si>
  <si>
    <t>https://doi.org/10.1002/jps.10005</t>
  </si>
  <si>
    <t>human</t>
  </si>
  <si>
    <t>fractional tissue volume water</t>
  </si>
  <si>
    <t>fractional tissue volume phospoholipids</t>
  </si>
  <si>
    <t>fractional tissue volume interstitial space</t>
  </si>
  <si>
    <t>stomach and pancreas data fractional volumes were set equal to the gut ones</t>
  </si>
  <si>
    <t>compartment</t>
  </si>
  <si>
    <t>duodenum</t>
  </si>
  <si>
    <t>jejunum1</t>
  </si>
  <si>
    <t>jejunum2</t>
  </si>
  <si>
    <t>ileum1</t>
  </si>
  <si>
    <t>ileum2</t>
  </si>
  <si>
    <t>ileum3</t>
  </si>
  <si>
    <t>length</t>
  </si>
  <si>
    <t>diameter</t>
  </si>
  <si>
    <t>pH</t>
  </si>
  <si>
    <t>volume_ent</t>
  </si>
  <si>
    <t>volume_lum</t>
  </si>
  <si>
    <t>fraction_CO</t>
  </si>
  <si>
    <t>water_po</t>
  </si>
  <si>
    <t>parameter</t>
  </si>
  <si>
    <t>value</t>
  </si>
  <si>
    <t>GET</t>
  </si>
  <si>
    <t>SITT</t>
  </si>
  <si>
    <t>Not used parameters (last row of parameters_organ_human)</t>
  </si>
  <si>
    <t>kb</t>
  </si>
  <si>
    <t>avogadro_num</t>
  </si>
  <si>
    <t>eta_w</t>
  </si>
  <si>
    <t>temp</t>
  </si>
  <si>
    <t>J/K</t>
  </si>
  <si>
    <t>Boltzmann constant</t>
  </si>
  <si>
    <t>mol^-1</t>
  </si>
  <si>
    <t>Avogadro's number</t>
  </si>
  <si>
    <t>Pa*s</t>
  </si>
  <si>
    <t>K</t>
  </si>
  <si>
    <t>Average temperature of the human body in Kelvin</t>
  </si>
  <si>
    <t xml:space="preserve">All these parameters were taken from one of my old publication, for the original reference please see https://doi.org/10.1007/s10928-018-9615-8 </t>
  </si>
  <si>
    <t>viscosity of water at 37°C, remember that Pa=J/m^3</t>
  </si>
  <si>
    <t>Hypothesis</t>
  </si>
  <si>
    <t>Density was taken from Brown 1997 https://doi.org/10.1177/074823379701300401</t>
  </si>
  <si>
    <t>Vascular fraction and interstitial fraction were considered equal for all the species</t>
  </si>
  <si>
    <t>Organ</t>
  </si>
  <si>
    <t>Blood flow [L/min]</t>
  </si>
  <si>
    <t>Volume [L]</t>
  </si>
  <si>
    <t>Vascular fraction</t>
  </si>
  <si>
    <t>Interstitial fraction</t>
  </si>
  <si>
    <t>blood_flow [L/h]</t>
  </si>
  <si>
    <t>volume [L]</t>
  </si>
  <si>
    <t>Venous Blood</t>
  </si>
  <si>
    <t>Arterial Blood</t>
  </si>
  <si>
    <t>Bone</t>
  </si>
  <si>
    <t>Brain</t>
  </si>
  <si>
    <t>Fat</t>
  </si>
  <si>
    <t>Gonads</t>
  </si>
  <si>
    <t>Heart</t>
  </si>
  <si>
    <t>Kidney</t>
  </si>
  <si>
    <t>Large Intestine</t>
  </si>
  <si>
    <t>Liver</t>
  </si>
  <si>
    <t>Liver Periportal</t>
  </si>
  <si>
    <t>Liver Pericentral</t>
  </si>
  <si>
    <t>Lung</t>
  </si>
  <si>
    <t>Muscle</t>
  </si>
  <si>
    <t>Pancreas</t>
  </si>
  <si>
    <t>Portal Vein</t>
  </si>
  <si>
    <t>Skin</t>
  </si>
  <si>
    <t>Small Intestine</t>
  </si>
  <si>
    <t>Spleen</t>
  </si>
  <si>
    <t>Stomach</t>
  </si>
  <si>
    <t>All the parameters were taken from PK-Sim® 9 Update 1 and correspond to a mean female subject, weight 60 kg, height 163 cm, BMI 22.58, age 30 years</t>
  </si>
  <si>
    <t>For the radius, there were proximal and distal radius, only the proximal was selected, the values are not so different..</t>
  </si>
  <si>
    <t>pH for the stomach correspond to the fasted state. For the other section this is not specified!</t>
  </si>
  <si>
    <t>fractional steady state fill level in fasted state</t>
  </si>
  <si>
    <t>pH in ileum2 was calculated as the mean of the upper and lower ileum</t>
  </si>
  <si>
    <t>Enterocytes volume was supposed equal to the mucosa one</t>
  </si>
  <si>
    <t>All the section of the gut and the stomach were treated as tubes and the volume is calculated as the one of the tube multiplied for the fractional steady state fill level</t>
  </si>
  <si>
    <t>Compartment</t>
  </si>
  <si>
    <t>Length [cm]</t>
  </si>
  <si>
    <t>Proximal radius [cm]</t>
  </si>
  <si>
    <t>Distal radius [cm]</t>
  </si>
  <si>
    <t>Blood flow rate [L/min]</t>
  </si>
  <si>
    <t>Mucosa volume [L]</t>
  </si>
  <si>
    <t>Fractional steady state fill level</t>
  </si>
  <si>
    <t>length [cm]</t>
  </si>
  <si>
    <t>diameter [cm]</t>
  </si>
  <si>
    <t>volume_ent [L]</t>
  </si>
  <si>
    <t>Duodenum</t>
  </si>
  <si>
    <t>Upper Jejunum</t>
  </si>
  <si>
    <t>Lower Jejunum</t>
  </si>
  <si>
    <t>Upper Ileum</t>
  </si>
  <si>
    <t>Lower Ileum</t>
  </si>
  <si>
    <t>Cecum</t>
  </si>
  <si>
    <t>Colon Ascendens</t>
  </si>
  <si>
    <t>Colon Transversum</t>
  </si>
  <si>
    <t>Colon Descendens / Distal Colon 1</t>
  </si>
  <si>
    <t>Colon Sigmoid / Distal Colon 2</t>
  </si>
  <si>
    <t>Rectum</t>
  </si>
  <si>
    <t>CO</t>
  </si>
  <si>
    <t>All the parameters were taken from PK-Sim® 9 Update 1 and correspond to a mean male subject, weight 73 kg, height 176 cm, BMI 23.27, age 30 years</t>
  </si>
  <si>
    <t>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</si>
</sst>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b/>
      <sz val="11"/>
      <color theme="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7"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1" fillId="0" borderId="0" xfId="0" applyFont="1"/>
    <xf numFmtId="0" fontId="0" fillId="2" borderId="0" xfId="0" applyFill="1"/>
    <xf numFmtId="0" fontId="0" fillId="3" borderId="0" xfId="0" applyFill="1"/>
    <xf numFmtId="0" fontId="1" fillId="2" borderId="0" xfId="0" applyFont="1" applyFill="1"/>
    <xf numFmtId="0" fontId="2" fillId="0" borderId="0" xfId="1"/>
    <xf numFmtId="0" fontId="0" fillId="4" borderId="0" xfId="0" applyFill="1"/>
    <xf numFmtId="0" fontId="0" fillId="5" borderId="0" xfId="0" applyFill="1"/>
    <xf numFmtId="0" fontId="0" fillId="6" borderId="0" xfId="0" applyFill="1"/>
    <xf numFmtId="0" fontId="1" fillId="4" borderId="0" xfId="0" applyFont="1" applyFill="1"/>
    <xf numFmtId="0" fontId="0" fillId="7" borderId="0" xfId="0" applyFill="1"/>
    <xf numFmtId="11" fontId="0" fillId="0" borderId="0" xfId="0" applyNumberFormat="1"/>
    <xf numFmtId="0" fontId="0" fillId="0" borderId="0" xfId="0" applyFill="1"/>
    <xf numFmtId="0" fontId="0" fillId="8" borderId="0" xfId="0" applyFill="1"/>
    <xf numFmtId="0" fontId="4" fillId="0" borderId="0" xfId="0" applyFont="1" applyAlignment="1">
      <alignment horizontal="center" vertical="center" wrapText="1"/>
    </xf>
    <xf numFmtId="0" fontId="4" fillId="0" borderId="0" xfId="0" applyFont="1" applyAlignment="1">
      <alignment horizontal="center" vertical="center"/>
    </xf>
    <xf numFmtId="0" fontId="0" fillId="0" borderId="0" xfId="0" applyAlignment="1">
      <alignment vertical="center" wrapText="1"/>
    </xf>
    <xf numFmtId="11" fontId="0" fillId="0" borderId="0" xfId="0" applyNumberFormat="1" applyAlignment="1">
      <alignment vertical="center" wrapText="1"/>
    </xf>
    <xf numFmtId="0" fontId="4" fillId="0" borderId="0" xfId="0" applyFont="1" applyFill="1" applyAlignment="1">
      <alignment horizontal="center" vertical="center" wrapText="1"/>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doi.org/10.1002/jps.100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0168D-B36A-45CF-8B06-69BF1B98E928}">
  <dimension ref="A1:F16"/>
  <sheetViews>
    <sheetView tabSelected="1" workbookViewId="0">
      <selection activeCell="C1" sqref="C1"/>
    </sheetView>
  </sheetViews>
  <sheetFormatPr defaultRowHeight="14.4" x14ac:dyDescent="0.55000000000000004"/>
  <cols>
    <col min="1" max="1" width="15.26171875" customWidth="1"/>
    <col min="2" max="2" width="12.3125" customWidth="1"/>
    <col min="3" max="3" width="10.5234375" customWidth="1"/>
    <col min="4" max="4" width="12.89453125" customWidth="1"/>
    <col min="5" max="5" width="12.7890625" customWidth="1"/>
    <col min="6" max="6" width="12.20703125" customWidth="1"/>
  </cols>
  <sheetData>
    <row r="1" spans="1:6" x14ac:dyDescent="0.55000000000000004">
      <c r="A1" t="s">
        <v>16</v>
      </c>
      <c r="B1" t="s">
        <v>17</v>
      </c>
      <c r="C1" t="s">
        <v>161</v>
      </c>
      <c r="D1" t="s">
        <v>21</v>
      </c>
      <c r="E1" t="s">
        <v>22</v>
      </c>
      <c r="F1" t="s">
        <v>30</v>
      </c>
    </row>
    <row r="2" spans="1:6" x14ac:dyDescent="0.55000000000000004">
      <c r="A2" s="6" t="s">
        <v>0</v>
      </c>
      <c r="B2">
        <v>365.4</v>
      </c>
      <c r="C2">
        <v>1.21</v>
      </c>
      <c r="D2">
        <v>0.53</v>
      </c>
      <c r="E2">
        <v>0.19</v>
      </c>
      <c r="F2">
        <v>1.0505</v>
      </c>
    </row>
    <row r="3" spans="1:6" x14ac:dyDescent="0.55000000000000004">
      <c r="A3" s="6" t="s">
        <v>1</v>
      </c>
      <c r="B3">
        <v>46.800000000000004</v>
      </c>
      <c r="C3">
        <v>1.51</v>
      </c>
      <c r="D3">
        <v>0.04</v>
      </c>
      <c r="E3">
        <v>4.0000000000000001E-3</v>
      </c>
      <c r="F3">
        <v>1.0355000000000001</v>
      </c>
    </row>
    <row r="4" spans="1:6" x14ac:dyDescent="0.55000000000000004">
      <c r="A4" s="6" t="s">
        <v>2</v>
      </c>
      <c r="B4">
        <v>15.600000000000001</v>
      </c>
      <c r="C4">
        <v>0.42</v>
      </c>
      <c r="D4">
        <v>0.14000000000000001</v>
      </c>
      <c r="E4">
        <v>0.1</v>
      </c>
      <c r="F4">
        <v>1.03</v>
      </c>
    </row>
    <row r="5" spans="1:6" x14ac:dyDescent="0.55000000000000004">
      <c r="A5" s="6" t="s">
        <v>3</v>
      </c>
      <c r="B5">
        <v>79.800000000000011</v>
      </c>
      <c r="C5">
        <v>0.44</v>
      </c>
      <c r="D5">
        <v>0.23</v>
      </c>
      <c r="E5">
        <v>0.2</v>
      </c>
      <c r="F5">
        <v>1.05</v>
      </c>
    </row>
    <row r="6" spans="1:6" x14ac:dyDescent="0.55000000000000004">
      <c r="A6" s="6" t="s">
        <v>4</v>
      </c>
      <c r="B6">
        <v>19.2</v>
      </c>
      <c r="C6">
        <v>11.82</v>
      </c>
      <c r="D6">
        <v>0.03</v>
      </c>
      <c r="E6">
        <v>0.1</v>
      </c>
      <c r="F6">
        <v>1.4302999999999999</v>
      </c>
    </row>
    <row r="7" spans="1:6" x14ac:dyDescent="0.55000000000000004">
      <c r="A7" s="6" t="s">
        <v>6</v>
      </c>
      <c r="B7">
        <v>67.2</v>
      </c>
      <c r="C7">
        <v>32.65</v>
      </c>
      <c r="D7">
        <v>0.03</v>
      </c>
      <c r="E7">
        <v>0.16</v>
      </c>
      <c r="F7">
        <v>1.0409999999999999</v>
      </c>
    </row>
    <row r="8" spans="1:6" x14ac:dyDescent="0.55000000000000004">
      <c r="A8" t="s">
        <v>7</v>
      </c>
      <c r="B8">
        <v>4.2</v>
      </c>
      <c r="C8">
        <v>0.17</v>
      </c>
      <c r="D8">
        <v>0.03</v>
      </c>
      <c r="E8">
        <v>0.1</v>
      </c>
      <c r="F8">
        <v>1.05</v>
      </c>
    </row>
    <row r="9" spans="1:6" x14ac:dyDescent="0.55000000000000004">
      <c r="A9" s="9" t="s">
        <v>8</v>
      </c>
      <c r="B9" s="1">
        <v>10.200000000000001</v>
      </c>
      <c r="C9" s="1">
        <v>0.21</v>
      </c>
      <c r="D9" s="1">
        <v>0.33</v>
      </c>
      <c r="E9" s="1">
        <v>0.15</v>
      </c>
      <c r="F9" s="1">
        <v>1.054</v>
      </c>
    </row>
    <row r="10" spans="1:6" x14ac:dyDescent="0.55000000000000004">
      <c r="A10" s="9" t="s">
        <v>9</v>
      </c>
      <c r="B10" s="1">
        <v>25.8</v>
      </c>
      <c r="C10" s="1">
        <v>2.38</v>
      </c>
      <c r="D10" s="1">
        <v>0.17</v>
      </c>
      <c r="E10" s="1">
        <v>0.16</v>
      </c>
      <c r="F10" s="4">
        <v>1.08</v>
      </c>
    </row>
    <row r="11" spans="1:6" x14ac:dyDescent="0.55000000000000004">
      <c r="A11" s="6" t="s">
        <v>10</v>
      </c>
      <c r="B11">
        <v>54.6</v>
      </c>
      <c r="C11">
        <v>1.1299999999999999</v>
      </c>
      <c r="D11">
        <v>0.04</v>
      </c>
      <c r="E11">
        <v>0.18</v>
      </c>
      <c r="F11">
        <v>1.0429999999999999</v>
      </c>
    </row>
    <row r="12" spans="1:6" x14ac:dyDescent="0.55000000000000004">
      <c r="A12" t="s">
        <v>11</v>
      </c>
      <c r="B12">
        <v>4.2</v>
      </c>
      <c r="C12">
        <v>0.19</v>
      </c>
      <c r="D12">
        <v>0.2</v>
      </c>
      <c r="E12">
        <v>0.12</v>
      </c>
      <c r="F12">
        <v>1.0449999999999999</v>
      </c>
    </row>
    <row r="13" spans="1:6" x14ac:dyDescent="0.55000000000000004">
      <c r="A13" s="6" t="s">
        <v>12</v>
      </c>
      <c r="B13">
        <v>19.8</v>
      </c>
      <c r="C13">
        <v>3.76</v>
      </c>
      <c r="D13">
        <v>0.05</v>
      </c>
      <c r="E13">
        <v>0.3</v>
      </c>
      <c r="F13">
        <v>1.1830000000000001</v>
      </c>
    </row>
    <row r="14" spans="1:6" x14ac:dyDescent="0.55000000000000004">
      <c r="A14" s="6" t="s">
        <v>13</v>
      </c>
      <c r="B14">
        <v>19.2</v>
      </c>
      <c r="C14">
        <v>14.65</v>
      </c>
      <c r="D14">
        <v>0.02</v>
      </c>
      <c r="E14">
        <v>0.16</v>
      </c>
      <c r="F14">
        <v>0.91600000000000004</v>
      </c>
    </row>
    <row r="15" spans="1:6" x14ac:dyDescent="0.55000000000000004">
      <c r="A15" s="1" t="s">
        <v>14</v>
      </c>
      <c r="B15" s="1">
        <v>365.4</v>
      </c>
      <c r="C15" s="1">
        <v>0.42</v>
      </c>
      <c r="D15" s="1">
        <v>1</v>
      </c>
      <c r="E15" s="1">
        <v>0</v>
      </c>
      <c r="F15" s="1">
        <v>1</v>
      </c>
    </row>
    <row r="16" spans="1:6" x14ac:dyDescent="0.55000000000000004">
      <c r="A16" s="1" t="s">
        <v>15</v>
      </c>
      <c r="B16" s="1">
        <v>365.4</v>
      </c>
      <c r="C16" s="1">
        <v>0.96</v>
      </c>
      <c r="D16" s="1">
        <v>1</v>
      </c>
      <c r="E16" s="1">
        <v>0</v>
      </c>
      <c r="F16" s="1">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83962-6549-49DF-BD1F-1D80571F0948}">
  <dimension ref="A3:D12"/>
  <sheetViews>
    <sheetView workbookViewId="0">
      <selection activeCell="A12" sqref="A12"/>
    </sheetView>
  </sheetViews>
  <sheetFormatPr defaultRowHeight="14.4" x14ac:dyDescent="0.55000000000000004"/>
  <cols>
    <col min="1" max="1" width="23.41796875" customWidth="1"/>
    <col min="2" max="2" width="17.9453125" customWidth="1"/>
    <col min="3" max="3" width="15" customWidth="1"/>
    <col min="4" max="4" width="82.7890625" customWidth="1"/>
  </cols>
  <sheetData>
    <row r="3" spans="1:4" x14ac:dyDescent="0.55000000000000004">
      <c r="A3" s="2" t="s">
        <v>26</v>
      </c>
      <c r="B3" s="4" t="s">
        <v>29</v>
      </c>
      <c r="C3" s="2" t="s">
        <v>18</v>
      </c>
      <c r="D3" s="2" t="s">
        <v>20</v>
      </c>
    </row>
    <row r="4" spans="1:4" x14ac:dyDescent="0.55000000000000004">
      <c r="A4" t="s">
        <v>88</v>
      </c>
      <c r="C4" t="s">
        <v>92</v>
      </c>
      <c r="D4" t="s">
        <v>93</v>
      </c>
    </row>
    <row r="5" spans="1:4" x14ac:dyDescent="0.55000000000000004">
      <c r="A5" t="s">
        <v>89</v>
      </c>
      <c r="C5" t="s">
        <v>94</v>
      </c>
      <c r="D5" t="s">
        <v>95</v>
      </c>
    </row>
    <row r="6" spans="1:4" x14ac:dyDescent="0.55000000000000004">
      <c r="A6" t="s">
        <v>90</v>
      </c>
      <c r="C6" t="s">
        <v>96</v>
      </c>
      <c r="D6" t="s">
        <v>100</v>
      </c>
    </row>
    <row r="7" spans="1:4" x14ac:dyDescent="0.55000000000000004">
      <c r="A7" t="s">
        <v>91</v>
      </c>
      <c r="B7" t="s">
        <v>31</v>
      </c>
      <c r="C7" t="s">
        <v>97</v>
      </c>
      <c r="D7" t="s">
        <v>98</v>
      </c>
    </row>
    <row r="10" spans="1:4" x14ac:dyDescent="0.55000000000000004">
      <c r="D10" s="12"/>
    </row>
    <row r="11" spans="1:4" x14ac:dyDescent="0.55000000000000004">
      <c r="A11" s="3" t="s">
        <v>24</v>
      </c>
    </row>
    <row r="12" spans="1:4" x14ac:dyDescent="0.55000000000000004">
      <c r="A12" t="s">
        <v>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D1C12-5C5E-44FF-9F8B-3966A15591FF}">
  <dimension ref="A1:G8"/>
  <sheetViews>
    <sheetView workbookViewId="0">
      <selection activeCell="E14" sqref="E14"/>
    </sheetView>
  </sheetViews>
  <sheetFormatPr defaultRowHeight="14.4" x14ac:dyDescent="0.55000000000000004"/>
  <cols>
    <col min="1" max="1" width="13.3671875" customWidth="1"/>
    <col min="2" max="2" width="11.9453125" customWidth="1"/>
    <col min="6" max="6" width="13.89453125" customWidth="1"/>
    <col min="7" max="7" width="10.68359375" customWidth="1"/>
  </cols>
  <sheetData>
    <row r="1" spans="1:7" x14ac:dyDescent="0.55000000000000004">
      <c r="A1" t="s">
        <v>69</v>
      </c>
      <c r="B1" t="s">
        <v>80</v>
      </c>
      <c r="C1" t="s">
        <v>76</v>
      </c>
      <c r="D1" t="s">
        <v>77</v>
      </c>
      <c r="E1" t="s">
        <v>78</v>
      </c>
      <c r="F1" t="s">
        <v>79</v>
      </c>
      <c r="G1" t="s">
        <v>81</v>
      </c>
    </row>
    <row r="2" spans="1:7" x14ac:dyDescent="0.55000000000000004">
      <c r="A2" t="s">
        <v>7</v>
      </c>
      <c r="B2">
        <v>4.7123889803846901E-2</v>
      </c>
      <c r="E2">
        <v>2</v>
      </c>
    </row>
    <row r="3" spans="1:7" x14ac:dyDescent="0.55000000000000004">
      <c r="A3" t="s">
        <v>70</v>
      </c>
      <c r="B3">
        <v>1.3149064171960165E-2</v>
      </c>
      <c r="C3">
        <v>22.52</v>
      </c>
      <c r="D3">
        <v>3.52</v>
      </c>
      <c r="E3">
        <v>6</v>
      </c>
      <c r="F3">
        <v>0.02</v>
      </c>
      <c r="G3">
        <v>8.2101806239737278E-3</v>
      </c>
    </row>
    <row r="4" spans="1:7" x14ac:dyDescent="0.55000000000000004">
      <c r="A4" t="s">
        <v>71</v>
      </c>
      <c r="B4">
        <v>2.545113957070852E-2</v>
      </c>
      <c r="C4">
        <v>52.09</v>
      </c>
      <c r="D4">
        <v>3.22</v>
      </c>
      <c r="E4">
        <v>6.25</v>
      </c>
      <c r="F4">
        <v>0.04</v>
      </c>
      <c r="G4">
        <v>1.8062397372742199E-2</v>
      </c>
    </row>
    <row r="5" spans="1:7" x14ac:dyDescent="0.55000000000000004">
      <c r="A5" t="s">
        <v>72</v>
      </c>
      <c r="B5">
        <v>2.2387694662695305E-2</v>
      </c>
      <c r="C5">
        <v>52.09</v>
      </c>
      <c r="D5">
        <v>3.02</v>
      </c>
      <c r="E5">
        <v>6.92</v>
      </c>
      <c r="F5">
        <v>0.04</v>
      </c>
      <c r="G5">
        <v>1.8062397372742199E-2</v>
      </c>
    </row>
    <row r="6" spans="1:7" x14ac:dyDescent="0.55000000000000004">
      <c r="A6" t="s">
        <v>73</v>
      </c>
      <c r="B6">
        <v>1.9344492858272902E-2</v>
      </c>
      <c r="C6">
        <v>51.620000000000005</v>
      </c>
      <c r="D6">
        <v>2.82</v>
      </c>
      <c r="E6">
        <v>7.21</v>
      </c>
      <c r="F6">
        <v>1.3333333333333334E-2</v>
      </c>
      <c r="G6">
        <v>1.20415982484948E-2</v>
      </c>
    </row>
    <row r="7" spans="1:7" x14ac:dyDescent="0.55000000000000004">
      <c r="A7" t="s">
        <v>74</v>
      </c>
      <c r="B7">
        <v>1.9344492858272902E-2</v>
      </c>
      <c r="C7">
        <v>51.620000000000005</v>
      </c>
      <c r="D7">
        <v>2.82</v>
      </c>
      <c r="E7">
        <v>7.335</v>
      </c>
      <c r="F7">
        <v>1.3333333333333334E-2</v>
      </c>
      <c r="G7">
        <v>1.20415982484948E-2</v>
      </c>
    </row>
    <row r="8" spans="1:7" x14ac:dyDescent="0.55000000000000004">
      <c r="A8" t="s">
        <v>75</v>
      </c>
      <c r="B8">
        <v>1.9344492858272902E-2</v>
      </c>
      <c r="C8">
        <v>51.620000000000005</v>
      </c>
      <c r="D8">
        <v>2.82</v>
      </c>
      <c r="E8">
        <v>7.46</v>
      </c>
      <c r="F8">
        <v>1.3333333333333334E-2</v>
      </c>
      <c r="G8">
        <v>1.20415982484948E-2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19951-9EA4-4779-9DE4-8065FEEC2415}">
  <dimension ref="A1:B6"/>
  <sheetViews>
    <sheetView workbookViewId="0">
      <selection activeCell="B6" sqref="B6"/>
    </sheetView>
  </sheetViews>
  <sheetFormatPr defaultRowHeight="14.4" x14ac:dyDescent="0.55000000000000004"/>
  <cols>
    <col min="1" max="1" width="19.1015625" customWidth="1"/>
  </cols>
  <sheetData>
    <row r="1" spans="1:2" x14ac:dyDescent="0.55000000000000004">
      <c r="A1" t="s">
        <v>83</v>
      </c>
      <c r="B1" t="s">
        <v>84</v>
      </c>
    </row>
    <row r="2" spans="1:2" x14ac:dyDescent="0.55000000000000004">
      <c r="A2" t="s">
        <v>23</v>
      </c>
      <c r="B2">
        <v>70</v>
      </c>
    </row>
    <row r="3" spans="1:2" x14ac:dyDescent="0.55000000000000004">
      <c r="A3" t="s">
        <v>25</v>
      </c>
      <c r="B3">
        <v>0.45</v>
      </c>
    </row>
    <row r="4" spans="1:2" x14ac:dyDescent="0.55000000000000004">
      <c r="A4" t="s">
        <v>82</v>
      </c>
      <c r="B4">
        <v>0.25</v>
      </c>
    </row>
    <row r="5" spans="1:2" x14ac:dyDescent="0.55000000000000004">
      <c r="A5" t="s">
        <v>85</v>
      </c>
      <c r="B5">
        <v>0.25</v>
      </c>
    </row>
    <row r="6" spans="1:2" x14ac:dyDescent="0.55000000000000004">
      <c r="A6" t="s">
        <v>86</v>
      </c>
      <c r="B6">
        <v>4.04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DEEA3-7DC8-4597-848B-7FFA825B8D98}">
  <dimension ref="A1:D5"/>
  <sheetViews>
    <sheetView workbookViewId="0">
      <selection activeCell="B1" sqref="B1"/>
    </sheetView>
  </sheetViews>
  <sheetFormatPr defaultRowHeight="14.4" x14ac:dyDescent="0.55000000000000004"/>
  <cols>
    <col min="1" max="1" width="18.47265625" customWidth="1"/>
    <col min="2" max="2" width="11.578125" bestFit="1" customWidth="1"/>
  </cols>
  <sheetData>
    <row r="1" spans="1:4" x14ac:dyDescent="0.55000000000000004">
      <c r="A1" t="s">
        <v>83</v>
      </c>
      <c r="B1" t="s">
        <v>84</v>
      </c>
    </row>
    <row r="2" spans="1:4" x14ac:dyDescent="0.55000000000000004">
      <c r="A2" t="s">
        <v>88</v>
      </c>
      <c r="B2" s="11">
        <v>1.3806504000000001E-23</v>
      </c>
    </row>
    <row r="3" spans="1:4" x14ac:dyDescent="0.55000000000000004">
      <c r="A3" t="s">
        <v>89</v>
      </c>
      <c r="B3" s="11">
        <v>6.0221417899999999E+23</v>
      </c>
    </row>
    <row r="4" spans="1:4" x14ac:dyDescent="0.55000000000000004">
      <c r="A4" t="s">
        <v>90</v>
      </c>
      <c r="B4" s="11">
        <v>6.8499999999999995E-4</v>
      </c>
      <c r="D4" s="11"/>
    </row>
    <row r="5" spans="1:4" x14ac:dyDescent="0.55000000000000004">
      <c r="A5" t="s">
        <v>91</v>
      </c>
      <c r="B5">
        <f>37+273.15</f>
        <v>310.14999999999998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B3D1-F749-4A01-B1FE-C700F1771AFC}">
  <dimension ref="A1:H17"/>
  <sheetViews>
    <sheetView workbookViewId="0">
      <selection activeCell="H44" sqref="H44"/>
    </sheetView>
  </sheetViews>
  <sheetFormatPr defaultRowHeight="14.4" x14ac:dyDescent="0.55000000000000004"/>
  <cols>
    <col min="1" max="1" width="15.578125" customWidth="1"/>
    <col min="2" max="2" width="14.1015625" customWidth="1"/>
    <col min="3" max="3" width="16.62890625" customWidth="1"/>
    <col min="4" max="4" width="12.7890625" customWidth="1"/>
    <col min="5" max="5" width="13.3125" customWidth="1"/>
    <col min="6" max="6" width="13.41796875" customWidth="1"/>
    <col min="7" max="7" width="10.05078125" customWidth="1"/>
  </cols>
  <sheetData>
    <row r="1" spans="1:8" x14ac:dyDescent="0.55000000000000004">
      <c r="A1" t="s">
        <v>16</v>
      </c>
      <c r="B1" t="s">
        <v>33</v>
      </c>
      <c r="C1" t="s">
        <v>38</v>
      </c>
      <c r="D1" t="s">
        <v>34</v>
      </c>
      <c r="E1" t="s">
        <v>35</v>
      </c>
      <c r="F1" t="s">
        <v>36</v>
      </c>
      <c r="G1" t="s">
        <v>37</v>
      </c>
      <c r="H1" t="s">
        <v>39</v>
      </c>
    </row>
    <row r="2" spans="1:8" x14ac:dyDescent="0.55000000000000004">
      <c r="A2" t="s">
        <v>13</v>
      </c>
      <c r="B2" s="8">
        <v>0.85299999999999998</v>
      </c>
      <c r="C2" s="8">
        <v>1.6000000000000001E-3</v>
      </c>
      <c r="D2">
        <v>0.13500000000000001</v>
      </c>
      <c r="E2">
        <v>1.7000000000000001E-2</v>
      </c>
      <c r="F2">
        <v>4.9000000000000002E-2</v>
      </c>
      <c r="G2">
        <v>6.8000000000000005E-2</v>
      </c>
      <c r="H2">
        <v>0.4</v>
      </c>
    </row>
    <row r="3" spans="1:8" x14ac:dyDescent="0.55000000000000004">
      <c r="A3" t="s">
        <v>4</v>
      </c>
      <c r="B3">
        <v>1.7000000000000001E-2</v>
      </c>
      <c r="C3">
        <v>1.6999999999999999E-3</v>
      </c>
      <c r="D3">
        <v>0.1</v>
      </c>
      <c r="E3">
        <v>0.36399999999999999</v>
      </c>
      <c r="F3">
        <v>0.1</v>
      </c>
      <c r="G3">
        <v>0.05</v>
      </c>
      <c r="H3">
        <v>0.67</v>
      </c>
    </row>
    <row r="4" spans="1:8" x14ac:dyDescent="0.55000000000000004">
      <c r="A4" t="s">
        <v>1</v>
      </c>
      <c r="B4">
        <v>3.9E-2</v>
      </c>
      <c r="C4">
        <v>1.5E-3</v>
      </c>
      <c r="D4">
        <v>0.16200000000000001</v>
      </c>
      <c r="E4">
        <v>0.62</v>
      </c>
      <c r="F4">
        <v>4.8000000000000001E-2</v>
      </c>
      <c r="G4">
        <v>4.1000000000000002E-2</v>
      </c>
      <c r="H4">
        <v>0.4</v>
      </c>
    </row>
    <row r="5" spans="1:8" x14ac:dyDescent="0.55000000000000004">
      <c r="A5" t="s">
        <v>10</v>
      </c>
      <c r="B5">
        <v>3.7999999999999999E-2</v>
      </c>
      <c r="C5">
        <v>1.2500000000000001E-2</v>
      </c>
      <c r="D5">
        <v>0.28199999999999997</v>
      </c>
      <c r="E5">
        <v>0.47499999999999998</v>
      </c>
      <c r="F5">
        <v>0.158</v>
      </c>
      <c r="G5">
        <v>0.14099999999999999</v>
      </c>
      <c r="H5">
        <v>2.41</v>
      </c>
    </row>
    <row r="6" spans="1:8" x14ac:dyDescent="0.55000000000000004">
      <c r="A6" t="s">
        <v>2</v>
      </c>
      <c r="B6">
        <v>1.4E-2</v>
      </c>
      <c r="C6">
        <v>1.11E-2</v>
      </c>
      <c r="D6">
        <v>0.32</v>
      </c>
      <c r="E6">
        <v>0.45600000000000002</v>
      </c>
      <c r="F6">
        <v>0.157</v>
      </c>
      <c r="G6">
        <v>0.16</v>
      </c>
      <c r="H6">
        <v>2.25</v>
      </c>
    </row>
    <row r="7" spans="1:8" x14ac:dyDescent="0.55000000000000004">
      <c r="A7" t="s">
        <v>3</v>
      </c>
      <c r="B7">
        <v>1.2E-2</v>
      </c>
      <c r="C7">
        <v>2.4199999999999999E-2</v>
      </c>
      <c r="D7">
        <v>0.27300000000000002</v>
      </c>
      <c r="E7">
        <v>0.48299999999999998</v>
      </c>
      <c r="F7">
        <v>0.13</v>
      </c>
      <c r="G7">
        <v>0.13700000000000001</v>
      </c>
      <c r="H7">
        <v>5.03</v>
      </c>
    </row>
    <row r="8" spans="1:8" x14ac:dyDescent="0.55000000000000004">
      <c r="A8" t="s">
        <v>9</v>
      </c>
      <c r="B8">
        <v>1.4E-2</v>
      </c>
      <c r="C8">
        <v>2.4E-2</v>
      </c>
      <c r="D8">
        <v>0.161</v>
      </c>
      <c r="E8">
        <v>0.57299999999999995</v>
      </c>
      <c r="F8">
        <v>8.5999999999999993E-2</v>
      </c>
      <c r="G8">
        <v>0.161</v>
      </c>
      <c r="H8">
        <v>4.5599999999999996</v>
      </c>
    </row>
    <row r="9" spans="1:8" x14ac:dyDescent="0.55000000000000004">
      <c r="A9" t="s">
        <v>0</v>
      </c>
      <c r="B9">
        <v>2.1999999999999999E-2</v>
      </c>
      <c r="C9">
        <v>1.2800000000000001E-2</v>
      </c>
      <c r="D9">
        <v>0.33600000000000002</v>
      </c>
      <c r="E9">
        <v>0.44600000000000001</v>
      </c>
      <c r="F9">
        <v>0.21199999999999999</v>
      </c>
      <c r="G9">
        <v>0.16800000000000001</v>
      </c>
      <c r="H9">
        <v>3.91</v>
      </c>
    </row>
    <row r="10" spans="1:8" x14ac:dyDescent="0.55000000000000004">
      <c r="A10" t="s">
        <v>6</v>
      </c>
      <c r="B10">
        <v>0.01</v>
      </c>
      <c r="C10">
        <v>7.1999999999999998E-3</v>
      </c>
      <c r="D10">
        <v>0.11799999999999999</v>
      </c>
      <c r="E10">
        <v>0.63</v>
      </c>
      <c r="F10">
        <v>6.4000000000000001E-2</v>
      </c>
      <c r="G10">
        <v>5.8999999999999997E-2</v>
      </c>
      <c r="H10" s="1">
        <v>1.53</v>
      </c>
    </row>
    <row r="11" spans="1:8" x14ac:dyDescent="0.55000000000000004">
      <c r="A11" t="s">
        <v>11</v>
      </c>
      <c r="B11">
        <v>4.1000000000000002E-2</v>
      </c>
      <c r="C11">
        <v>9.2999999999999992E-3</v>
      </c>
      <c r="D11">
        <v>0.12</v>
      </c>
      <c r="E11">
        <v>0.66400000000000003</v>
      </c>
      <c r="F11">
        <v>0.06</v>
      </c>
      <c r="G11">
        <v>0.06</v>
      </c>
      <c r="H11" s="1">
        <v>1.67</v>
      </c>
    </row>
    <row r="12" spans="1:8" x14ac:dyDescent="0.55000000000000004">
      <c r="A12" t="s">
        <v>12</v>
      </c>
      <c r="B12">
        <v>0.06</v>
      </c>
      <c r="C12">
        <v>4.4000000000000003E-3</v>
      </c>
      <c r="D12">
        <v>0.38200000000000001</v>
      </c>
      <c r="E12">
        <v>0.29099999999999998</v>
      </c>
      <c r="F12">
        <v>0.27700000000000002</v>
      </c>
      <c r="G12">
        <v>9.6000000000000002E-2</v>
      </c>
      <c r="H12">
        <v>1.32</v>
      </c>
    </row>
    <row r="13" spans="1:8" x14ac:dyDescent="0.55000000000000004">
      <c r="A13" t="s">
        <v>8</v>
      </c>
      <c r="B13">
        <v>7.7000000000000002E-3</v>
      </c>
      <c r="C13">
        <v>1.1299999999999999E-2</v>
      </c>
      <c r="D13">
        <v>0.20699999999999999</v>
      </c>
      <c r="E13">
        <v>0.57899999999999996</v>
      </c>
      <c r="F13">
        <v>9.7000000000000003E-2</v>
      </c>
      <c r="G13">
        <v>0.20699999999999999</v>
      </c>
      <c r="H13">
        <v>3.18</v>
      </c>
    </row>
    <row r="14" spans="1:8" x14ac:dyDescent="0.55000000000000004">
      <c r="A14" t="s">
        <v>5</v>
      </c>
      <c r="B14">
        <v>1.7000000000000001E-2</v>
      </c>
      <c r="C14">
        <v>9.1999999999999998E-3</v>
      </c>
      <c r="D14">
        <v>0.15</v>
      </c>
      <c r="E14">
        <v>0.626</v>
      </c>
      <c r="F14">
        <v>7.4999999999999997E-2</v>
      </c>
      <c r="G14">
        <v>7.4999999999999997E-2</v>
      </c>
      <c r="H14">
        <v>2.2999999999999998</v>
      </c>
    </row>
    <row r="15" spans="1:8" x14ac:dyDescent="0.55000000000000004">
      <c r="A15" t="s">
        <v>7</v>
      </c>
      <c r="B15">
        <v>3.7999999999999999E-2</v>
      </c>
      <c r="C15">
        <v>1.2500000000000001E-2</v>
      </c>
      <c r="D15">
        <v>0.28199999999999997</v>
      </c>
      <c r="E15">
        <v>0.47499999999999998</v>
      </c>
      <c r="F15">
        <v>0.158</v>
      </c>
      <c r="G15">
        <v>0.14099999999999999</v>
      </c>
      <c r="H15">
        <v>2.41</v>
      </c>
    </row>
    <row r="16" spans="1:8" x14ac:dyDescent="0.55000000000000004">
      <c r="A16" s="1" t="s">
        <v>57</v>
      </c>
      <c r="B16">
        <v>2.3E-3</v>
      </c>
      <c r="C16">
        <v>1.2999999999999999E-3</v>
      </c>
    </row>
    <row r="17" spans="1:1" x14ac:dyDescent="0.55000000000000004">
      <c r="A17"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08B27-C7F4-4D2A-A6BB-F4A29084FA68}">
  <dimension ref="A1:E15"/>
  <sheetViews>
    <sheetView workbookViewId="0">
      <selection activeCell="H44" sqref="H44"/>
    </sheetView>
  </sheetViews>
  <sheetFormatPr defaultRowHeight="14.4" x14ac:dyDescent="0.55000000000000004"/>
  <cols>
    <col min="1" max="1" width="17.9453125" customWidth="1"/>
  </cols>
  <sheetData>
    <row r="1" spans="1:5" x14ac:dyDescent="0.55000000000000004">
      <c r="A1" t="s">
        <v>16</v>
      </c>
      <c r="B1" t="s">
        <v>58</v>
      </c>
      <c r="C1" t="s">
        <v>59</v>
      </c>
      <c r="D1" t="s">
        <v>60</v>
      </c>
      <c r="E1" t="s">
        <v>61</v>
      </c>
    </row>
    <row r="2" spans="1:5" x14ac:dyDescent="0.55000000000000004">
      <c r="A2" t="s">
        <v>13</v>
      </c>
      <c r="B2">
        <v>0.18</v>
      </c>
      <c r="C2">
        <v>0.79</v>
      </c>
      <c r="D2">
        <v>2E-3</v>
      </c>
      <c r="E2">
        <v>0.17499999999999999</v>
      </c>
    </row>
    <row r="3" spans="1:5" x14ac:dyDescent="0.55000000000000004">
      <c r="A3" t="s">
        <v>4</v>
      </c>
      <c r="B3">
        <v>0.439</v>
      </c>
      <c r="C3">
        <v>7.3999999999999996E-2</v>
      </c>
      <c r="D3">
        <v>1.1000000000000001E-3</v>
      </c>
      <c r="E3">
        <v>0.42</v>
      </c>
    </row>
    <row r="4" spans="1:5" x14ac:dyDescent="0.55000000000000004">
      <c r="A4" t="s">
        <v>1</v>
      </c>
      <c r="B4">
        <v>0.77</v>
      </c>
      <c r="C4">
        <v>5.0999999999999997E-2</v>
      </c>
      <c r="D4">
        <v>5.6500000000000002E-2</v>
      </c>
      <c r="E4">
        <v>0.16200000000000001</v>
      </c>
    </row>
    <row r="5" spans="1:5" x14ac:dyDescent="0.55000000000000004">
      <c r="A5" t="s">
        <v>10</v>
      </c>
      <c r="B5">
        <v>0.71799999999999997</v>
      </c>
      <c r="C5">
        <v>4.87E-2</v>
      </c>
      <c r="D5">
        <v>1.6299999999999999E-2</v>
      </c>
      <c r="E5">
        <v>0.39</v>
      </c>
    </row>
    <row r="6" spans="1:5" x14ac:dyDescent="0.55000000000000004">
      <c r="A6" t="s">
        <v>2</v>
      </c>
      <c r="B6">
        <v>0.75800000000000001</v>
      </c>
      <c r="C6">
        <v>1.15E-2</v>
      </c>
      <c r="D6">
        <v>1.66E-2</v>
      </c>
      <c r="E6">
        <v>0.156</v>
      </c>
    </row>
    <row r="7" spans="1:5" x14ac:dyDescent="0.55000000000000004">
      <c r="A7" t="s">
        <v>3</v>
      </c>
      <c r="B7">
        <v>0.78300000000000003</v>
      </c>
      <c r="C7">
        <v>2.07E-2</v>
      </c>
      <c r="D7">
        <v>1.6199999999999999E-2</v>
      </c>
      <c r="E7">
        <v>0.34599999999999997</v>
      </c>
    </row>
    <row r="8" spans="1:5" x14ac:dyDescent="0.55000000000000004">
      <c r="A8" t="s">
        <v>9</v>
      </c>
      <c r="B8">
        <v>0.751</v>
      </c>
      <c r="C8">
        <v>3.4799999999999998E-2</v>
      </c>
      <c r="D8">
        <v>2.52E-2</v>
      </c>
      <c r="E8">
        <v>0.159</v>
      </c>
    </row>
    <row r="9" spans="1:5" x14ac:dyDescent="0.55000000000000004">
      <c r="A9" t="s">
        <v>0</v>
      </c>
      <c r="B9">
        <v>0.81100000000000005</v>
      </c>
      <c r="C9">
        <v>3.0000000000000001E-3</v>
      </c>
      <c r="D9">
        <v>8.9999999999999993E-3</v>
      </c>
      <c r="E9">
        <v>0.48399999999999999</v>
      </c>
    </row>
    <row r="10" spans="1:5" x14ac:dyDescent="0.55000000000000004">
      <c r="A10" t="s">
        <v>6</v>
      </c>
      <c r="B10">
        <v>0.76</v>
      </c>
      <c r="C10">
        <v>2.3800000000000002E-2</v>
      </c>
      <c r="D10">
        <v>7.1999999999999998E-3</v>
      </c>
      <c r="E10">
        <v>0.115</v>
      </c>
    </row>
    <row r="11" spans="1:5" x14ac:dyDescent="0.55000000000000004">
      <c r="A11" t="s">
        <v>12</v>
      </c>
      <c r="B11">
        <v>0.71799999999999997</v>
      </c>
      <c r="C11">
        <v>2.8400000000000002E-2</v>
      </c>
      <c r="D11">
        <v>1.11E-2</v>
      </c>
      <c r="E11">
        <v>0.46200000000000002</v>
      </c>
    </row>
    <row r="12" spans="1:5" x14ac:dyDescent="0.55000000000000004">
      <c r="A12" t="s">
        <v>8</v>
      </c>
      <c r="B12">
        <v>0.78800000000000003</v>
      </c>
      <c r="C12">
        <v>2.01E-2</v>
      </c>
      <c r="D12">
        <v>1.9800000000000002E-2</v>
      </c>
      <c r="E12">
        <v>0.26400000000000001</v>
      </c>
    </row>
    <row r="13" spans="1:5" x14ac:dyDescent="0.55000000000000004">
      <c r="A13" t="s">
        <v>7</v>
      </c>
      <c r="B13">
        <v>0.71799999999999997</v>
      </c>
      <c r="C13">
        <v>4.87E-2</v>
      </c>
      <c r="D13">
        <v>1.6299999999999999E-2</v>
      </c>
      <c r="E13">
        <v>0.39</v>
      </c>
    </row>
    <row r="14" spans="1:5" x14ac:dyDescent="0.55000000000000004">
      <c r="A14" t="s">
        <v>11</v>
      </c>
      <c r="B14">
        <v>0.71799999999999997</v>
      </c>
      <c r="C14">
        <v>4.87E-2</v>
      </c>
      <c r="D14">
        <v>1.6299999999999999E-2</v>
      </c>
      <c r="E14">
        <v>0.39</v>
      </c>
    </row>
    <row r="15" spans="1:5" x14ac:dyDescent="0.55000000000000004">
      <c r="A15" t="s">
        <v>57</v>
      </c>
      <c r="B15">
        <v>0.94499999999999995</v>
      </c>
      <c r="C15">
        <v>3.5000000000000001E-3</v>
      </c>
      <c r="D15">
        <v>2.2499999999999998E-3</v>
      </c>
      <c r="E1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E72E9-4A5E-4F75-9FEB-C2B27A376D3D}">
  <dimension ref="A1:M54"/>
  <sheetViews>
    <sheetView workbookViewId="0">
      <selection activeCell="I8" sqref="I8:L22"/>
    </sheetView>
  </sheetViews>
  <sheetFormatPr defaultRowHeight="14.4" x14ac:dyDescent="0.55000000000000004"/>
  <cols>
    <col min="1" max="1" width="25.1015625" customWidth="1"/>
    <col min="2" max="2" width="13.05078125" customWidth="1"/>
    <col min="3" max="3" width="16.05078125" customWidth="1"/>
    <col min="4" max="4" width="29.62890625" customWidth="1"/>
    <col min="5" max="5" width="28.20703125" customWidth="1"/>
    <col min="8" max="8" width="12.62890625" customWidth="1"/>
    <col min="9" max="9" width="14.3125" customWidth="1"/>
    <col min="10" max="10" width="12.3125" customWidth="1"/>
    <col min="11" max="11" width="10" customWidth="1"/>
    <col min="12" max="12" width="9.83984375" customWidth="1"/>
  </cols>
  <sheetData>
    <row r="1" spans="1:13" x14ac:dyDescent="0.55000000000000004">
      <c r="A1" s="13" t="s">
        <v>101</v>
      </c>
    </row>
    <row r="2" spans="1:13" x14ac:dyDescent="0.55000000000000004">
      <c r="A2" t="s">
        <v>160</v>
      </c>
    </row>
    <row r="3" spans="1:13" x14ac:dyDescent="0.55000000000000004">
      <c r="A3" t="s">
        <v>102</v>
      </c>
      <c r="B3" s="1"/>
    </row>
    <row r="4" spans="1:13" x14ac:dyDescent="0.55000000000000004">
      <c r="A4" t="s">
        <v>103</v>
      </c>
    </row>
    <row r="7" spans="1:13" x14ac:dyDescent="0.55000000000000004">
      <c r="A7" s="14" t="s">
        <v>104</v>
      </c>
      <c r="B7" s="15" t="s">
        <v>105</v>
      </c>
      <c r="C7" s="14" t="s">
        <v>106</v>
      </c>
      <c r="D7" s="15" t="s">
        <v>107</v>
      </c>
      <c r="E7" s="15" t="s">
        <v>108</v>
      </c>
      <c r="H7" s="15" t="s">
        <v>16</v>
      </c>
      <c r="I7" s="15" t="s">
        <v>109</v>
      </c>
      <c r="J7" s="15" t="s">
        <v>110</v>
      </c>
      <c r="K7" s="15" t="s">
        <v>21</v>
      </c>
      <c r="L7" s="15" t="s">
        <v>22</v>
      </c>
      <c r="M7" s="15" t="s">
        <v>30</v>
      </c>
    </row>
    <row r="8" spans="1:13" x14ac:dyDescent="0.55000000000000004">
      <c r="A8" s="16" t="s">
        <v>111</v>
      </c>
      <c r="C8" s="16">
        <v>0.96</v>
      </c>
      <c r="D8" s="16">
        <v>1</v>
      </c>
      <c r="H8" s="6" t="s">
        <v>0</v>
      </c>
      <c r="I8" s="11">
        <f>B20*60</f>
        <v>365.4</v>
      </c>
      <c r="J8" s="11">
        <f t="shared" ref="J8:L8" si="0">C20</f>
        <v>1.21</v>
      </c>
      <c r="K8" s="11">
        <f t="shared" si="0"/>
        <v>0.53</v>
      </c>
      <c r="L8" s="11">
        <f t="shared" si="0"/>
        <v>0.19</v>
      </c>
    </row>
    <row r="9" spans="1:13" x14ac:dyDescent="0.55000000000000004">
      <c r="A9" s="16" t="s">
        <v>112</v>
      </c>
      <c r="C9" s="16">
        <v>0.42</v>
      </c>
      <c r="D9" s="16">
        <v>1</v>
      </c>
      <c r="H9" s="6" t="s">
        <v>1</v>
      </c>
      <c r="I9" s="11">
        <f>B11*60</f>
        <v>46.800000000000004</v>
      </c>
      <c r="J9" s="11">
        <f t="shared" ref="J9:L9" si="1">C11</f>
        <v>1.51</v>
      </c>
      <c r="K9" s="11">
        <f t="shared" si="1"/>
        <v>0.04</v>
      </c>
      <c r="L9" s="11">
        <f t="shared" si="1"/>
        <v>4.0000000000000001E-3</v>
      </c>
    </row>
    <row r="10" spans="1:13" x14ac:dyDescent="0.55000000000000004">
      <c r="A10" s="16" t="s">
        <v>113</v>
      </c>
      <c r="B10" s="16">
        <v>0.32</v>
      </c>
      <c r="C10" s="16">
        <v>11.82</v>
      </c>
      <c r="D10" s="16">
        <v>0.03</v>
      </c>
      <c r="E10" s="16">
        <v>0.1</v>
      </c>
      <c r="H10" s="6" t="s">
        <v>2</v>
      </c>
      <c r="I10" s="11">
        <f>B14*60</f>
        <v>15.600000000000001</v>
      </c>
      <c r="J10" s="11">
        <f t="shared" ref="J10:L11" si="2">C14</f>
        <v>0.42</v>
      </c>
      <c r="K10" s="11">
        <f t="shared" si="2"/>
        <v>0.14000000000000001</v>
      </c>
      <c r="L10" s="11">
        <f t="shared" si="2"/>
        <v>0.1</v>
      </c>
    </row>
    <row r="11" spans="1:13" x14ac:dyDescent="0.55000000000000004">
      <c r="A11" s="16" t="s">
        <v>114</v>
      </c>
      <c r="B11" s="16">
        <v>0.78</v>
      </c>
      <c r="C11" s="16">
        <v>1.51</v>
      </c>
      <c r="D11" s="16">
        <v>0.04</v>
      </c>
      <c r="E11" s="17">
        <v>4.0000000000000001E-3</v>
      </c>
      <c r="H11" s="6" t="s">
        <v>3</v>
      </c>
      <c r="I11" s="11">
        <f>B15*60</f>
        <v>79.800000000000011</v>
      </c>
      <c r="J11" s="11">
        <f t="shared" si="2"/>
        <v>0.44</v>
      </c>
      <c r="K11" s="11">
        <f t="shared" si="2"/>
        <v>0.23</v>
      </c>
      <c r="L11" s="11">
        <f t="shared" si="2"/>
        <v>0.2</v>
      </c>
    </row>
    <row r="12" spans="1:13" x14ac:dyDescent="0.55000000000000004">
      <c r="A12" s="16" t="s">
        <v>115</v>
      </c>
      <c r="B12" s="16">
        <v>0.32</v>
      </c>
      <c r="C12" s="16">
        <v>14.65</v>
      </c>
      <c r="D12" s="16">
        <v>0.02</v>
      </c>
      <c r="E12" s="16">
        <v>0.16</v>
      </c>
      <c r="H12" s="6" t="s">
        <v>4</v>
      </c>
      <c r="I12" s="11">
        <f>B10*60</f>
        <v>19.2</v>
      </c>
      <c r="J12" s="11">
        <f t="shared" ref="J12:L12" si="3">C10</f>
        <v>11.82</v>
      </c>
      <c r="K12" s="11">
        <f t="shared" si="3"/>
        <v>0.03</v>
      </c>
      <c r="L12" s="11">
        <f t="shared" si="3"/>
        <v>0.1</v>
      </c>
    </row>
    <row r="13" spans="1:13" x14ac:dyDescent="0.55000000000000004">
      <c r="A13" s="16" t="s">
        <v>116</v>
      </c>
      <c r="B13" s="17">
        <v>3.2499999999999999E-3</v>
      </c>
      <c r="C13" s="16">
        <v>0.04</v>
      </c>
      <c r="D13" s="16">
        <v>0.06</v>
      </c>
      <c r="E13" s="16">
        <v>7.0000000000000007E-2</v>
      </c>
      <c r="H13" s="6" t="s">
        <v>6</v>
      </c>
      <c r="I13" s="11">
        <f>B21*60</f>
        <v>67.2</v>
      </c>
      <c r="J13" s="11">
        <f t="shared" ref="J13:L13" si="4">C21</f>
        <v>32.65</v>
      </c>
      <c r="K13" s="11">
        <f t="shared" si="4"/>
        <v>0.03</v>
      </c>
      <c r="L13" s="11">
        <f t="shared" si="4"/>
        <v>0.16</v>
      </c>
    </row>
    <row r="14" spans="1:13" x14ac:dyDescent="0.55000000000000004">
      <c r="A14" s="16" t="s">
        <v>117</v>
      </c>
      <c r="B14" s="16">
        <v>0.26</v>
      </c>
      <c r="C14" s="16">
        <v>0.42</v>
      </c>
      <c r="D14" s="16">
        <v>0.14000000000000001</v>
      </c>
      <c r="E14" s="16">
        <v>0.1</v>
      </c>
      <c r="H14" t="s">
        <v>7</v>
      </c>
      <c r="I14" s="11">
        <f>B27*60</f>
        <v>4.2</v>
      </c>
      <c r="J14" s="11">
        <f t="shared" ref="J14:L14" si="5">C27</f>
        <v>0.17</v>
      </c>
      <c r="K14" s="11">
        <f t="shared" si="5"/>
        <v>0.03</v>
      </c>
      <c r="L14" s="11">
        <f t="shared" si="5"/>
        <v>0.1</v>
      </c>
    </row>
    <row r="15" spans="1:13" x14ac:dyDescent="0.55000000000000004">
      <c r="A15" s="16" t="s">
        <v>118</v>
      </c>
      <c r="B15" s="16">
        <v>1.33</v>
      </c>
      <c r="C15" s="16">
        <v>0.44</v>
      </c>
      <c r="D15" s="16">
        <v>0.23</v>
      </c>
      <c r="E15" s="16">
        <v>0.2</v>
      </c>
      <c r="H15" s="9" t="s">
        <v>8</v>
      </c>
      <c r="I15" s="11">
        <f>B26*60</f>
        <v>10.200000000000001</v>
      </c>
      <c r="J15" s="11">
        <f t="shared" ref="J15:L15" si="6">C26</f>
        <v>0.21</v>
      </c>
      <c r="K15" s="11">
        <f t="shared" si="6"/>
        <v>0.33</v>
      </c>
      <c r="L15" s="11">
        <f t="shared" si="6"/>
        <v>0.15</v>
      </c>
    </row>
    <row r="16" spans="1:13" x14ac:dyDescent="0.55000000000000004">
      <c r="A16" s="16" t="s">
        <v>119</v>
      </c>
      <c r="B16" s="16">
        <v>0.26</v>
      </c>
      <c r="C16" s="16">
        <v>0.41</v>
      </c>
      <c r="D16" s="16">
        <v>0.02</v>
      </c>
      <c r="E16" s="16">
        <v>0.09</v>
      </c>
      <c r="H16" s="9" t="s">
        <v>9</v>
      </c>
      <c r="I16" s="11">
        <f>B17*60</f>
        <v>25.8</v>
      </c>
      <c r="J16" s="11">
        <f t="shared" ref="J16:L16" si="7">C17</f>
        <v>2.38</v>
      </c>
      <c r="K16" s="11">
        <f t="shared" si="7"/>
        <v>0.17</v>
      </c>
      <c r="L16" s="11">
        <f t="shared" si="7"/>
        <v>0.16</v>
      </c>
    </row>
    <row r="17" spans="1:12" x14ac:dyDescent="0.55000000000000004">
      <c r="A17" s="16" t="s">
        <v>120</v>
      </c>
      <c r="B17" s="16">
        <v>0.43</v>
      </c>
      <c r="C17" s="16">
        <v>2.38</v>
      </c>
      <c r="D17" s="16">
        <v>0.17</v>
      </c>
      <c r="E17" s="16">
        <v>0.16</v>
      </c>
      <c r="H17" s="6" t="s">
        <v>10</v>
      </c>
      <c r="I17" s="11">
        <f>(B25+B16)*60</f>
        <v>54.6</v>
      </c>
      <c r="J17" s="11">
        <f t="shared" ref="J17:L17" si="8">C25+C16</f>
        <v>1.1299999999999999</v>
      </c>
      <c r="K17" s="11">
        <f t="shared" si="8"/>
        <v>0.04</v>
      </c>
      <c r="L17" s="11">
        <f t="shared" si="8"/>
        <v>0.18</v>
      </c>
    </row>
    <row r="18" spans="1:12" x14ac:dyDescent="0.55000000000000004">
      <c r="A18" s="16" t="s">
        <v>121</v>
      </c>
      <c r="C18" s="16">
        <v>2.38</v>
      </c>
      <c r="H18" t="s">
        <v>11</v>
      </c>
      <c r="I18" s="11">
        <f>B22*60</f>
        <v>4.2</v>
      </c>
      <c r="J18" s="11">
        <f t="shared" ref="J18:L18" si="9">C22</f>
        <v>0.19</v>
      </c>
      <c r="K18" s="11">
        <f t="shared" si="9"/>
        <v>0.2</v>
      </c>
      <c r="L18" s="11">
        <f t="shared" si="9"/>
        <v>0.12</v>
      </c>
    </row>
    <row r="19" spans="1:12" x14ac:dyDescent="0.55000000000000004">
      <c r="A19" s="16" t="s">
        <v>122</v>
      </c>
      <c r="C19" s="16">
        <v>0</v>
      </c>
      <c r="H19" s="6" t="s">
        <v>12</v>
      </c>
      <c r="I19" s="11">
        <f>B24*60</f>
        <v>19.8</v>
      </c>
      <c r="J19" s="11">
        <f t="shared" ref="J19:L19" si="10">C24</f>
        <v>3.76</v>
      </c>
      <c r="K19" s="11">
        <f t="shared" si="10"/>
        <v>0.05</v>
      </c>
      <c r="L19" s="11">
        <f t="shared" si="10"/>
        <v>0.3</v>
      </c>
    </row>
    <row r="20" spans="1:12" x14ac:dyDescent="0.55000000000000004">
      <c r="A20" s="16" t="s">
        <v>123</v>
      </c>
      <c r="B20" s="16">
        <v>6.09</v>
      </c>
      <c r="C20" s="16">
        <v>1.21</v>
      </c>
      <c r="D20" s="16">
        <v>0.53</v>
      </c>
      <c r="E20" s="16">
        <v>0.19</v>
      </c>
      <c r="H20" s="6" t="s">
        <v>13</v>
      </c>
      <c r="I20" s="11">
        <f>B12*60</f>
        <v>19.2</v>
      </c>
      <c r="J20" s="11">
        <f t="shared" ref="J20:L20" si="11">C12</f>
        <v>14.65</v>
      </c>
      <c r="K20" s="11">
        <f t="shared" si="11"/>
        <v>0.02</v>
      </c>
      <c r="L20" s="11">
        <f t="shared" si="11"/>
        <v>0.16</v>
      </c>
    </row>
    <row r="21" spans="1:12" x14ac:dyDescent="0.55000000000000004">
      <c r="A21" s="16" t="s">
        <v>124</v>
      </c>
      <c r="B21" s="16">
        <v>1.1200000000000001</v>
      </c>
      <c r="C21" s="16">
        <v>32.65</v>
      </c>
      <c r="D21" s="16">
        <v>0.03</v>
      </c>
      <c r="E21" s="16">
        <v>0.16</v>
      </c>
      <c r="H21" s="1" t="s">
        <v>14</v>
      </c>
      <c r="I21" s="11">
        <f>I8</f>
        <v>365.4</v>
      </c>
      <c r="J21">
        <f t="shared" ref="J21:L21" si="12">C9</f>
        <v>0.42</v>
      </c>
      <c r="K21">
        <f t="shared" si="12"/>
        <v>1</v>
      </c>
      <c r="L21">
        <f t="shared" si="12"/>
        <v>0</v>
      </c>
    </row>
    <row r="22" spans="1:12" x14ac:dyDescent="0.55000000000000004">
      <c r="A22" s="16" t="s">
        <v>125</v>
      </c>
      <c r="B22" s="16">
        <v>7.0000000000000007E-2</v>
      </c>
      <c r="C22" s="16">
        <v>0.19</v>
      </c>
      <c r="D22" s="16">
        <v>0.2</v>
      </c>
      <c r="E22" s="16">
        <v>0.12</v>
      </c>
      <c r="H22" s="1" t="s">
        <v>15</v>
      </c>
      <c r="I22" s="11">
        <f>I8</f>
        <v>365.4</v>
      </c>
      <c r="J22">
        <f>C8</f>
        <v>0.96</v>
      </c>
      <c r="K22">
        <f t="shared" ref="K22:L22" si="13">D9</f>
        <v>1</v>
      </c>
      <c r="L22">
        <f t="shared" si="13"/>
        <v>0</v>
      </c>
    </row>
    <row r="23" spans="1:12" x14ac:dyDescent="0.55000000000000004">
      <c r="A23" s="16" t="s">
        <v>126</v>
      </c>
      <c r="B23" s="16">
        <v>1.21</v>
      </c>
      <c r="C23" s="16">
        <v>1.04</v>
      </c>
      <c r="D23" s="16">
        <v>1</v>
      </c>
    </row>
    <row r="24" spans="1:12" x14ac:dyDescent="0.55000000000000004">
      <c r="A24" s="16" t="s">
        <v>127</v>
      </c>
      <c r="B24" s="16">
        <v>0.33</v>
      </c>
      <c r="C24" s="16">
        <v>3.76</v>
      </c>
      <c r="D24" s="16">
        <v>0.05</v>
      </c>
      <c r="E24" s="16">
        <v>0.3</v>
      </c>
    </row>
    <row r="25" spans="1:12" x14ac:dyDescent="0.55000000000000004">
      <c r="A25" s="16" t="s">
        <v>128</v>
      </c>
      <c r="B25" s="16">
        <v>0.65</v>
      </c>
      <c r="C25" s="16">
        <v>0.72</v>
      </c>
      <c r="D25" s="16">
        <v>0.02</v>
      </c>
      <c r="E25" s="16">
        <v>0.09</v>
      </c>
    </row>
    <row r="26" spans="1:12" x14ac:dyDescent="0.55000000000000004">
      <c r="A26" s="16" t="s">
        <v>129</v>
      </c>
      <c r="B26" s="16">
        <v>0.17</v>
      </c>
      <c r="C26" s="16">
        <v>0.21</v>
      </c>
      <c r="D26" s="16">
        <v>0.33</v>
      </c>
      <c r="E26" s="16">
        <v>0.15</v>
      </c>
    </row>
    <row r="27" spans="1:12" x14ac:dyDescent="0.55000000000000004">
      <c r="A27" s="16" t="s">
        <v>130</v>
      </c>
      <c r="B27" s="16">
        <v>7.0000000000000007E-2</v>
      </c>
      <c r="C27" s="16">
        <v>0.17</v>
      </c>
      <c r="D27" s="16">
        <v>0.03</v>
      </c>
      <c r="E27" s="16">
        <v>0.1</v>
      </c>
    </row>
    <row r="32" spans="1:12" x14ac:dyDescent="0.55000000000000004">
      <c r="A32" s="10" t="s">
        <v>87</v>
      </c>
      <c r="B32" s="10"/>
      <c r="C32" s="10"/>
      <c r="D32" s="10"/>
      <c r="E32" s="10"/>
      <c r="F32" s="10"/>
    </row>
    <row r="33" spans="1:6" x14ac:dyDescent="0.55000000000000004">
      <c r="A33" t="s">
        <v>32</v>
      </c>
      <c r="B33">
        <f>SUM(parameters_organs!B8,parameters_organs!B9,parameters_organs!B11,parameters_organs!B12)</f>
        <v>73.2</v>
      </c>
      <c r="C33">
        <v>7.0000000000000007E-2</v>
      </c>
      <c r="D33">
        <v>1</v>
      </c>
      <c r="E33">
        <v>0</v>
      </c>
      <c r="F33">
        <v>1</v>
      </c>
    </row>
    <row r="36" spans="1:6" x14ac:dyDescent="0.55000000000000004">
      <c r="A36" s="14"/>
      <c r="B36" s="14"/>
      <c r="C36" s="14"/>
      <c r="D36" s="14"/>
      <c r="E36" s="14"/>
    </row>
    <row r="37" spans="1:6" x14ac:dyDescent="0.55000000000000004">
      <c r="A37" s="16"/>
      <c r="B37" s="16"/>
      <c r="C37" s="16"/>
      <c r="D37" s="16"/>
      <c r="E37" s="16"/>
    </row>
    <row r="38" spans="1:6" x14ac:dyDescent="0.55000000000000004">
      <c r="A38" s="16"/>
      <c r="B38" s="16"/>
      <c r="C38" s="16"/>
      <c r="D38" s="16"/>
      <c r="E38" s="16"/>
      <c r="F38" s="14"/>
    </row>
    <row r="39" spans="1:6" x14ac:dyDescent="0.55000000000000004">
      <c r="A39" s="16"/>
      <c r="B39" s="16"/>
      <c r="C39" s="16"/>
      <c r="D39" s="16"/>
      <c r="E39" s="16"/>
      <c r="F39" s="16"/>
    </row>
    <row r="40" spans="1:6" x14ac:dyDescent="0.55000000000000004">
      <c r="A40" s="16"/>
      <c r="B40" s="17"/>
      <c r="C40" s="16"/>
      <c r="D40" s="16"/>
      <c r="E40" s="16"/>
      <c r="F40" s="16"/>
    </row>
    <row r="41" spans="1:6" x14ac:dyDescent="0.55000000000000004">
      <c r="A41" s="16"/>
      <c r="B41" s="16"/>
      <c r="C41" s="16"/>
      <c r="D41" s="16"/>
      <c r="E41" s="16"/>
      <c r="F41" s="16"/>
    </row>
    <row r="42" spans="1:6" x14ac:dyDescent="0.55000000000000004">
      <c r="A42" s="16"/>
      <c r="B42" s="16"/>
      <c r="C42" s="16"/>
      <c r="D42" s="16"/>
      <c r="E42" s="16"/>
      <c r="F42" s="16"/>
    </row>
    <row r="43" spans="1:6" x14ac:dyDescent="0.55000000000000004">
      <c r="A43" s="16"/>
      <c r="B43" s="16"/>
      <c r="C43" s="16"/>
      <c r="D43" s="16"/>
      <c r="E43" s="16"/>
      <c r="F43" s="16"/>
    </row>
    <row r="44" spans="1:6" x14ac:dyDescent="0.55000000000000004">
      <c r="A44" s="16"/>
      <c r="B44" s="16"/>
      <c r="C44" s="16"/>
      <c r="D44" s="16"/>
      <c r="E44" s="16"/>
    </row>
    <row r="45" spans="1:6" x14ac:dyDescent="0.55000000000000004">
      <c r="C45" s="16"/>
      <c r="D45" s="16"/>
      <c r="E45" s="16"/>
    </row>
    <row r="46" spans="1:6" x14ac:dyDescent="0.55000000000000004">
      <c r="C46" s="16"/>
      <c r="D46" s="16"/>
      <c r="E46" s="16"/>
    </row>
    <row r="47" spans="1:6" x14ac:dyDescent="0.55000000000000004">
      <c r="A47" s="16"/>
      <c r="B47" s="16"/>
      <c r="C47" s="16"/>
      <c r="D47" s="16"/>
      <c r="E47" s="16"/>
    </row>
    <row r="48" spans="1:6" x14ac:dyDescent="0.55000000000000004">
      <c r="A48" s="16"/>
      <c r="B48" s="16"/>
      <c r="C48" s="16"/>
      <c r="D48" s="16"/>
      <c r="E48" s="16"/>
    </row>
    <row r="49" spans="1:5" x14ac:dyDescent="0.55000000000000004">
      <c r="A49" s="16"/>
      <c r="B49" s="16"/>
      <c r="C49" s="16"/>
      <c r="D49" s="16"/>
      <c r="E49" s="16"/>
    </row>
    <row r="50" spans="1:5" x14ac:dyDescent="0.55000000000000004">
      <c r="A50" s="16"/>
      <c r="B50" s="16"/>
      <c r="C50" s="16"/>
      <c r="D50" s="16"/>
      <c r="E50" s="16"/>
    </row>
    <row r="51" spans="1:5" x14ac:dyDescent="0.55000000000000004">
      <c r="A51" s="16"/>
      <c r="B51" s="16"/>
      <c r="C51" s="16"/>
      <c r="D51" s="16"/>
      <c r="E51" s="16"/>
    </row>
    <row r="52" spans="1:5" x14ac:dyDescent="0.55000000000000004">
      <c r="A52" s="16"/>
      <c r="B52" s="16"/>
      <c r="C52" s="16"/>
      <c r="D52" s="16"/>
      <c r="E52" s="16"/>
    </row>
    <row r="53" spans="1:5" x14ac:dyDescent="0.55000000000000004">
      <c r="A53" s="16"/>
      <c r="B53" s="16"/>
    </row>
    <row r="54" spans="1:5" x14ac:dyDescent="0.55000000000000004">
      <c r="A54" s="16"/>
      <c r="B54" s="16"/>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170D2-737B-453C-961F-C254905D8E8D}">
  <dimension ref="A1:P48"/>
  <sheetViews>
    <sheetView topLeftCell="A12" workbookViewId="0">
      <selection activeCell="K15" sqref="K15:P21"/>
    </sheetView>
  </sheetViews>
  <sheetFormatPr defaultRowHeight="14.4" x14ac:dyDescent="0.55000000000000004"/>
  <cols>
    <col min="1" max="1" width="16.578125" customWidth="1"/>
    <col min="2" max="2" width="11.89453125" customWidth="1"/>
    <col min="3" max="3" width="12.578125" customWidth="1"/>
    <col min="4" max="4" width="11.89453125" customWidth="1"/>
    <col min="5" max="5" width="12.5234375" customWidth="1"/>
    <col min="6" max="6" width="13.62890625" customWidth="1"/>
    <col min="7" max="7" width="14.41796875" customWidth="1"/>
    <col min="8" max="8" width="13.15625" customWidth="1"/>
    <col min="10" max="10" width="13.578125" customWidth="1"/>
    <col min="11" max="11" width="12.83984375" customWidth="1"/>
    <col min="12" max="12" width="10.734375" customWidth="1"/>
    <col min="13" max="13" width="11" customWidth="1"/>
    <col min="15" max="15" width="14.26171875" customWidth="1"/>
    <col min="16" max="16" width="12.62890625" customWidth="1"/>
  </cols>
  <sheetData>
    <row r="1" spans="1:16" x14ac:dyDescent="0.55000000000000004">
      <c r="A1" s="13" t="s">
        <v>101</v>
      </c>
    </row>
    <row r="2" spans="1:16" x14ac:dyDescent="0.55000000000000004">
      <c r="A2" t="s">
        <v>131</v>
      </c>
    </row>
    <row r="3" spans="1:16" x14ac:dyDescent="0.55000000000000004">
      <c r="A3" t="s">
        <v>132</v>
      </c>
      <c r="B3" s="1"/>
    </row>
    <row r="4" spans="1:16" x14ac:dyDescent="0.55000000000000004">
      <c r="A4" t="s">
        <v>133</v>
      </c>
    </row>
    <row r="5" spans="1:16" x14ac:dyDescent="0.55000000000000004">
      <c r="A5" t="s">
        <v>134</v>
      </c>
    </row>
    <row r="6" spans="1:16" x14ac:dyDescent="0.55000000000000004">
      <c r="A6" t="s">
        <v>135</v>
      </c>
    </row>
    <row r="7" spans="1:16" x14ac:dyDescent="0.55000000000000004">
      <c r="A7" t="s">
        <v>136</v>
      </c>
    </row>
    <row r="8" spans="1:16" x14ac:dyDescent="0.55000000000000004">
      <c r="A8" t="s">
        <v>137</v>
      </c>
    </row>
    <row r="14" spans="1:16" ht="43.2" x14ac:dyDescent="0.55000000000000004">
      <c r="A14" s="14" t="s">
        <v>138</v>
      </c>
      <c r="B14" s="14" t="s">
        <v>139</v>
      </c>
      <c r="C14" s="18" t="s">
        <v>140</v>
      </c>
      <c r="D14" s="18" t="s">
        <v>141</v>
      </c>
      <c r="E14" s="18" t="s">
        <v>142</v>
      </c>
      <c r="F14" s="18" t="s">
        <v>143</v>
      </c>
      <c r="G14" s="18" t="s">
        <v>78</v>
      </c>
      <c r="H14" s="18" t="s">
        <v>144</v>
      </c>
      <c r="J14" t="s">
        <v>69</v>
      </c>
      <c r="K14" t="s">
        <v>80</v>
      </c>
      <c r="L14" t="s">
        <v>145</v>
      </c>
      <c r="M14" t="s">
        <v>146</v>
      </c>
      <c r="N14" t="s">
        <v>78</v>
      </c>
      <c r="O14" t="s">
        <v>147</v>
      </c>
      <c r="P14" t="s">
        <v>81</v>
      </c>
    </row>
    <row r="15" spans="1:16" x14ac:dyDescent="0.55000000000000004">
      <c r="A15" s="16" t="s">
        <v>130</v>
      </c>
      <c r="B15" s="16">
        <v>20</v>
      </c>
      <c r="C15" s="16">
        <v>5</v>
      </c>
      <c r="D15" s="16">
        <v>5</v>
      </c>
      <c r="G15" s="16">
        <v>2</v>
      </c>
      <c r="H15" s="16">
        <v>0.03</v>
      </c>
      <c r="J15" t="s">
        <v>7</v>
      </c>
      <c r="K15">
        <f>PI()*C15^2*B15/1000*H15</f>
        <v>4.7123889803846901E-2</v>
      </c>
      <c r="N15">
        <f>G15</f>
        <v>2</v>
      </c>
    </row>
    <row r="16" spans="1:16" x14ac:dyDescent="0.55000000000000004">
      <c r="A16" s="16" t="s">
        <v>148</v>
      </c>
      <c r="B16" s="16">
        <v>22.52</v>
      </c>
      <c r="C16" s="16">
        <v>1.76</v>
      </c>
      <c r="D16" s="16">
        <v>1.61</v>
      </c>
      <c r="E16" s="16">
        <v>0.05</v>
      </c>
      <c r="F16" s="16">
        <v>0.02</v>
      </c>
      <c r="G16" s="16">
        <v>6</v>
      </c>
      <c r="H16" s="16">
        <v>0.06</v>
      </c>
      <c r="J16" t="s">
        <v>70</v>
      </c>
      <c r="K16">
        <f>PI()*C16^2*B16/1000*H16</f>
        <v>1.3149064171960165E-2</v>
      </c>
      <c r="L16">
        <f>B16</f>
        <v>22.52</v>
      </c>
      <c r="M16">
        <f>C16*2</f>
        <v>3.52</v>
      </c>
      <c r="N16">
        <f>G16</f>
        <v>6</v>
      </c>
      <c r="O16" s="11">
        <f>F16</f>
        <v>0.02</v>
      </c>
      <c r="P16" s="11">
        <f>E16*60/$B$31</f>
        <v>8.2101806239737278E-3</v>
      </c>
    </row>
    <row r="17" spans="1:16" x14ac:dyDescent="0.55000000000000004">
      <c r="A17" s="16" t="s">
        <v>149</v>
      </c>
      <c r="B17" s="16">
        <v>52.09</v>
      </c>
      <c r="C17" s="16">
        <v>1.61</v>
      </c>
      <c r="D17" s="16">
        <v>1.51</v>
      </c>
      <c r="E17" s="16">
        <v>0.11</v>
      </c>
      <c r="F17" s="16">
        <v>0.05</v>
      </c>
      <c r="G17" s="16">
        <v>6.25</v>
      </c>
      <c r="H17" s="16">
        <v>0.06</v>
      </c>
      <c r="J17" t="s">
        <v>71</v>
      </c>
      <c r="K17">
        <f>PI()*C17^2*B17/1000*H17</f>
        <v>2.545113957070852E-2</v>
      </c>
      <c r="L17">
        <f>(B17+B18)/2</f>
        <v>52.09</v>
      </c>
      <c r="M17">
        <f>C17*2</f>
        <v>3.22</v>
      </c>
      <c r="N17">
        <f>G17</f>
        <v>6.25</v>
      </c>
      <c r="O17" s="11">
        <f>(F17+F18)/2</f>
        <v>0.04</v>
      </c>
      <c r="P17" s="11">
        <f>(E17+E18)*60/2/B31</f>
        <v>1.8062397372742199E-2</v>
      </c>
    </row>
    <row r="18" spans="1:16" x14ac:dyDescent="0.55000000000000004">
      <c r="A18" s="16" t="s">
        <v>150</v>
      </c>
      <c r="B18" s="16">
        <v>52.09</v>
      </c>
      <c r="C18" s="16">
        <v>1.51</v>
      </c>
      <c r="D18" s="16">
        <v>1.41</v>
      </c>
      <c r="E18" s="16">
        <v>0.11</v>
      </c>
      <c r="F18" s="16">
        <v>0.03</v>
      </c>
      <c r="G18" s="16">
        <v>6.92</v>
      </c>
      <c r="H18" s="16">
        <v>0.06</v>
      </c>
      <c r="J18" t="s">
        <v>72</v>
      </c>
      <c r="K18">
        <f>PI()*C18^2*B18/1000*H18</f>
        <v>2.2387694662695305E-2</v>
      </c>
      <c r="L18">
        <f>L17</f>
        <v>52.09</v>
      </c>
      <c r="M18">
        <f>C18*2</f>
        <v>3.02</v>
      </c>
      <c r="N18">
        <f>G18</f>
        <v>6.92</v>
      </c>
      <c r="O18" s="11">
        <f>O17</f>
        <v>0.04</v>
      </c>
      <c r="P18" s="11">
        <f>P17</f>
        <v>1.8062397372742199E-2</v>
      </c>
    </row>
    <row r="19" spans="1:16" x14ac:dyDescent="0.55000000000000004">
      <c r="A19" s="16" t="s">
        <v>151</v>
      </c>
      <c r="B19" s="16">
        <v>77.430000000000007</v>
      </c>
      <c r="C19" s="16">
        <v>1.41</v>
      </c>
      <c r="D19" s="16">
        <v>1.21</v>
      </c>
      <c r="E19" s="16">
        <v>0.11</v>
      </c>
      <c r="F19" s="16">
        <v>0.03</v>
      </c>
      <c r="G19" s="16">
        <v>7.21</v>
      </c>
      <c r="H19" s="16">
        <v>0.06</v>
      </c>
      <c r="J19" t="s">
        <v>73</v>
      </c>
      <c r="K19">
        <f>PI()*C19^2*(B19+B20)/1000*H19/3</f>
        <v>1.9344492858272902E-2</v>
      </c>
      <c r="L19">
        <f>(B19+B20)/3</f>
        <v>51.620000000000005</v>
      </c>
      <c r="M19">
        <f>C19*2</f>
        <v>2.82</v>
      </c>
      <c r="N19">
        <f>G19</f>
        <v>7.21</v>
      </c>
      <c r="O19" s="11">
        <f>(F19+F20)/3</f>
        <v>1.3333333333333334E-2</v>
      </c>
      <c r="P19" s="11">
        <f>(E19+E20)*60/3/B31</f>
        <v>1.20415982484948E-2</v>
      </c>
    </row>
    <row r="20" spans="1:16" x14ac:dyDescent="0.55000000000000004">
      <c r="A20" s="16" t="s">
        <v>152</v>
      </c>
      <c r="B20" s="16">
        <v>77.430000000000007</v>
      </c>
      <c r="C20" s="16">
        <v>1.21</v>
      </c>
      <c r="D20" s="16">
        <v>1.01</v>
      </c>
      <c r="E20" s="16">
        <v>0.11</v>
      </c>
      <c r="F20" s="16">
        <v>0.01</v>
      </c>
      <c r="G20" s="16">
        <v>7.46</v>
      </c>
      <c r="H20" s="16">
        <v>0.06</v>
      </c>
      <c r="J20" t="s">
        <v>74</v>
      </c>
      <c r="K20">
        <f>K19</f>
        <v>1.9344492858272902E-2</v>
      </c>
      <c r="L20">
        <f>L19</f>
        <v>51.620000000000005</v>
      </c>
      <c r="M20">
        <f>M19</f>
        <v>2.82</v>
      </c>
      <c r="N20">
        <f>(G19+G20)/2</f>
        <v>7.335</v>
      </c>
      <c r="O20" s="11">
        <f>O19</f>
        <v>1.3333333333333334E-2</v>
      </c>
      <c r="P20" s="11">
        <f>P19</f>
        <v>1.20415982484948E-2</v>
      </c>
    </row>
    <row r="21" spans="1:16" x14ac:dyDescent="0.55000000000000004">
      <c r="A21" s="16" t="s">
        <v>153</v>
      </c>
      <c r="B21" s="16">
        <v>5.88</v>
      </c>
      <c r="C21" s="16">
        <v>3.43</v>
      </c>
      <c r="D21" s="16">
        <v>3.43</v>
      </c>
      <c r="E21" s="16">
        <v>0.02</v>
      </c>
      <c r="F21" s="17">
        <v>6.6400000000000001E-3</v>
      </c>
      <c r="G21" s="16">
        <v>5.7</v>
      </c>
      <c r="H21" s="17">
        <v>6.0000000000000001E-3</v>
      </c>
      <c r="J21" t="s">
        <v>75</v>
      </c>
      <c r="K21">
        <f>K19</f>
        <v>1.9344492858272902E-2</v>
      </c>
      <c r="L21">
        <f>L20</f>
        <v>51.620000000000005</v>
      </c>
      <c r="M21">
        <f>M19</f>
        <v>2.82</v>
      </c>
      <c r="N21">
        <f>G20</f>
        <v>7.46</v>
      </c>
      <c r="O21" s="11">
        <f>O19</f>
        <v>1.3333333333333334E-2</v>
      </c>
      <c r="P21" s="11">
        <f>P19</f>
        <v>1.20415982484948E-2</v>
      </c>
    </row>
    <row r="22" spans="1:16" x14ac:dyDescent="0.55000000000000004">
      <c r="A22" s="16" t="s">
        <v>154</v>
      </c>
      <c r="B22" s="16">
        <v>16.45</v>
      </c>
      <c r="C22" s="16">
        <v>3.43</v>
      </c>
      <c r="D22" s="16">
        <v>3.43</v>
      </c>
      <c r="E22" s="16">
        <v>0.03</v>
      </c>
      <c r="F22" s="16">
        <v>0.01</v>
      </c>
      <c r="G22" s="16">
        <v>5.6</v>
      </c>
      <c r="H22" s="17">
        <v>6.0000000000000001E-3</v>
      </c>
    </row>
    <row r="23" spans="1:16" x14ac:dyDescent="0.55000000000000004">
      <c r="A23" s="16" t="s">
        <v>155</v>
      </c>
      <c r="B23" s="16">
        <v>32.340000000000003</v>
      </c>
      <c r="C23" s="16">
        <v>3.43</v>
      </c>
      <c r="D23" s="16">
        <v>1.96</v>
      </c>
      <c r="E23" s="16">
        <v>0.06</v>
      </c>
      <c r="F23" s="16">
        <v>0.03</v>
      </c>
      <c r="G23" s="16">
        <v>5.7</v>
      </c>
      <c r="H23" s="17">
        <v>6.0000000000000001E-3</v>
      </c>
    </row>
    <row r="24" spans="1:16" ht="28.8" x14ac:dyDescent="0.55000000000000004">
      <c r="A24" s="16" t="s">
        <v>156</v>
      </c>
      <c r="B24" s="16">
        <v>21.57</v>
      </c>
      <c r="C24" s="16">
        <v>1.96</v>
      </c>
      <c r="D24" s="16">
        <v>1.96</v>
      </c>
      <c r="E24" s="16">
        <v>0.05</v>
      </c>
      <c r="F24" s="16">
        <v>0.01</v>
      </c>
      <c r="G24" s="16">
        <v>6.6</v>
      </c>
      <c r="H24" s="17">
        <v>6.0000000000000001E-3</v>
      </c>
    </row>
    <row r="25" spans="1:16" ht="28.8" x14ac:dyDescent="0.55000000000000004">
      <c r="A25" s="16" t="s">
        <v>157</v>
      </c>
      <c r="B25" s="16">
        <v>26.69</v>
      </c>
      <c r="C25" s="16">
        <v>1.96</v>
      </c>
      <c r="D25" s="16">
        <v>1.96</v>
      </c>
      <c r="E25" s="16">
        <v>0.03</v>
      </c>
      <c r="F25" s="16">
        <v>0.02</v>
      </c>
      <c r="G25" s="16">
        <v>6.6</v>
      </c>
      <c r="H25" s="17">
        <v>6.0000000000000001E-3</v>
      </c>
    </row>
    <row r="26" spans="1:16" x14ac:dyDescent="0.55000000000000004">
      <c r="A26" s="16" t="s">
        <v>158</v>
      </c>
      <c r="B26" s="16">
        <v>10.8</v>
      </c>
      <c r="C26" s="16">
        <v>1.96</v>
      </c>
      <c r="D26" s="16">
        <v>1.23</v>
      </c>
      <c r="E26" s="16">
        <v>0.01</v>
      </c>
      <c r="F26" s="17">
        <v>6.8100000000000001E-3</v>
      </c>
      <c r="G26" s="16">
        <v>6.6</v>
      </c>
      <c r="H26" s="17">
        <v>6.0000000000000001E-3</v>
      </c>
    </row>
    <row r="28" spans="1:16" x14ac:dyDescent="0.55000000000000004">
      <c r="C28" s="14"/>
      <c r="D28" s="14"/>
    </row>
    <row r="29" spans="1:16" x14ac:dyDescent="0.55000000000000004">
      <c r="C29" s="16"/>
      <c r="D29" s="16"/>
      <c r="E29" s="16"/>
      <c r="G29" s="16"/>
      <c r="H29" s="16"/>
      <c r="I29" s="16"/>
      <c r="J29" s="16"/>
      <c r="K29" s="16"/>
    </row>
    <row r="30" spans="1:16" x14ac:dyDescent="0.55000000000000004">
      <c r="C30" s="16"/>
      <c r="D30" s="16"/>
      <c r="E30" s="14"/>
      <c r="G30" s="16"/>
      <c r="H30" s="16"/>
      <c r="I30" s="16"/>
    </row>
    <row r="31" spans="1:16" x14ac:dyDescent="0.55000000000000004">
      <c r="A31" t="s">
        <v>159</v>
      </c>
      <c r="B31">
        <v>365.4</v>
      </c>
      <c r="C31" s="16" t="s">
        <v>19</v>
      </c>
      <c r="D31" s="16"/>
      <c r="E31" s="16"/>
      <c r="G31" s="16"/>
      <c r="H31" s="16"/>
      <c r="I31" s="16"/>
      <c r="J31" s="16"/>
      <c r="K31" s="16"/>
    </row>
    <row r="32" spans="1:16" x14ac:dyDescent="0.55000000000000004">
      <c r="C32" s="16"/>
      <c r="D32" s="16"/>
      <c r="E32" s="16"/>
      <c r="G32" s="16"/>
      <c r="H32" s="16"/>
      <c r="I32" s="16"/>
    </row>
    <row r="33" spans="1:9" x14ac:dyDescent="0.55000000000000004">
      <c r="A33" s="14"/>
      <c r="B33" s="14"/>
      <c r="C33" s="14"/>
      <c r="D33" s="14"/>
      <c r="E33" s="14"/>
      <c r="F33" s="14"/>
      <c r="G33" s="16"/>
      <c r="H33" s="16"/>
      <c r="I33" s="16"/>
    </row>
    <row r="34" spans="1:9" x14ac:dyDescent="0.55000000000000004">
      <c r="A34" s="14"/>
      <c r="B34" s="14"/>
      <c r="C34" s="14"/>
      <c r="D34" s="14"/>
      <c r="E34" s="16"/>
      <c r="F34" s="16"/>
      <c r="G34" s="16"/>
      <c r="H34" s="16"/>
      <c r="I34" s="16"/>
    </row>
    <row r="35" spans="1:9" x14ac:dyDescent="0.55000000000000004">
      <c r="A35" s="16"/>
      <c r="B35" s="16"/>
      <c r="C35" s="16"/>
      <c r="D35" s="16"/>
      <c r="E35" s="14"/>
      <c r="F35" s="16"/>
      <c r="G35" s="16"/>
      <c r="H35" s="16"/>
      <c r="I35" s="16"/>
    </row>
    <row r="36" spans="1:9" x14ac:dyDescent="0.55000000000000004">
      <c r="A36" s="16"/>
      <c r="B36" s="16"/>
      <c r="C36" s="16"/>
      <c r="D36" s="16"/>
      <c r="E36" s="16"/>
      <c r="F36" s="16"/>
      <c r="G36" s="16"/>
      <c r="H36" s="16"/>
      <c r="I36" s="16"/>
    </row>
    <row r="37" spans="1:9" x14ac:dyDescent="0.55000000000000004">
      <c r="A37" s="16"/>
      <c r="B37" s="16"/>
      <c r="C37" s="16"/>
      <c r="D37" s="16"/>
      <c r="E37" s="16"/>
      <c r="F37" s="16"/>
      <c r="G37" s="16"/>
      <c r="H37" s="16"/>
      <c r="I37" s="16"/>
    </row>
    <row r="38" spans="1:9" x14ac:dyDescent="0.55000000000000004">
      <c r="A38" s="16"/>
      <c r="B38" s="16"/>
      <c r="C38" s="16"/>
      <c r="D38" s="16"/>
      <c r="E38" s="16"/>
      <c r="F38" s="16"/>
    </row>
    <row r="39" spans="1:9" x14ac:dyDescent="0.55000000000000004">
      <c r="A39" s="16"/>
      <c r="B39" s="16"/>
      <c r="C39" s="16"/>
      <c r="D39" s="16"/>
      <c r="E39" s="16"/>
    </row>
    <row r="40" spans="1:9" x14ac:dyDescent="0.55000000000000004">
      <c r="A40" s="16"/>
      <c r="B40" s="16"/>
      <c r="C40" s="16"/>
      <c r="D40" s="16"/>
      <c r="E40" s="16"/>
    </row>
    <row r="41" spans="1:9" x14ac:dyDescent="0.55000000000000004">
      <c r="A41" s="16"/>
      <c r="B41" s="17"/>
      <c r="C41" s="16"/>
      <c r="D41" s="16"/>
      <c r="E41" s="16"/>
    </row>
    <row r="42" spans="1:9" x14ac:dyDescent="0.55000000000000004">
      <c r="A42" s="16"/>
      <c r="B42" s="17"/>
      <c r="C42" s="16"/>
      <c r="D42" s="16"/>
      <c r="E42" s="16"/>
    </row>
    <row r="43" spans="1:9" x14ac:dyDescent="0.55000000000000004">
      <c r="A43" s="16"/>
      <c r="B43" s="17"/>
      <c r="C43" s="16"/>
      <c r="D43" s="16"/>
      <c r="E43" s="16"/>
    </row>
    <row r="44" spans="1:9" x14ac:dyDescent="0.55000000000000004">
      <c r="A44" s="16"/>
      <c r="B44" s="17"/>
      <c r="C44" s="16"/>
      <c r="D44" s="16"/>
      <c r="E44" s="16"/>
    </row>
    <row r="45" spans="1:9" x14ac:dyDescent="0.55000000000000004">
      <c r="A45" s="16"/>
      <c r="B45" s="17"/>
      <c r="C45" s="16"/>
      <c r="D45" s="16"/>
      <c r="E45" s="16"/>
    </row>
    <row r="46" spans="1:9" x14ac:dyDescent="0.55000000000000004">
      <c r="A46" s="16"/>
      <c r="B46" s="17"/>
      <c r="C46" s="16"/>
      <c r="D46" s="16"/>
      <c r="E46" s="16"/>
    </row>
    <row r="47" spans="1:9" x14ac:dyDescent="0.55000000000000004">
      <c r="A47" s="16"/>
      <c r="B47" s="16"/>
      <c r="D47" s="16"/>
      <c r="E47" s="16"/>
    </row>
    <row r="48" spans="1:9" x14ac:dyDescent="0.55000000000000004">
      <c r="A48" s="16"/>
      <c r="B48" s="16"/>
      <c r="C48" s="16"/>
      <c r="D48" s="16"/>
      <c r="E48" s="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4B131-A778-4E49-A412-4FE2604F2A12}">
  <dimension ref="A3:E27"/>
  <sheetViews>
    <sheetView workbookViewId="0">
      <selection activeCell="B22" sqref="B22"/>
    </sheetView>
  </sheetViews>
  <sheetFormatPr defaultRowHeight="14.4" x14ac:dyDescent="0.55000000000000004"/>
  <cols>
    <col min="1" max="1" width="27.3671875" customWidth="1"/>
    <col min="2" max="2" width="17.734375" customWidth="1"/>
    <col min="3" max="3" width="19.41796875" customWidth="1"/>
    <col min="4" max="4" width="39.05078125" customWidth="1"/>
    <col min="5" max="5" width="26.5234375" customWidth="1"/>
  </cols>
  <sheetData>
    <row r="3" spans="1:5" x14ac:dyDescent="0.55000000000000004">
      <c r="A3" s="2" t="s">
        <v>26</v>
      </c>
      <c r="B3" s="4" t="s">
        <v>29</v>
      </c>
      <c r="C3" s="2" t="s">
        <v>18</v>
      </c>
      <c r="D3" s="2" t="s">
        <v>20</v>
      </c>
      <c r="E3" s="2" t="s">
        <v>40</v>
      </c>
    </row>
    <row r="4" spans="1:5" x14ac:dyDescent="0.55000000000000004">
      <c r="A4" t="s">
        <v>33</v>
      </c>
      <c r="B4" t="s">
        <v>41</v>
      </c>
      <c r="C4" t="s">
        <v>42</v>
      </c>
      <c r="D4" t="s">
        <v>44</v>
      </c>
      <c r="E4" t="s">
        <v>51</v>
      </c>
    </row>
    <row r="5" spans="1:5" x14ac:dyDescent="0.55000000000000004">
      <c r="A5" t="s">
        <v>38</v>
      </c>
      <c r="B5" t="s">
        <v>41</v>
      </c>
      <c r="C5" t="s">
        <v>42</v>
      </c>
      <c r="D5" t="s">
        <v>45</v>
      </c>
      <c r="E5" t="s">
        <v>51</v>
      </c>
    </row>
    <row r="6" spans="1:5" x14ac:dyDescent="0.55000000000000004">
      <c r="A6" t="s">
        <v>34</v>
      </c>
      <c r="B6" t="s">
        <v>41</v>
      </c>
      <c r="C6" t="s">
        <v>42</v>
      </c>
      <c r="D6" t="s">
        <v>46</v>
      </c>
      <c r="E6" t="s">
        <v>51</v>
      </c>
    </row>
    <row r="7" spans="1:5" x14ac:dyDescent="0.55000000000000004">
      <c r="A7" t="s">
        <v>35</v>
      </c>
      <c r="B7" t="s">
        <v>41</v>
      </c>
      <c r="C7" t="s">
        <v>42</v>
      </c>
      <c r="D7" t="s">
        <v>47</v>
      </c>
      <c r="E7" t="s">
        <v>51</v>
      </c>
    </row>
    <row r="8" spans="1:5" x14ac:dyDescent="0.55000000000000004">
      <c r="A8" t="s">
        <v>36</v>
      </c>
      <c r="B8" t="s">
        <v>41</v>
      </c>
      <c r="C8" t="s">
        <v>42</v>
      </c>
      <c r="D8" t="s">
        <v>48</v>
      </c>
      <c r="E8" t="s">
        <v>52</v>
      </c>
    </row>
    <row r="9" spans="1:5" x14ac:dyDescent="0.55000000000000004">
      <c r="A9" t="s">
        <v>37</v>
      </c>
      <c r="B9" t="s">
        <v>41</v>
      </c>
      <c r="C9" t="s">
        <v>42</v>
      </c>
      <c r="D9" t="s">
        <v>49</v>
      </c>
      <c r="E9" t="s">
        <v>52</v>
      </c>
    </row>
    <row r="10" spans="1:5" x14ac:dyDescent="0.55000000000000004">
      <c r="A10" t="s">
        <v>39</v>
      </c>
      <c r="B10" t="s">
        <v>41</v>
      </c>
      <c r="C10" t="s">
        <v>43</v>
      </c>
      <c r="D10" t="s">
        <v>50</v>
      </c>
      <c r="E10" t="s">
        <v>51</v>
      </c>
    </row>
    <row r="11" spans="1:5" x14ac:dyDescent="0.55000000000000004">
      <c r="A11" t="s">
        <v>58</v>
      </c>
      <c r="B11" t="s">
        <v>64</v>
      </c>
      <c r="C11" t="s">
        <v>42</v>
      </c>
      <c r="D11" t="s">
        <v>65</v>
      </c>
      <c r="E11" t="s">
        <v>62</v>
      </c>
    </row>
    <row r="12" spans="1:5" x14ac:dyDescent="0.55000000000000004">
      <c r="A12" t="s">
        <v>59</v>
      </c>
      <c r="B12" t="s">
        <v>64</v>
      </c>
      <c r="C12" t="s">
        <v>42</v>
      </c>
      <c r="D12" t="s">
        <v>44</v>
      </c>
      <c r="E12" t="s">
        <v>62</v>
      </c>
    </row>
    <row r="13" spans="1:5" x14ac:dyDescent="0.55000000000000004">
      <c r="A13" t="s">
        <v>60</v>
      </c>
      <c r="B13" t="s">
        <v>64</v>
      </c>
      <c r="C13" t="s">
        <v>42</v>
      </c>
      <c r="D13" t="s">
        <v>66</v>
      </c>
      <c r="E13" t="s">
        <v>62</v>
      </c>
    </row>
    <row r="14" spans="1:5" x14ac:dyDescent="0.55000000000000004">
      <c r="A14" t="s">
        <v>61</v>
      </c>
      <c r="B14" t="s">
        <v>64</v>
      </c>
      <c r="C14" t="s">
        <v>42</v>
      </c>
      <c r="D14" t="s">
        <v>67</v>
      </c>
      <c r="E14" t="s">
        <v>62</v>
      </c>
    </row>
    <row r="19" spans="1:2" x14ac:dyDescent="0.55000000000000004">
      <c r="A19" s="3" t="s">
        <v>27</v>
      </c>
      <c r="B19" s="3" t="s">
        <v>28</v>
      </c>
    </row>
    <row r="20" spans="1:2" x14ac:dyDescent="0.55000000000000004">
      <c r="A20" t="s">
        <v>51</v>
      </c>
      <c r="B20" s="5" t="s">
        <v>53</v>
      </c>
    </row>
    <row r="21" spans="1:2" x14ac:dyDescent="0.55000000000000004">
      <c r="A21" t="s">
        <v>52</v>
      </c>
      <c r="B21" s="5" t="s">
        <v>54</v>
      </c>
    </row>
    <row r="22" spans="1:2" x14ac:dyDescent="0.55000000000000004">
      <c r="A22" t="s">
        <v>62</v>
      </c>
      <c r="B22" s="5" t="s">
        <v>63</v>
      </c>
    </row>
    <row r="23" spans="1:2" x14ac:dyDescent="0.55000000000000004">
      <c r="B23" s="5"/>
    </row>
    <row r="24" spans="1:2" x14ac:dyDescent="0.55000000000000004">
      <c r="B24" s="5"/>
    </row>
    <row r="25" spans="1:2" x14ac:dyDescent="0.55000000000000004">
      <c r="A25" s="7" t="s">
        <v>55</v>
      </c>
    </row>
    <row r="26" spans="1:2" x14ac:dyDescent="0.55000000000000004">
      <c r="A26" t="s">
        <v>56</v>
      </c>
    </row>
    <row r="27" spans="1:2" x14ac:dyDescent="0.55000000000000004">
      <c r="A27" t="s">
        <v>68</v>
      </c>
    </row>
  </sheetData>
  <phoneticPr fontId="3" type="noConversion"/>
  <hyperlinks>
    <hyperlink ref="B22" r:id="rId1" xr:uid="{47595EC8-5FC7-42BA-9E77-8B345763B3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parameters_organs</vt:lpstr>
      <vt:lpstr>parameters_ACAT</vt:lpstr>
      <vt:lpstr>parameters_general</vt:lpstr>
      <vt:lpstr>physical_param_dissolution</vt:lpstr>
      <vt:lpstr>parameters_partition_coeff_RR</vt:lpstr>
      <vt:lpstr>parameters_partition_coeff_PT</vt:lpstr>
      <vt:lpstr>information_organs_human</vt:lpstr>
      <vt:lpstr>information_ACAT_human</vt:lpstr>
      <vt:lpstr>information_partition_coeff</vt:lpstr>
      <vt:lpstr>information_param_dissolution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 Melillo</dc:creator>
  <cp:lastModifiedBy>Nicola Melillo</cp:lastModifiedBy>
  <dcterms:created xsi:type="dcterms:W3CDTF">2015-06-05T18:19:34Z</dcterms:created>
  <dcterms:modified xsi:type="dcterms:W3CDTF">2021-05-21T11:10:14Z</dcterms:modified>
</cp:coreProperties>
</file>