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nicol\Documents\POSTDOC\projects\systemsforcasting\PBPK\codes\2021_05_19_PBPK_app_v08\data\library_drugs\"/>
    </mc:Choice>
  </mc:AlternateContent>
  <xr:revisionPtr revIDLastSave="0" documentId="13_ncr:1_{6963F014-DDD8-418D-8622-55373B58AE48}" xr6:coauthVersionLast="47" xr6:coauthVersionMax="47" xr10:uidLastSave="{00000000-0000-0000-0000-000000000000}"/>
  <bookViews>
    <workbookView xWindow="-96" yWindow="-96" windowWidth="23232" windowHeight="12552" activeTab="3" xr2:uid="{00000000-000D-0000-FFFF-FFFF00000000}"/>
  </bookViews>
  <sheets>
    <sheet name="drug_param" sheetId="1" r:id="rId1"/>
    <sheet name="others" sheetId="8" r:id="rId2"/>
    <sheet name="units" sheetId="2" r:id="rId3"/>
    <sheet name="reference" sheetId="5" r:id="rId4"/>
    <sheet name="plasma_liver_CL_conversion" sheetId="6" r:id="rId5"/>
    <sheet name="Papp_Peff_conversion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" i="8" l="1"/>
  <c r="P12" i="8"/>
  <c r="O11" i="8"/>
  <c r="O10" i="8"/>
  <c r="P10" i="8"/>
  <c r="E8" i="6"/>
  <c r="H6" i="6"/>
  <c r="C5" i="7"/>
  <c r="C4" i="7"/>
  <c r="B4" i="6"/>
  <c r="B6" i="6"/>
  <c r="H4" i="6" l="1"/>
  <c r="E7" i="6" s="1"/>
  <c r="K3" i="1"/>
  <c r="M4" i="1"/>
  <c r="E4" i="6" l="1"/>
  <c r="E5" i="6"/>
  <c r="E6" i="6"/>
</calcChain>
</file>

<file path=xl/sharedStrings.xml><?xml version="1.0" encoding="utf-8"?>
<sst xmlns="http://schemas.openxmlformats.org/spreadsheetml/2006/main" count="118" uniqueCount="58">
  <si>
    <t>drug</t>
  </si>
  <si>
    <t>mw</t>
  </si>
  <si>
    <t>type</t>
  </si>
  <si>
    <t>logPow</t>
  </si>
  <si>
    <t>fup</t>
  </si>
  <si>
    <t>BP</t>
  </si>
  <si>
    <t>pKa</t>
  </si>
  <si>
    <t>r</t>
  </si>
  <si>
    <t>rho</t>
  </si>
  <si>
    <t>Cs_int</t>
  </si>
  <si>
    <t>Cs_w</t>
  </si>
  <si>
    <t>pH_ref</t>
  </si>
  <si>
    <t>Peff</t>
  </si>
  <si>
    <t>CLh</t>
  </si>
  <si>
    <t>CLr</t>
  </si>
  <si>
    <t>Clent</t>
  </si>
  <si>
    <t>specie</t>
  </si>
  <si>
    <t>base</t>
  </si>
  <si>
    <t>g/mol</t>
  </si>
  <si>
    <t>um</t>
  </si>
  <si>
    <t>mg/cm^3</t>
  </si>
  <si>
    <t>mg/L</t>
  </si>
  <si>
    <t>10^-4 cm/s</t>
  </si>
  <si>
    <t>L/h</t>
  </si>
  <si>
    <t>human</t>
  </si>
  <si>
    <t>neutral</t>
  </si>
  <si>
    <t>Clh</t>
  </si>
  <si>
    <t>Clr</t>
  </si>
  <si>
    <t>Midazolam</t>
  </si>
  <si>
    <t>Digoxin</t>
  </si>
  <si>
    <t>Caffeine</t>
  </si>
  <si>
    <t>Alfentanil</t>
  </si>
  <si>
    <t>Atazanavir</t>
  </si>
  <si>
    <t>Mefenamic acid</t>
  </si>
  <si>
    <t>acid</t>
  </si>
  <si>
    <t>All the references were taken from PKSim compounds https://github.com/Open-Systems-Pharmacology, unless otherwise specified</t>
  </si>
  <si>
    <t>Calculated using the total hepatic clearance calculator of PKSim v9.1, using total CL values from https://doi.org/10.1007/s40262-014-0227-1</t>
  </si>
  <si>
    <t>Calculated using the total hepatic clearance calculator of PKSim v9.1, using total CL values from https://doi.org/10.1038/sj.clpt.6100237</t>
  </si>
  <si>
    <t>Plasma clearance [L/h]</t>
  </si>
  <si>
    <t>Intrinsic hepatic clearance [L/h]</t>
  </si>
  <si>
    <t>name</t>
  </si>
  <si>
    <t>value</t>
  </si>
  <si>
    <t>unit</t>
  </si>
  <si>
    <t>body weight</t>
  </si>
  <si>
    <t>blood flow rate (liver)</t>
  </si>
  <si>
    <t>fraction unbound</t>
  </si>
  <si>
    <t>kg</t>
  </si>
  <si>
    <t>Papp CACO2 [10^-6 cm/s]</t>
  </si>
  <si>
    <t>Peff [10^-4 cm/s]</t>
  </si>
  <si>
    <t>Reference Papp</t>
  </si>
  <si>
    <t>10.1002/jps.21802</t>
  </si>
  <si>
    <t>blood flow rate (kidney)</t>
  </si>
  <si>
    <t>parameters taken from PKSim v9.1 standard subject male</t>
  </si>
  <si>
    <t xml:space="preserve">10.1124/jpet.116.237438 </t>
  </si>
  <si>
    <t>CLr taken from (https://doi.org/10.1124/jpet.116.237438)</t>
  </si>
  <si>
    <t>Calculated from intrinsic clearance (https://doi.org/10.1124/jpet.116.237438) using an hepatocellularity of 139E+6 cells/g liver (PKSim v9.1)</t>
  </si>
  <si>
    <t>Regression taken from (https://doi.org/10.1023/a:1020483911355)</t>
  </si>
  <si>
    <t>Calculated using the total hepatic clearance calculator of PKSim v9.1, using total CL values from https://bjanaesthesia.org/article/S0007-0912(17)39089-X/pdf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</si>
</sst>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Font="1"/>
    <xf numFmtId="0" fontId="0" fillId="0" borderId="0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"/>
  <sheetViews>
    <sheetView workbookViewId="0">
      <selection activeCell="N4" sqref="N4"/>
    </sheetView>
  </sheetViews>
  <sheetFormatPr defaultRowHeight="14.4" x14ac:dyDescent="0.55000000000000004"/>
  <cols>
    <col min="1" max="1" width="17.9453125" customWidth="1"/>
    <col min="13" max="13" width="11.578125" bestFit="1" customWidth="1"/>
    <col min="14" max="14" width="11.68359375" bestFit="1" customWidth="1"/>
  </cols>
  <sheetData>
    <row r="1" spans="1:1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26</v>
      </c>
      <c r="O1" t="s">
        <v>27</v>
      </c>
      <c r="P1" t="s">
        <v>15</v>
      </c>
      <c r="Q1" t="s">
        <v>16</v>
      </c>
    </row>
    <row r="2" spans="1:17" x14ac:dyDescent="0.55000000000000004">
      <c r="A2" t="s">
        <v>29</v>
      </c>
      <c r="B2">
        <v>780.93</v>
      </c>
      <c r="C2" t="s">
        <v>25</v>
      </c>
      <c r="D2">
        <v>1.3</v>
      </c>
      <c r="E2">
        <v>0.71</v>
      </c>
      <c r="F2">
        <v>2.2999999999999998</v>
      </c>
      <c r="H2">
        <v>25</v>
      </c>
      <c r="I2">
        <v>1000</v>
      </c>
      <c r="K2">
        <v>64.8</v>
      </c>
      <c r="M2">
        <v>2.5</v>
      </c>
      <c r="N2">
        <v>7.28</v>
      </c>
      <c r="O2">
        <v>43.36</v>
      </c>
      <c r="P2">
        <v>0</v>
      </c>
      <c r="Q2" t="s">
        <v>24</v>
      </c>
    </row>
    <row r="3" spans="1:17" x14ac:dyDescent="0.55000000000000004">
      <c r="A3" t="s">
        <v>28</v>
      </c>
      <c r="B3">
        <v>325.77</v>
      </c>
      <c r="C3" t="s">
        <v>17</v>
      </c>
      <c r="D3">
        <v>3.13</v>
      </c>
      <c r="E3">
        <v>0.02</v>
      </c>
      <c r="F3">
        <v>0.66</v>
      </c>
      <c r="G3">
        <v>6.15</v>
      </c>
      <c r="H3">
        <v>25</v>
      </c>
      <c r="I3">
        <v>1000</v>
      </c>
      <c r="K3">
        <f>0.049*1000</f>
        <v>49</v>
      </c>
      <c r="L3">
        <v>6.5</v>
      </c>
      <c r="M3">
        <v>3.028</v>
      </c>
      <c r="N3">
        <v>2457</v>
      </c>
      <c r="O3">
        <v>0</v>
      </c>
      <c r="P3">
        <v>0</v>
      </c>
      <c r="Q3" t="s">
        <v>24</v>
      </c>
    </row>
    <row r="4" spans="1:17" x14ac:dyDescent="0.55000000000000004">
      <c r="A4" t="s">
        <v>32</v>
      </c>
      <c r="B4">
        <v>704.86</v>
      </c>
      <c r="C4" t="s">
        <v>17</v>
      </c>
      <c r="D4">
        <v>2.12</v>
      </c>
      <c r="E4">
        <v>0.14000000000000001</v>
      </c>
      <c r="F4">
        <v>0.68</v>
      </c>
      <c r="G4">
        <v>4.7</v>
      </c>
      <c r="H4">
        <v>25</v>
      </c>
      <c r="I4">
        <v>1000</v>
      </c>
      <c r="K4">
        <v>50000</v>
      </c>
      <c r="L4">
        <v>7</v>
      </c>
      <c r="M4">
        <f>9.86/100/60</f>
        <v>1.6433333333333332E-3</v>
      </c>
      <c r="N4">
        <v>50.82</v>
      </c>
      <c r="O4">
        <v>0</v>
      </c>
      <c r="P4">
        <v>0</v>
      </c>
      <c r="Q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28241-9A64-45B9-9B87-BEF9C2478891}">
  <dimension ref="C10:S12"/>
  <sheetViews>
    <sheetView workbookViewId="0">
      <selection activeCell="C12" sqref="C12:S12"/>
    </sheetView>
  </sheetViews>
  <sheetFormatPr defaultRowHeight="14.4" x14ac:dyDescent="0.55000000000000004"/>
  <sheetData>
    <row r="10" spans="3:19" x14ac:dyDescent="0.55000000000000004">
      <c r="C10" t="s">
        <v>30</v>
      </c>
      <c r="D10">
        <v>194.2</v>
      </c>
      <c r="E10" t="s">
        <v>17</v>
      </c>
      <c r="F10">
        <v>-7.0000000000000007E-2</v>
      </c>
      <c r="G10">
        <v>0.7</v>
      </c>
      <c r="H10">
        <v>0.76</v>
      </c>
      <c r="I10">
        <v>0.8</v>
      </c>
      <c r="J10">
        <v>25</v>
      </c>
      <c r="K10">
        <v>1000</v>
      </c>
      <c r="M10">
        <v>21600</v>
      </c>
      <c r="N10">
        <v>7</v>
      </c>
      <c r="O10">
        <f>5.05*10^-3</f>
        <v>5.0499999999999998E-3</v>
      </c>
      <c r="P10">
        <f>0.09*2.36*60</f>
        <v>12.743999999999998</v>
      </c>
      <c r="Q10">
        <v>0</v>
      </c>
      <c r="R10">
        <v>0</v>
      </c>
      <c r="S10" t="s">
        <v>24</v>
      </c>
    </row>
    <row r="11" spans="3:19" x14ac:dyDescent="0.55000000000000004">
      <c r="C11" t="s">
        <v>31</v>
      </c>
      <c r="D11">
        <v>416.52</v>
      </c>
      <c r="E11" t="s">
        <v>17</v>
      </c>
      <c r="F11">
        <v>1.85</v>
      </c>
      <c r="G11">
        <v>0.1</v>
      </c>
      <c r="H11">
        <v>0.6</v>
      </c>
      <c r="I11">
        <v>6.5</v>
      </c>
      <c r="J11">
        <v>25</v>
      </c>
      <c r="K11">
        <v>1000</v>
      </c>
      <c r="M11">
        <v>992</v>
      </c>
      <c r="N11">
        <v>6.5</v>
      </c>
      <c r="O11">
        <f>5.7/60</f>
        <v>9.5000000000000001E-2</v>
      </c>
      <c r="P11">
        <v>232.35</v>
      </c>
      <c r="Q11">
        <v>0</v>
      </c>
      <c r="R11">
        <v>0</v>
      </c>
      <c r="S11" t="s">
        <v>24</v>
      </c>
    </row>
    <row r="12" spans="3:19" x14ac:dyDescent="0.55000000000000004">
      <c r="C12" t="s">
        <v>33</v>
      </c>
      <c r="D12">
        <v>241.29</v>
      </c>
      <c r="E12" t="s">
        <v>34</v>
      </c>
      <c r="F12">
        <v>5.03</v>
      </c>
      <c r="G12">
        <v>1.9E-2</v>
      </c>
      <c r="H12">
        <v>0.72</v>
      </c>
      <c r="I12">
        <v>4.2</v>
      </c>
      <c r="J12">
        <v>25</v>
      </c>
      <c r="K12">
        <v>1000</v>
      </c>
      <c r="M12">
        <v>80.95</v>
      </c>
      <c r="N12">
        <v>5.5</v>
      </c>
      <c r="O12">
        <f>0.141/60</f>
        <v>2.3499999999999997E-3</v>
      </c>
      <c r="P12">
        <f>9.5*60*2.36*0.67*0.01</f>
        <v>9.0128399999999989</v>
      </c>
      <c r="Q12">
        <v>0</v>
      </c>
      <c r="R12">
        <v>0</v>
      </c>
      <c r="S12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9A747-E3E7-4300-BEA9-CC45ACD10FE3}">
  <dimension ref="B1:Q2"/>
  <sheetViews>
    <sheetView workbookViewId="0">
      <selection activeCell="P3" sqref="P3"/>
    </sheetView>
  </sheetViews>
  <sheetFormatPr defaultRowHeight="14.4" x14ac:dyDescent="0.55000000000000004"/>
  <cols>
    <col min="13" max="13" width="12.15625" customWidth="1"/>
  </cols>
  <sheetData>
    <row r="1" spans="2:17" x14ac:dyDescent="0.55000000000000004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2:17" x14ac:dyDescent="0.55000000000000004">
      <c r="B2" t="s">
        <v>18</v>
      </c>
      <c r="H2" t="s">
        <v>19</v>
      </c>
      <c r="I2" t="s">
        <v>20</v>
      </c>
      <c r="J2" t="s">
        <v>21</v>
      </c>
      <c r="K2" t="s">
        <v>21</v>
      </c>
      <c r="M2" t="s">
        <v>22</v>
      </c>
      <c r="N2" t="s">
        <v>23</v>
      </c>
      <c r="O2" t="s">
        <v>23</v>
      </c>
      <c r="P2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F994C-E7CA-4747-9EE2-82464D9F7657}">
  <dimension ref="A1:Q9"/>
  <sheetViews>
    <sheetView tabSelected="1" workbookViewId="0">
      <selection activeCell="N7" sqref="N7"/>
    </sheetView>
  </sheetViews>
  <sheetFormatPr defaultRowHeight="14.4" x14ac:dyDescent="0.55000000000000004"/>
  <cols>
    <col min="1" max="1" width="14.41796875" customWidth="1"/>
  </cols>
  <sheetData>
    <row r="1" spans="1:17" x14ac:dyDescent="0.55000000000000004">
      <c r="A1" t="s">
        <v>35</v>
      </c>
    </row>
    <row r="3" spans="1:17" x14ac:dyDescent="0.55000000000000004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26</v>
      </c>
      <c r="O3" t="s">
        <v>27</v>
      </c>
      <c r="P3" t="s">
        <v>15</v>
      </c>
      <c r="Q3" t="s">
        <v>16</v>
      </c>
    </row>
    <row r="4" spans="1:17" x14ac:dyDescent="0.55000000000000004">
      <c r="A4" t="s">
        <v>29</v>
      </c>
      <c r="N4" t="s">
        <v>55</v>
      </c>
      <c r="O4" t="s">
        <v>54</v>
      </c>
    </row>
    <row r="5" spans="1:17" x14ac:dyDescent="0.55000000000000004">
      <c r="A5" t="s">
        <v>30</v>
      </c>
    </row>
    <row r="6" spans="1:17" x14ac:dyDescent="0.55000000000000004">
      <c r="A6" t="s">
        <v>31</v>
      </c>
      <c r="N6" t="s">
        <v>37</v>
      </c>
    </row>
    <row r="7" spans="1:17" x14ac:dyDescent="0.55000000000000004">
      <c r="A7" t="s">
        <v>32</v>
      </c>
      <c r="N7" t="s">
        <v>36</v>
      </c>
    </row>
    <row r="8" spans="1:17" x14ac:dyDescent="0.55000000000000004">
      <c r="A8" t="s">
        <v>33</v>
      </c>
    </row>
    <row r="9" spans="1:17" x14ac:dyDescent="0.55000000000000004">
      <c r="A9" t="s">
        <v>28</v>
      </c>
      <c r="N9" t="s">
        <v>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65317-121D-4477-9715-0222B7086FCB}">
  <dimension ref="A3:L8"/>
  <sheetViews>
    <sheetView workbookViewId="0">
      <selection activeCell="G13" sqref="G13"/>
    </sheetView>
  </sheetViews>
  <sheetFormatPr defaultRowHeight="14.4" x14ac:dyDescent="0.55000000000000004"/>
  <cols>
    <col min="1" max="1" width="13.734375" customWidth="1"/>
    <col min="2" max="2" width="22.05078125" customWidth="1"/>
    <col min="3" max="3" width="20.15625" customWidth="1"/>
    <col min="4" max="4" width="20.5234375" customWidth="1"/>
    <col min="5" max="5" width="32.15625" customWidth="1"/>
    <col min="6" max="6" width="19.7890625" customWidth="1"/>
    <col min="7" max="7" width="13.62890625" customWidth="1"/>
    <col min="12" max="12" width="23.3125" customWidth="1"/>
  </cols>
  <sheetData>
    <row r="3" spans="1:12" ht="14.7" thickBot="1" x14ac:dyDescent="0.6">
      <c r="A3" s="1" t="s">
        <v>0</v>
      </c>
      <c r="B3" s="2" t="s">
        <v>38</v>
      </c>
      <c r="C3" s="2" t="s">
        <v>45</v>
      </c>
      <c r="D3" s="1" t="s">
        <v>5</v>
      </c>
      <c r="E3" s="2" t="s">
        <v>39</v>
      </c>
      <c r="G3" s="1" t="s">
        <v>40</v>
      </c>
      <c r="H3" s="1" t="s">
        <v>41</v>
      </c>
      <c r="I3" s="1" t="s">
        <v>42</v>
      </c>
      <c r="L3" s="4"/>
    </row>
    <row r="4" spans="1:12" x14ac:dyDescent="0.55000000000000004">
      <c r="A4" t="s">
        <v>31</v>
      </c>
      <c r="B4">
        <f>4.6/1000*$H$5*60</f>
        <v>20.148</v>
      </c>
      <c r="C4">
        <v>0.1</v>
      </c>
      <c r="D4">
        <v>0.6</v>
      </c>
      <c r="E4">
        <f>(D4*B4*$H$4)/( C4*($H$4-D4*B4) )</f>
        <v>232.34925864909385</v>
      </c>
      <c r="G4" t="s">
        <v>44</v>
      </c>
      <c r="H4">
        <f>0.42*60</f>
        <v>25.2</v>
      </c>
      <c r="I4" t="s">
        <v>23</v>
      </c>
    </row>
    <row r="5" spans="1:12" x14ac:dyDescent="0.55000000000000004">
      <c r="A5" t="s">
        <v>32</v>
      </c>
      <c r="B5">
        <v>8.16</v>
      </c>
      <c r="C5">
        <v>0.14000000000000001</v>
      </c>
      <c r="D5">
        <v>0.68</v>
      </c>
      <c r="E5">
        <f>(D5*B5*$H$4)/( C5*($H$4-D5*B5) )</f>
        <v>50.825598436736691</v>
      </c>
      <c r="G5" t="s">
        <v>43</v>
      </c>
      <c r="H5">
        <v>73</v>
      </c>
      <c r="I5" t="s">
        <v>46</v>
      </c>
    </row>
    <row r="6" spans="1:12" x14ac:dyDescent="0.55000000000000004">
      <c r="A6" t="s">
        <v>30</v>
      </c>
      <c r="B6">
        <f>1.57/1000*60*$H$5</f>
        <v>6.8766000000000007</v>
      </c>
      <c r="C6">
        <v>0.7</v>
      </c>
      <c r="D6">
        <v>0.76</v>
      </c>
      <c r="E6">
        <f>(D6*B6*$H$4)/( C6*($H$4-D6*B6) )</f>
        <v>9.4195359276940245</v>
      </c>
      <c r="G6" t="s">
        <v>51</v>
      </c>
      <c r="H6">
        <f>1.33*60</f>
        <v>79.800000000000011</v>
      </c>
      <c r="I6" t="s">
        <v>23</v>
      </c>
    </row>
    <row r="7" spans="1:12" x14ac:dyDescent="0.55000000000000004">
      <c r="A7" t="s">
        <v>33</v>
      </c>
      <c r="B7">
        <v>17</v>
      </c>
      <c r="C7">
        <v>1.9E-2</v>
      </c>
      <c r="D7">
        <v>0.72</v>
      </c>
      <c r="E7">
        <f>(D7*B7*$H$4)/( C7*($H$4-D7*B7) )</f>
        <v>1252.6315789473683</v>
      </c>
      <c r="G7" t="s">
        <v>52</v>
      </c>
    </row>
    <row r="8" spans="1:12" x14ac:dyDescent="0.55000000000000004">
      <c r="A8" t="s">
        <v>29</v>
      </c>
      <c r="B8">
        <v>9.66</v>
      </c>
      <c r="C8">
        <v>0.71</v>
      </c>
      <c r="D8">
        <v>2.2999999999999998</v>
      </c>
      <c r="E8">
        <f>(D8*B8*$H$6)/( C8*($H$6-D8*B8) )</f>
        <v>43.367337504237682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5523D-E980-414D-A7E8-58D35F4C4601}">
  <dimension ref="A1:D5"/>
  <sheetViews>
    <sheetView workbookViewId="0"/>
  </sheetViews>
  <sheetFormatPr defaultRowHeight="14.4" x14ac:dyDescent="0.55000000000000004"/>
  <cols>
    <col min="1" max="1" width="15.41796875" customWidth="1"/>
    <col min="2" max="2" width="25.3125" customWidth="1"/>
    <col min="3" max="3" width="19.9453125" customWidth="1"/>
    <col min="4" max="4" width="22.26171875" customWidth="1"/>
  </cols>
  <sheetData>
    <row r="1" spans="1:4" x14ac:dyDescent="0.55000000000000004">
      <c r="A1" t="s">
        <v>56</v>
      </c>
    </row>
    <row r="3" spans="1:4" ht="14.7" thickBot="1" x14ac:dyDescent="0.6">
      <c r="A3" s="1" t="s">
        <v>0</v>
      </c>
      <c r="B3" s="1" t="s">
        <v>47</v>
      </c>
      <c r="C3" s="1" t="s">
        <v>48</v>
      </c>
      <c r="D3" s="1" t="s">
        <v>49</v>
      </c>
    </row>
    <row r="4" spans="1:4" x14ac:dyDescent="0.55000000000000004">
      <c r="A4" t="s">
        <v>28</v>
      </c>
      <c r="B4">
        <v>18.7</v>
      </c>
      <c r="C4">
        <f>10^(0.4926 *LOG10(B4) - 0.1454)</f>
        <v>3.0276744462068241</v>
      </c>
      <c r="D4" s="3" t="s">
        <v>50</v>
      </c>
    </row>
    <row r="5" spans="1:4" x14ac:dyDescent="0.55000000000000004">
      <c r="A5" t="s">
        <v>29</v>
      </c>
      <c r="B5">
        <v>12.7</v>
      </c>
      <c r="C5">
        <f>10^(0.4926 *LOG10(B5) - 0.1454)</f>
        <v>2.5022673715363442</v>
      </c>
      <c r="D5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drug_param</vt:lpstr>
      <vt:lpstr>others</vt:lpstr>
      <vt:lpstr>units</vt:lpstr>
      <vt:lpstr>reference</vt:lpstr>
      <vt:lpstr>plasma_liver_CL_conversion</vt:lpstr>
      <vt:lpstr>Papp_Peff_conversion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 Melillo</dc:creator>
  <cp:lastModifiedBy>Nicola Melillo</cp:lastModifiedBy>
  <dcterms:created xsi:type="dcterms:W3CDTF">2015-06-05T18:19:34Z</dcterms:created>
  <dcterms:modified xsi:type="dcterms:W3CDTF">2021-07-22T12:07:36Z</dcterms:modified>
</cp:coreProperties>
</file>