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uantLibAddin\QuantLibXL\StandaloneExamples\Credit\"/>
    </mc:Choice>
  </mc:AlternateContent>
  <xr:revisionPtr revIDLastSave="0" documentId="8_{3DE677B4-A191-4A7E-82C0-D09464687C5E}" xr6:coauthVersionLast="47" xr6:coauthVersionMax="47" xr10:uidLastSave="{00000000-0000-0000-0000-000000000000}"/>
  <bookViews>
    <workbookView xWindow="-120" yWindow="-120" windowWidth="29040" windowHeight="15720" tabRatio="230" activeTab="2"/>
  </bookViews>
  <sheets>
    <sheet name="Money Market" sheetId="2" r:id="rId1"/>
    <sheet name="Credit Market" sheetId="3" r:id="rId2"/>
    <sheet name="Bond Pricing" sheetId="4" r:id="rId3"/>
  </sheets>
  <definedNames>
    <definedName name="senior_credit_ts">'Credit Market'!$M$10</definedName>
    <definedName name="senior_recovery">'Credit Market'!$M$6</definedName>
    <definedName name="sub_credit_ts">'Credit Market'!$M$9</definedName>
    <definedName name="sub_recovery">'Credit Market'!$M$5</definedName>
    <definedName name="Today">'Money Market'!$C$2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 l="1"/>
  <c r="E8" i="3"/>
  <c r="F8" i="3"/>
  <c r="G8" i="3"/>
  <c r="H8" i="3"/>
  <c r="I8" i="3"/>
  <c r="J8" i="3"/>
  <c r="K8" i="3"/>
  <c r="C8" i="3"/>
  <c r="J14" i="3"/>
  <c r="AB11" i="4"/>
  <c r="AB10" i="4"/>
  <c r="AN8" i="4"/>
  <c r="AB9" i="4"/>
  <c r="AD9" i="4"/>
  <c r="AD10" i="4"/>
  <c r="AD11" i="4"/>
  <c r="AB12" i="4"/>
  <c r="AD12" i="4"/>
  <c r="AB13" i="4"/>
  <c r="AD13" i="4"/>
  <c r="AB14" i="4"/>
  <c r="AD14" i="4"/>
  <c r="AB15" i="4"/>
  <c r="AD15" i="4"/>
  <c r="AB16" i="4"/>
  <c r="AD16" i="4"/>
  <c r="AB17" i="4"/>
  <c r="AD17" i="4"/>
  <c r="AD8" i="4"/>
  <c r="AB8" i="4"/>
  <c r="AN9" i="4"/>
  <c r="AN10" i="4"/>
  <c r="AN11" i="4"/>
  <c r="AN12" i="4"/>
  <c r="AN13" i="4"/>
  <c r="AN14" i="4"/>
  <c r="AN15" i="4"/>
  <c r="AN16" i="4"/>
  <c r="AN17" i="4"/>
  <c r="I9" i="4"/>
  <c r="I12" i="4"/>
  <c r="I11" i="4"/>
  <c r="I16" i="4"/>
  <c r="I6" i="4"/>
  <c r="I7" i="4"/>
  <c r="I8" i="4"/>
  <c r="I17" i="4"/>
  <c r="I13" i="4"/>
  <c r="I22" i="4"/>
  <c r="D37" i="3"/>
  <c r="Z14" i="4"/>
  <c r="AH14" i="4" s="1"/>
  <c r="E37" i="3"/>
  <c r="Z10" i="4"/>
  <c r="J37" i="3"/>
  <c r="Z8" i="4"/>
  <c r="AH10" i="4"/>
  <c r="C3" i="2"/>
  <c r="I11" i="2"/>
  <c r="I19" i="2"/>
  <c r="I27" i="2"/>
  <c r="I35" i="2"/>
  <c r="I16" i="2"/>
  <c r="I37" i="3"/>
  <c r="AH8" i="4"/>
  <c r="Z13" i="4"/>
  <c r="Z15" i="4"/>
  <c r="Z17" i="4"/>
  <c r="I4" i="2"/>
  <c r="I12" i="2"/>
  <c r="I20" i="2"/>
  <c r="I28" i="2"/>
  <c r="I3" i="2"/>
  <c r="Z16" i="4"/>
  <c r="AH16" i="4" s="1"/>
  <c r="I24" i="2"/>
  <c r="Z11" i="4"/>
  <c r="AH13" i="4"/>
  <c r="AH15" i="4"/>
  <c r="AH17" i="4"/>
  <c r="I5" i="2"/>
  <c r="I13" i="2"/>
  <c r="I21" i="2"/>
  <c r="I29" i="2"/>
  <c r="D2" i="2"/>
  <c r="Z9" i="4"/>
  <c r="AH11" i="4"/>
  <c r="I6" i="2"/>
  <c r="I14" i="2"/>
  <c r="I22" i="2"/>
  <c r="I30" i="2"/>
  <c r="B42" i="3"/>
  <c r="AH9" i="4"/>
  <c r="I7" i="2"/>
  <c r="I15" i="2"/>
  <c r="I23" i="2"/>
  <c r="I31" i="2"/>
  <c r="J15" i="3"/>
  <c r="J16" i="3" s="1"/>
  <c r="J17" i="3" s="1"/>
  <c r="J18" i="3" s="1"/>
  <c r="J19" i="3" s="1"/>
  <c r="J20" i="3" s="1"/>
  <c r="J21" i="3" s="1"/>
  <c r="J22" i="3" s="1"/>
  <c r="J23" i="3"/>
  <c r="Z12" i="4"/>
  <c r="AH12" i="4" s="1"/>
  <c r="I8" i="2"/>
  <c r="J24" i="3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I34" i="2"/>
  <c r="I26" i="2"/>
  <c r="I18" i="2"/>
  <c r="I10" i="2"/>
  <c r="I32" i="2"/>
  <c r="I33" i="2"/>
  <c r="I25" i="2"/>
  <c r="I17" i="2"/>
  <c r="I9" i="2"/>
  <c r="C9" i="2" s="1"/>
  <c r="AP13" i="4"/>
  <c r="AP15" i="4"/>
  <c r="AP11" i="4"/>
  <c r="AP9" i="4"/>
  <c r="AP12" i="4"/>
  <c r="K10" i="3"/>
  <c r="AI10" i="4"/>
  <c r="AJ10" i="4" s="1"/>
  <c r="AK10" i="4" s="1"/>
  <c r="AI8" i="4"/>
  <c r="AJ8" i="4" s="1"/>
  <c r="AK8" i="4" s="1"/>
  <c r="AP16" i="4"/>
  <c r="G9" i="3"/>
  <c r="H9" i="3"/>
  <c r="D10" i="3"/>
  <c r="C10" i="3"/>
  <c r="AI13" i="4"/>
  <c r="AJ13" i="4" s="1"/>
  <c r="AK13" i="4" s="1"/>
  <c r="AP17" i="4"/>
  <c r="F9" i="3"/>
  <c r="E10" i="3"/>
  <c r="AP8" i="4"/>
  <c r="AI16" i="4"/>
  <c r="AJ16" i="4" s="1"/>
  <c r="AK16" i="4" s="1"/>
  <c r="AP10" i="4"/>
  <c r="C10" i="2"/>
  <c r="E9" i="3"/>
  <c r="J10" i="3"/>
  <c r="F10" i="3"/>
  <c r="AI11" i="4"/>
  <c r="AJ11" i="4" s="1"/>
  <c r="AK11" i="4" s="1"/>
  <c r="C9" i="3"/>
  <c r="D9" i="3"/>
  <c r="G10" i="3"/>
  <c r="AI14" i="4"/>
  <c r="AJ14" i="4" s="1"/>
  <c r="AK14" i="4" s="1"/>
  <c r="K9" i="3"/>
  <c r="H10" i="3"/>
  <c r="AI9" i="4"/>
  <c r="AJ9" i="4" s="1"/>
  <c r="AK9" i="4" s="1"/>
  <c r="AI17" i="4"/>
  <c r="AJ17" i="4" s="1"/>
  <c r="AK17" i="4" s="1"/>
  <c r="J9" i="3"/>
  <c r="AI15" i="4"/>
  <c r="AJ15" i="4" s="1"/>
  <c r="AK15" i="4" s="1"/>
  <c r="AP14" i="4"/>
  <c r="I10" i="3"/>
  <c r="AI12" i="4"/>
  <c r="AJ12" i="4" s="1"/>
  <c r="AK12" i="4" s="1"/>
  <c r="I9" i="3"/>
  <c r="M9" i="3" l="1"/>
  <c r="K25" i="3"/>
  <c r="K24" i="3"/>
  <c r="K29" i="3"/>
  <c r="K21" i="3"/>
  <c r="K17" i="3"/>
  <c r="F37" i="3"/>
  <c r="K37" i="3"/>
  <c r="K28" i="3"/>
  <c r="K20" i="3"/>
  <c r="K14" i="3"/>
  <c r="K27" i="3"/>
  <c r="K19" i="3"/>
  <c r="K32" i="3"/>
  <c r="K34" i="3"/>
  <c r="K26" i="3"/>
  <c r="K18" i="3"/>
  <c r="AE15" i="4"/>
  <c r="AE11" i="4"/>
  <c r="AG11" i="4"/>
  <c r="AE17" i="4"/>
  <c r="AE9" i="4"/>
  <c r="AG9" i="4"/>
  <c r="AE10" i="4"/>
  <c r="AG10" i="4"/>
  <c r="AE12" i="4"/>
  <c r="AG12" i="4"/>
  <c r="AE14" i="4"/>
  <c r="AG14" i="4"/>
  <c r="AE16" i="4"/>
  <c r="AG16" i="4"/>
  <c r="AE8" i="4"/>
  <c r="AG8" i="4"/>
  <c r="AE13" i="4"/>
  <c r="AG13" i="4"/>
  <c r="K22" i="3"/>
  <c r="K30" i="3"/>
  <c r="H37" i="3"/>
  <c r="AG15" i="4"/>
  <c r="K15" i="3"/>
  <c r="K23" i="3"/>
  <c r="K31" i="3"/>
  <c r="G37" i="3"/>
  <c r="K33" i="3"/>
  <c r="M10" i="3"/>
  <c r="L19" i="3"/>
  <c r="L20" i="3"/>
  <c r="L28" i="3"/>
  <c r="L26" i="3"/>
  <c r="L21" i="3"/>
  <c r="L29" i="3"/>
  <c r="L34" i="3"/>
  <c r="L22" i="3"/>
  <c r="L30" i="3"/>
  <c r="L15" i="3"/>
  <c r="L23" i="3"/>
  <c r="L31" i="3"/>
  <c r="L14" i="3"/>
  <c r="L16" i="3"/>
  <c r="L24" i="3"/>
  <c r="L32" i="3"/>
  <c r="L18" i="3"/>
  <c r="L17" i="3"/>
  <c r="L25" i="3"/>
  <c r="L33" i="3"/>
  <c r="AC17" i="4"/>
  <c r="AF17" i="4"/>
  <c r="AC15" i="4"/>
  <c r="AF15" i="4"/>
  <c r="AC9" i="4"/>
  <c r="AF9" i="4"/>
  <c r="AC8" i="4"/>
  <c r="AF8" i="4"/>
  <c r="AC16" i="4"/>
  <c r="AF16" i="4"/>
  <c r="AC14" i="4"/>
  <c r="AF14" i="4"/>
  <c r="AC12" i="4"/>
  <c r="AF12" i="4"/>
  <c r="AC10" i="4"/>
  <c r="AF10" i="4"/>
  <c r="AC13" i="4"/>
  <c r="AF13" i="4"/>
  <c r="AC11" i="4"/>
  <c r="AF11" i="4"/>
  <c r="L27" i="3"/>
  <c r="K16" i="3"/>
  <c r="AG17" i="4"/>
  <c r="AM12" i="4"/>
  <c r="AR12" i="4"/>
  <c r="AM14" i="4"/>
  <c r="AR14" i="4"/>
  <c r="AM8" i="4"/>
  <c r="AR8" i="4"/>
  <c r="AL12" i="4"/>
  <c r="AQ12" i="4"/>
  <c r="AL14" i="4"/>
  <c r="AQ14" i="4"/>
  <c r="AL8" i="4"/>
  <c r="AQ8" i="4"/>
  <c r="AM15" i="4"/>
  <c r="AR15" i="4"/>
  <c r="AM11" i="4"/>
  <c r="AR11" i="4"/>
  <c r="AM10" i="4"/>
  <c r="AR10" i="4"/>
  <c r="AL15" i="4"/>
  <c r="AQ15" i="4"/>
  <c r="AL11" i="4"/>
  <c r="AQ11" i="4"/>
  <c r="AL10" i="4"/>
  <c r="AQ10" i="4"/>
  <c r="AM17" i="4"/>
  <c r="AR17" i="4"/>
  <c r="AM16" i="4"/>
  <c r="AR16" i="4"/>
  <c r="AL17" i="4"/>
  <c r="AQ17" i="4"/>
  <c r="AL16" i="4"/>
  <c r="AQ16" i="4"/>
  <c r="AL9" i="4"/>
  <c r="AQ9" i="4"/>
  <c r="AM9" i="4"/>
  <c r="AR9" i="4"/>
  <c r="AM13" i="4"/>
  <c r="AR13" i="4"/>
  <c r="AL13" i="4"/>
  <c r="AQ13" i="4"/>
</calcChain>
</file>

<file path=xl/comments1.xml><?xml version="1.0" encoding="utf-8"?>
<comments xmlns="http://schemas.openxmlformats.org/spreadsheetml/2006/main">
  <authors>
    <author>pp</author>
  </authors>
  <commentList>
    <comment ref="H3" authorId="0" shapeId="0">
      <text>
        <r>
          <rPr>
            <b/>
            <sz val="8"/>
            <color indexed="81"/>
            <rFont val="Tahoma"/>
          </rPr>
          <t xml:space="preserve">amount in the issued currcy
</t>
        </r>
      </text>
    </comment>
    <comment ref="I3" authorId="0" shapeId="0">
      <text>
        <r>
          <rPr>
            <b/>
            <sz val="8"/>
            <color indexed="81"/>
            <rFont val="Tahoma"/>
          </rPr>
          <t>Sept 2013</t>
        </r>
      </text>
    </comment>
    <comment ref="P3" authorId="0" shapeId="0">
      <text>
        <r>
          <rPr>
            <b/>
            <sz val="8"/>
            <color indexed="81"/>
            <rFont val="Tahoma"/>
          </rPr>
          <t>clean...</t>
        </r>
      </text>
    </comment>
  </commentList>
</comments>
</file>

<file path=xl/sharedStrings.xml><?xml version="1.0" encoding="utf-8"?>
<sst xmlns="http://schemas.openxmlformats.org/spreadsheetml/2006/main" count="414" uniqueCount="218">
  <si>
    <t>TODAY</t>
  </si>
  <si>
    <t>EONIA Rates</t>
  </si>
  <si>
    <t>RATE</t>
  </si>
  <si>
    <t>Tenor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</si>
  <si>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</si>
  <si>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</si>
  <si>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</si>
  <si>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</si>
  <si>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</si>
  <si>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</si>
  <si>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</si>
  <si>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</si>
  <si>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</si>
  <si>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</si>
  <si>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</si>
  <si>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</si>
  <si>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</si>
  <si>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</si>
  <si>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15M</t>
  </si>
  <si>
    <t>18M</t>
  </si>
  <si>
    <t>21M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</si>
  <si>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</si>
  <si>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</si>
  <si>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</si>
  <si>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</si>
  <si>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</si>
  <si>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</si>
  <si>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</si>
  <si>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</si>
  <si>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</si>
  <si>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</si>
  <si>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</si>
  <si>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</si>
  <si>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</si>
  <si>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</si>
  <si>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</si>
  <si>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</si>
  <si>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TARGET</t>
  </si>
  <si>
    <t>Modified Following</t>
  </si>
  <si>
    <t>Actual/360</t>
  </si>
  <si>
    <t>Calendar</t>
  </si>
  <si>
    <t>Convention</t>
  </si>
  <si>
    <t>Day Counter</t>
  </si>
  <si>
    <t>EONIA Index</t>
  </si>
  <si>
    <t>EONIA Yield Curve</t>
  </si>
  <si>
    <t>Traits ID</t>
  </si>
  <si>
    <t>Interpolator ID</t>
  </si>
  <si>
    <t>UNICREDITO SUBORDINATED</t>
  </si>
  <si>
    <t>UNICREDITO SENIOR</t>
  </si>
  <si>
    <t>RR</t>
  </si>
  <si>
    <t>Enable Extrapolation</t>
  </si>
  <si>
    <t>XS0367777884</t>
  </si>
  <si>
    <t>Subordinated debt</t>
  </si>
  <si>
    <t>yes</t>
  </si>
  <si>
    <t>Amount</t>
  </si>
  <si>
    <t>Outstanding amount</t>
  </si>
  <si>
    <t>XS0241198315</t>
  </si>
  <si>
    <t>GBP</t>
  </si>
  <si>
    <t>EUR</t>
  </si>
  <si>
    <t>XS0654997385</t>
  </si>
  <si>
    <t>XS0222638545</t>
  </si>
  <si>
    <t>XS0652748764</t>
  </si>
  <si>
    <t>XS0878681419</t>
  </si>
  <si>
    <t>XS0356629369</t>
  </si>
  <si>
    <t>XS0754588787</t>
  </si>
  <si>
    <t>XS0241369577</t>
  </si>
  <si>
    <t>XS0372227982</t>
  </si>
  <si>
    <t>XS0334815601</t>
  </si>
  <si>
    <t>XS0955112528</t>
  </si>
  <si>
    <t>XS0532908687</t>
  </si>
  <si>
    <t>XS0348222802</t>
  </si>
  <si>
    <t>XS0207065110</t>
  </si>
  <si>
    <t>XS0618847775</t>
  </si>
  <si>
    <t>XS0247757718</t>
  </si>
  <si>
    <t>XS0827818203</t>
  </si>
  <si>
    <t>AT000B049390</t>
  </si>
  <si>
    <t>XS0581108767</t>
  </si>
  <si>
    <t>XS0199386466</t>
  </si>
  <si>
    <t>XS0868846667</t>
  </si>
  <si>
    <t>XS0332831485</t>
  </si>
  <si>
    <t>XS0189293417</t>
  </si>
  <si>
    <t>XS0534449623</t>
  </si>
  <si>
    <t>XS0592628746</t>
  </si>
  <si>
    <t>XS0200676160</t>
  </si>
  <si>
    <t>XS0322918565</t>
  </si>
  <si>
    <t>XS0851679281</t>
  </si>
  <si>
    <t>XS0807339683</t>
  </si>
  <si>
    <t>XS0408165008</t>
  </si>
  <si>
    <t>XS0427548622</t>
  </si>
  <si>
    <t>XS0211488811</t>
  </si>
  <si>
    <t>XS0626669781</t>
  </si>
  <si>
    <t>XS0532910402</t>
  </si>
  <si>
    <t>IT0004957137</t>
  </si>
  <si>
    <t>XS0869355114</t>
  </si>
  <si>
    <t>XS0320758781</t>
  </si>
  <si>
    <t>XS0638306406</t>
  </si>
  <si>
    <t>XS0212401920</t>
  </si>
  <si>
    <t>XS0652599407</t>
  </si>
  <si>
    <t>XS0217690535</t>
  </si>
  <si>
    <t>XS0232989532</t>
  </si>
  <si>
    <r>
      <t xml:space="preserve">1 issue outstanding worth </t>
    </r>
    <r>
      <rPr>
        <b/>
        <sz val="8"/>
        <rFont val="Arial"/>
      </rPr>
      <t>CZK 600 000 000</t>
    </r>
  </si>
  <si>
    <r>
      <t xml:space="preserve">46 issues outstanding worth </t>
    </r>
    <r>
      <rPr>
        <b/>
        <sz val="8"/>
        <rFont val="Arial"/>
      </rPr>
      <t>EUR 27 153 350 000</t>
    </r>
  </si>
  <si>
    <r>
      <t xml:space="preserve">2 issues outstanding worth </t>
    </r>
    <r>
      <rPr>
        <b/>
        <sz val="8"/>
        <rFont val="Arial"/>
      </rPr>
      <t>GBP 800 000 000</t>
    </r>
  </si>
  <si>
    <r>
      <t xml:space="preserve">3 issues outstanding worth </t>
    </r>
    <r>
      <rPr>
        <b/>
        <sz val="8"/>
        <rFont val="Arial"/>
      </rPr>
      <t>JPY 6 000 000 000</t>
    </r>
  </si>
  <si>
    <r>
      <t xml:space="preserve">1 issue outstanding worth </t>
    </r>
    <r>
      <rPr>
        <b/>
        <sz val="8"/>
        <rFont val="Arial"/>
      </rPr>
      <t>SGD 300 000 000</t>
    </r>
  </si>
  <si>
    <r>
      <t xml:space="preserve">1 issue outstanding worth </t>
    </r>
    <r>
      <rPr>
        <b/>
        <sz val="8"/>
        <rFont val="Arial"/>
      </rPr>
      <t>SKK 750 000 000</t>
    </r>
  </si>
  <si>
    <t>SENIOR PROB</t>
  </si>
  <si>
    <t>SENIOR</t>
  </si>
  <si>
    <t>SUBORDINATED</t>
  </si>
  <si>
    <t>Coupon</t>
  </si>
  <si>
    <t>Frequency</t>
  </si>
  <si>
    <t>Maturity</t>
  </si>
  <si>
    <t>Issue</t>
  </si>
  <si>
    <t>FIX</t>
  </si>
  <si>
    <t>3m euribor +0.17%</t>
  </si>
  <si>
    <t>FLOAT</t>
  </si>
  <si>
    <t>Quartlerly</t>
  </si>
  <si>
    <t>Baa2/BBB/BBB+</t>
  </si>
  <si>
    <t>Issuer rating on issue date</t>
  </si>
  <si>
    <t>JPY</t>
  </si>
  <si>
    <t>4.50% to 09.2014, then 3M EURIBOR + 0.95%</t>
  </si>
  <si>
    <t>3m euribor +0.19%</t>
  </si>
  <si>
    <t>SUBORDINATED PROB</t>
  </si>
  <si>
    <t>Floater?</t>
  </si>
  <si>
    <t>ISIN</t>
  </si>
  <si>
    <t>BBG00003LZD7</t>
  </si>
  <si>
    <t>BBGID</t>
  </si>
  <si>
    <t>3M euribor+0.175%</t>
  </si>
  <si>
    <t>BBG0000B90R5</t>
  </si>
  <si>
    <t>DayCount</t>
  </si>
  <si>
    <t>30E/360</t>
  </si>
  <si>
    <t>3% up to 06.2008, thereafter linked to CMS 10Y</t>
  </si>
  <si>
    <t>Actual/Actual(ICMA)</t>
  </si>
  <si>
    <t>BBG0000M8WD7</t>
  </si>
  <si>
    <t>BBG001MH06H3</t>
  </si>
  <si>
    <t>BBG002Q1HQN3</t>
  </si>
  <si>
    <t>BBG003BVP601</t>
  </si>
  <si>
    <t>BBG003C4B8T0</t>
  </si>
  <si>
    <t>Bond Sched</t>
  </si>
  <si>
    <t>Currency</t>
  </si>
  <si>
    <t>Actual/Actual (ISMA)</t>
  </si>
  <si>
    <t>TermDateConv</t>
  </si>
  <si>
    <t>GenRule</t>
  </si>
  <si>
    <t>Backward</t>
  </si>
  <si>
    <t>SUB</t>
  </si>
  <si>
    <t>BBG0000PP3Q1</t>
  </si>
  <si>
    <t>A-/A2</t>
  </si>
  <si>
    <t>LT2</t>
  </si>
  <si>
    <t>A/A2</t>
  </si>
  <si>
    <t>No data, has redeemed by now</t>
  </si>
  <si>
    <t>It was not issued at pricing date</t>
  </si>
  <si>
    <t>BBG0014PL1Q3</t>
  </si>
  <si>
    <t>BBG0000KJSY5</t>
  </si>
  <si>
    <t>RiskyBond Senior</t>
  </si>
  <si>
    <t>RiskyBond Subordinayed</t>
  </si>
  <si>
    <t>Default Free Bond</t>
  </si>
  <si>
    <t>clean-risky Senior</t>
  </si>
  <si>
    <t>clean-risky Subordinated</t>
  </si>
  <si>
    <t>Market</t>
  </si>
  <si>
    <t>clean-default free</t>
  </si>
  <si>
    <t>Default TS</t>
  </si>
  <si>
    <t>Schedule</t>
  </si>
  <si>
    <t>Upfront</t>
  </si>
  <si>
    <t>Engine</t>
  </si>
  <si>
    <t>NPV</t>
  </si>
  <si>
    <t>Fair Upfront</t>
  </si>
  <si>
    <t>REPRICE TEST</t>
  </si>
  <si>
    <t>Senior Credit TS</t>
  </si>
  <si>
    <t>Subordinated Credit TS</t>
  </si>
  <si>
    <t>EUREON-1W</t>
  </si>
  <si>
    <t>EUREON-2W</t>
  </si>
  <si>
    <t>EUREON-3W</t>
  </si>
  <si>
    <t>EUREON-1M</t>
  </si>
  <si>
    <t>EUREON-2M</t>
  </si>
  <si>
    <t>EUREON-3M</t>
  </si>
  <si>
    <t>EUREON-4M</t>
  </si>
  <si>
    <t>EUREON-5M</t>
  </si>
  <si>
    <t>EUREON-6M</t>
  </si>
  <si>
    <t>EUREON-7M</t>
  </si>
  <si>
    <t>EUREON-8M</t>
  </si>
  <si>
    <t>EUREON-9M</t>
  </si>
  <si>
    <t>EUREON-10M</t>
  </si>
  <si>
    <t>EUREON-11M</t>
  </si>
  <si>
    <t>EUREON-15M</t>
  </si>
  <si>
    <t>EUREON-18M</t>
  </si>
  <si>
    <t>EUREON-21M</t>
  </si>
  <si>
    <t>EUREON-1Y</t>
  </si>
  <si>
    <t>EUREON-2Y</t>
  </si>
  <si>
    <t>EUREON-3Y</t>
  </si>
  <si>
    <t>EUREON-4Y</t>
  </si>
  <si>
    <t>EUREON-5Y</t>
  </si>
  <si>
    <t>EUREON-6Y</t>
  </si>
  <si>
    <t>EUREON-7Y</t>
  </si>
  <si>
    <t>EUREON-8Y</t>
  </si>
  <si>
    <t>EUREON-9Y</t>
  </si>
  <si>
    <t>EUREON-10Y</t>
  </si>
  <si>
    <t>EUREON-11Y</t>
  </si>
  <si>
    <t>EUREON-12Y</t>
  </si>
  <si>
    <t>EUREON-15Y</t>
  </si>
  <si>
    <t>EUREON-20Y</t>
  </si>
  <si>
    <t>EUREON-25Y</t>
  </si>
  <si>
    <t>EUREON-30Y</t>
  </si>
  <si>
    <t>Helper</t>
  </si>
  <si>
    <t>MARKET</t>
  </si>
  <si>
    <t>Last Quote</t>
  </si>
  <si>
    <t>Quote date</t>
  </si>
  <si>
    <t>PRICING</t>
  </si>
  <si>
    <t>Running only equivalent CDS Market Quotes</t>
  </si>
  <si>
    <t>RN Default Probabilities</t>
  </si>
  <si>
    <t>Z-Market</t>
  </si>
  <si>
    <t>Z-Senior</t>
  </si>
  <si>
    <t>Z-Subordinated</t>
  </si>
  <si>
    <t>CDS-5Y</t>
  </si>
  <si>
    <t xml:space="preserve">Unicredito Outstanding bond issues </t>
  </si>
  <si>
    <t>NO DATA :-(</t>
  </si>
  <si>
    <t>Actual/365 (Fixed)</t>
  </si>
  <si>
    <t>CL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</si>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</sst>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5" formatCode="[$-409]d\-mmm\-yy;@"/>
    <numFmt numFmtId="179" formatCode="0.0000000"/>
  </numFmts>
  <fonts count="34" x14ac:knownFonts="1">
    <font>
      <sz val="10"/>
      <name val="Arial"/>
    </font>
    <font>
      <sz val="10"/>
      <name val="Arial"/>
    </font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1"/>
      <color indexed="60"/>
      <name val="Calibri"/>
      <family val="2"/>
    </font>
    <font>
      <b/>
      <sz val="10"/>
      <color indexed="60"/>
      <name val="Arial"/>
    </font>
    <font>
      <sz val="11"/>
      <color indexed="8"/>
      <name val="Arial"/>
      <family val="2"/>
    </font>
    <font>
      <sz val="11"/>
      <color indexed="8"/>
      <name val="Courier New"/>
      <family val="3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8"/>
      <name val="Arial"/>
    </font>
    <font>
      <b/>
      <sz val="8"/>
      <name val="Arial"/>
    </font>
    <font>
      <b/>
      <sz val="8"/>
      <color indexed="81"/>
      <name val="Tahoma"/>
    </font>
    <font>
      <sz val="10"/>
      <color indexed="23"/>
      <name val="Arial"/>
    </font>
    <font>
      <sz val="10"/>
      <color indexed="22"/>
      <name val="Arial"/>
    </font>
    <font>
      <sz val="10"/>
      <color indexed="22"/>
      <name val="Arial"/>
      <family val="2"/>
    </font>
    <font>
      <b/>
      <sz val="10"/>
      <color indexed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8">
    <xf numFmtId="0" fontId="0" fillId="0" borderId="0" xfId="0"/>
    <xf numFmtId="0" fontId="0" fillId="0" borderId="0" xfId="0" applyAlignment="1">
      <alignment horizontal="center" vertical="center" wrapText="1"/>
    </xf>
    <xf numFmtId="0" fontId="31" fillId="0" borderId="10" xfId="0" applyFont="1" applyBorder="1" applyAlignment="1">
      <alignment horizontal="center"/>
    </xf>
    <xf numFmtId="0" fontId="31" fillId="0" borderId="0" xfId="0" applyFont="1" applyBorder="1"/>
    <xf numFmtId="0" fontId="31" fillId="0" borderId="0" xfId="0" applyFont="1" applyBorder="1" applyAlignment="1">
      <alignment horizontal="center"/>
    </xf>
    <xf numFmtId="3" fontId="31" fillId="0" borderId="0" xfId="0" applyNumberFormat="1" applyFont="1" applyBorder="1"/>
    <xf numFmtId="175" fontId="31" fillId="0" borderId="0" xfId="0" applyNumberFormat="1" applyFont="1" applyBorder="1"/>
    <xf numFmtId="175" fontId="31" fillId="0" borderId="0" xfId="0" applyNumberFormat="1" applyFont="1" applyBorder="1" applyAlignment="1">
      <alignment horizontal="center"/>
    </xf>
    <xf numFmtId="0" fontId="31" fillId="0" borderId="11" xfId="0" applyFont="1" applyBorder="1"/>
    <xf numFmtId="14" fontId="31" fillId="0" borderId="0" xfId="0" applyNumberFormat="1" applyFont="1" applyBorder="1"/>
    <xf numFmtId="14" fontId="31" fillId="0" borderId="0" xfId="0" applyNumberFormat="1" applyFont="1" applyBorder="1" applyAlignment="1">
      <alignment horizontal="center"/>
    </xf>
    <xf numFmtId="3" fontId="31" fillId="0" borderId="0" xfId="0" applyNumberFormat="1" applyFont="1" applyBorder="1" applyAlignment="1">
      <alignment wrapText="1"/>
    </xf>
    <xf numFmtId="10" fontId="31" fillId="0" borderId="0" xfId="0" applyNumberFormat="1" applyFont="1" applyBorder="1"/>
    <xf numFmtId="15" fontId="31" fillId="0" borderId="0" xfId="0" applyNumberFormat="1" applyFont="1" applyBorder="1"/>
    <xf numFmtId="15" fontId="31" fillId="0" borderId="0" xfId="0" applyNumberFormat="1" applyFont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31" fillId="0" borderId="13" xfId="0" applyFont="1" applyBorder="1"/>
    <xf numFmtId="0" fontId="31" fillId="0" borderId="13" xfId="0" applyFont="1" applyBorder="1" applyAlignment="1">
      <alignment horizontal="center"/>
    </xf>
    <xf numFmtId="3" fontId="31" fillId="0" borderId="13" xfId="0" applyNumberFormat="1" applyFont="1" applyBorder="1"/>
    <xf numFmtId="0" fontId="31" fillId="0" borderId="14" xfId="0" applyFont="1" applyBorder="1"/>
    <xf numFmtId="0" fontId="32" fillId="0" borderId="0" xfId="0" applyFont="1" applyBorder="1"/>
    <xf numFmtId="0" fontId="31" fillId="0" borderId="15" xfId="0" applyFont="1" applyFill="1" applyBorder="1" applyAlignment="1">
      <alignment horizontal="center"/>
    </xf>
    <xf numFmtId="0" fontId="31" fillId="0" borderId="16" xfId="0" applyFont="1" applyFill="1" applyBorder="1"/>
    <xf numFmtId="0" fontId="31" fillId="0" borderId="16" xfId="0" applyFont="1" applyFill="1" applyBorder="1" applyAlignment="1">
      <alignment horizontal="center"/>
    </xf>
    <xf numFmtId="3" fontId="31" fillId="0" borderId="16" xfId="0" applyNumberFormat="1" applyFont="1" applyFill="1" applyBorder="1"/>
    <xf numFmtId="175" fontId="31" fillId="0" borderId="16" xfId="0" applyNumberFormat="1" applyFont="1" applyFill="1" applyBorder="1"/>
    <xf numFmtId="175" fontId="32" fillId="0" borderId="16" xfId="0" applyNumberFormat="1" applyFont="1" applyFill="1" applyBorder="1"/>
    <xf numFmtId="175" fontId="31" fillId="0" borderId="16" xfId="0" applyNumberFormat="1" applyFont="1" applyFill="1" applyBorder="1" applyAlignment="1">
      <alignment horizontal="center"/>
    </xf>
    <xf numFmtId="0" fontId="31" fillId="0" borderId="17" xfId="0" applyFont="1" applyFill="1" applyBorder="1"/>
    <xf numFmtId="0" fontId="31" fillId="0" borderId="10" xfId="0" applyFont="1" applyFill="1" applyBorder="1" applyAlignment="1">
      <alignment horizontal="center"/>
    </xf>
    <xf numFmtId="0" fontId="31" fillId="0" borderId="0" xfId="0" applyFont="1" applyFill="1" applyBorder="1"/>
    <xf numFmtId="3" fontId="31" fillId="0" borderId="0" xfId="0" applyNumberFormat="1" applyFont="1" applyFill="1" applyBorder="1"/>
    <xf numFmtId="14" fontId="31" fillId="0" borderId="0" xfId="0" applyNumberFormat="1" applyFont="1" applyFill="1" applyBorder="1"/>
    <xf numFmtId="14" fontId="31" fillId="0" borderId="0" xfId="0" applyNumberFormat="1" applyFont="1" applyFill="1" applyBorder="1" applyAlignment="1">
      <alignment wrapText="1"/>
    </xf>
    <xf numFmtId="14" fontId="31" fillId="0" borderId="0" xfId="0" applyNumberFormat="1" applyFont="1" applyFill="1" applyBorder="1" applyAlignment="1">
      <alignment horizontal="center" wrapText="1"/>
    </xf>
    <xf numFmtId="0" fontId="31" fillId="0" borderId="11" xfId="0" applyFont="1" applyFill="1" applyBorder="1"/>
    <xf numFmtId="15" fontId="31" fillId="0" borderId="0" xfId="0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1" xfId="0" applyNumberFormat="1" applyBorder="1"/>
    <xf numFmtId="2" fontId="0" fillId="0" borderId="0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5" fillId="0" borderId="0" xfId="0" applyFont="1" applyBorder="1"/>
    <xf numFmtId="0" fontId="23" fillId="0" borderId="21" xfId="37" applyFont="1" applyBorder="1"/>
    <xf numFmtId="0" fontId="23" fillId="0" borderId="0" xfId="37" applyFont="1" applyBorder="1"/>
    <xf numFmtId="0" fontId="23" fillId="0" borderId="22" xfId="37" applyFont="1" applyBorder="1"/>
    <xf numFmtId="0" fontId="23" fillId="0" borderId="23" xfId="37" applyFont="1" applyBorder="1"/>
    <xf numFmtId="0" fontId="23" fillId="0" borderId="24" xfId="37" applyFont="1" applyBorder="1"/>
    <xf numFmtId="0" fontId="25" fillId="0" borderId="24" xfId="0" applyFont="1" applyBorder="1"/>
    <xf numFmtId="0" fontId="23" fillId="0" borderId="25" xfId="37" applyFont="1" applyBorder="1"/>
    <xf numFmtId="0" fontId="30" fillId="0" borderId="10" xfId="0" applyFont="1" applyFill="1" applyBorder="1" applyAlignment="1">
      <alignment horizontal="center"/>
    </xf>
    <xf numFmtId="0" fontId="30" fillId="0" borderId="0" xfId="0" applyFont="1" applyFill="1" applyBorder="1"/>
    <xf numFmtId="0" fontId="30" fillId="0" borderId="0" xfId="0" applyFont="1" applyFill="1" applyBorder="1" applyAlignment="1">
      <alignment horizontal="center"/>
    </xf>
    <xf numFmtId="3" fontId="30" fillId="0" borderId="0" xfId="0" applyNumberFormat="1" applyFont="1" applyFill="1" applyBorder="1"/>
    <xf numFmtId="15" fontId="30" fillId="0" borderId="0" xfId="0" applyNumberFormat="1" applyFont="1" applyFill="1" applyBorder="1"/>
    <xf numFmtId="0" fontId="30" fillId="0" borderId="11" xfId="0" applyFont="1" applyFill="1" applyBorder="1"/>
    <xf numFmtId="0" fontId="20" fillId="24" borderId="0" xfId="0" applyFont="1" applyFill="1" applyAlignment="1">
      <alignment horizontal="center" vertical="center" wrapText="1"/>
    </xf>
    <xf numFmtId="0" fontId="31" fillId="24" borderId="0" xfId="0" applyFont="1" applyFill="1" applyBorder="1"/>
    <xf numFmtId="0" fontId="30" fillId="24" borderId="0" xfId="0" applyFont="1" applyFill="1" applyBorder="1"/>
    <xf numFmtId="0" fontId="0" fillId="24" borderId="0" xfId="0" applyFill="1" applyBorder="1"/>
    <xf numFmtId="0" fontId="0" fillId="24" borderId="0" xfId="0" applyFill="1"/>
    <xf numFmtId="0" fontId="0" fillId="25" borderId="0" xfId="0" applyFill="1" applyBorder="1"/>
    <xf numFmtId="0" fontId="0" fillId="25" borderId="0" xfId="0" applyFill="1" applyBorder="1" applyAlignment="1">
      <alignment horizontal="center"/>
    </xf>
    <xf numFmtId="3" fontId="0" fillId="25" borderId="0" xfId="0" applyNumberFormat="1" applyFill="1" applyBorder="1"/>
    <xf numFmtId="15" fontId="0" fillId="25" borderId="0" xfId="0" applyNumberFormat="1" applyFill="1" applyBorder="1"/>
    <xf numFmtId="15" fontId="25" fillId="25" borderId="0" xfId="0" applyNumberFormat="1" applyFont="1" applyFill="1" applyBorder="1"/>
    <xf numFmtId="0" fontId="0" fillId="26" borderId="29" xfId="0" applyFill="1" applyBorder="1"/>
    <xf numFmtId="0" fontId="0" fillId="26" borderId="29" xfId="0" applyFill="1" applyBorder="1" applyAlignment="1">
      <alignment horizontal="center"/>
    </xf>
    <xf numFmtId="3" fontId="0" fillId="26" borderId="29" xfId="0" applyNumberFormat="1" applyFill="1" applyBorder="1"/>
    <xf numFmtId="15" fontId="0" fillId="26" borderId="29" xfId="0" applyNumberFormat="1" applyFill="1" applyBorder="1"/>
    <xf numFmtId="0" fontId="1" fillId="26" borderId="29" xfId="0" applyFont="1" applyFill="1" applyBorder="1"/>
    <xf numFmtId="15" fontId="1" fillId="26" borderId="29" xfId="0" applyNumberFormat="1" applyFont="1" applyFill="1" applyBorder="1"/>
    <xf numFmtId="0" fontId="0" fillId="25" borderId="29" xfId="0" applyFill="1" applyBorder="1"/>
    <xf numFmtId="0" fontId="0" fillId="25" borderId="29" xfId="0" applyFill="1" applyBorder="1" applyAlignment="1">
      <alignment horizontal="center"/>
    </xf>
    <xf numFmtId="3" fontId="0" fillId="25" borderId="29" xfId="0" applyNumberFormat="1" applyFill="1" applyBorder="1"/>
    <xf numFmtId="15" fontId="0" fillId="25" borderId="29" xfId="0" applyNumberFormat="1" applyFill="1" applyBorder="1"/>
    <xf numFmtId="15" fontId="25" fillId="25" borderId="29" xfId="0" applyNumberFormat="1" applyFont="1" applyFill="1" applyBorder="1"/>
    <xf numFmtId="0" fontId="27" fillId="24" borderId="0" xfId="0" applyFont="1" applyFill="1"/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0" fillId="26" borderId="33" xfId="0" applyFill="1" applyBorder="1" applyAlignment="1">
      <alignment horizontal="center"/>
    </xf>
    <xf numFmtId="0" fontId="0" fillId="26" borderId="34" xfId="0" applyFill="1" applyBorder="1"/>
    <xf numFmtId="0" fontId="0" fillId="25" borderId="10" xfId="0" applyFill="1" applyBorder="1" applyAlignment="1">
      <alignment horizontal="center"/>
    </xf>
    <xf numFmtId="0" fontId="0" fillId="25" borderId="11" xfId="0" applyFill="1" applyBorder="1"/>
    <xf numFmtId="0" fontId="0" fillId="25" borderId="33" xfId="0" applyFill="1" applyBorder="1" applyAlignment="1">
      <alignment horizontal="center"/>
    </xf>
    <xf numFmtId="0" fontId="0" fillId="25" borderId="34" xfId="0" applyFill="1" applyBorder="1"/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center" vertical="center" wrapText="1"/>
    </xf>
    <xf numFmtId="0" fontId="0" fillId="24" borderId="10" xfId="0" applyFill="1" applyBorder="1"/>
    <xf numFmtId="0" fontId="0" fillId="24" borderId="11" xfId="0" applyFill="1" applyBorder="1"/>
    <xf numFmtId="0" fontId="0" fillId="0" borderId="35" xfId="0" applyBorder="1" applyAlignment="1">
      <alignment horizontal="center"/>
    </xf>
    <xf numFmtId="2" fontId="0" fillId="0" borderId="36" xfId="0" applyNumberFormat="1" applyBorder="1"/>
    <xf numFmtId="0" fontId="0" fillId="0" borderId="10" xfId="0" applyBorder="1" applyAlignment="1">
      <alignment horizontal="center"/>
    </xf>
    <xf numFmtId="2" fontId="0" fillId="0" borderId="11" xfId="0" applyNumberFormat="1" applyBorder="1"/>
    <xf numFmtId="0" fontId="0" fillId="0" borderId="37" xfId="0" applyBorder="1" applyAlignment="1">
      <alignment horizontal="center"/>
    </xf>
    <xf numFmtId="2" fontId="0" fillId="0" borderId="38" xfId="0" applyNumberFormat="1" applyBorder="1"/>
    <xf numFmtId="0" fontId="0" fillId="24" borderId="12" xfId="0" applyFill="1" applyBorder="1"/>
    <xf numFmtId="0" fontId="0" fillId="24" borderId="13" xfId="0" applyFill="1" applyBorder="1"/>
    <xf numFmtId="0" fontId="0" fillId="24" borderId="14" xfId="0" applyFill="1" applyBorder="1"/>
    <xf numFmtId="0" fontId="0" fillId="24" borderId="39" xfId="0" applyFill="1" applyBorder="1" applyAlignment="1">
      <alignment horizontal="center" vertical="center" wrapText="1"/>
    </xf>
    <xf numFmtId="0" fontId="0" fillId="24" borderId="40" xfId="0" applyFill="1" applyBorder="1" applyAlignment="1">
      <alignment horizontal="center" vertical="center" wrapText="1"/>
    </xf>
    <xf numFmtId="0" fontId="20" fillId="24" borderId="40" xfId="0" applyFont="1" applyFill="1" applyBorder="1" applyAlignment="1">
      <alignment horizontal="center" vertical="center" wrapText="1"/>
    </xf>
    <xf numFmtId="0" fontId="20" fillId="24" borderId="41" xfId="0" applyFont="1" applyFill="1" applyBorder="1" applyAlignment="1">
      <alignment horizontal="center" vertical="center" wrapText="1"/>
    </xf>
    <xf numFmtId="0" fontId="20" fillId="24" borderId="42" xfId="0" applyFont="1" applyFill="1" applyBorder="1" applyAlignment="1">
      <alignment horizontal="center" vertical="center" wrapText="1"/>
    </xf>
    <xf numFmtId="0" fontId="20" fillId="24" borderId="43" xfId="0" applyFont="1" applyFill="1" applyBorder="1" applyAlignment="1">
      <alignment horizontal="center" vertical="center" wrapText="1"/>
    </xf>
    <xf numFmtId="0" fontId="25" fillId="24" borderId="0" xfId="0" applyFont="1" applyFill="1"/>
    <xf numFmtId="15" fontId="0" fillId="24" borderId="0" xfId="0" applyNumberFormat="1" applyFill="1"/>
    <xf numFmtId="15" fontId="0" fillId="0" borderId="21" xfId="0" applyNumberFormat="1" applyBorder="1"/>
    <xf numFmtId="15" fontId="0" fillId="0" borderId="23" xfId="0" applyNumberFormat="1" applyBorder="1"/>
    <xf numFmtId="0" fontId="0" fillId="24" borderId="23" xfId="0" applyFill="1" applyBorder="1"/>
    <xf numFmtId="0" fontId="20" fillId="0" borderId="44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5" fillId="0" borderId="21" xfId="0" applyFont="1" applyBorder="1"/>
    <xf numFmtId="0" fontId="0" fillId="0" borderId="44" xfId="0" applyBorder="1"/>
    <xf numFmtId="0" fontId="20" fillId="24" borderId="44" xfId="0" applyFont="1" applyFill="1" applyBorder="1"/>
    <xf numFmtId="0" fontId="31" fillId="24" borderId="0" xfId="0" applyFont="1" applyFill="1"/>
    <xf numFmtId="0" fontId="20" fillId="24" borderId="45" xfId="0" applyFont="1" applyFill="1" applyBorder="1"/>
    <xf numFmtId="0" fontId="26" fillId="0" borderId="18" xfId="37" applyFont="1" applyBorder="1" applyAlignment="1">
      <alignment horizontal="center"/>
    </xf>
    <xf numFmtId="0" fontId="26" fillId="0" borderId="19" xfId="37" applyFont="1" applyBorder="1" applyAlignment="1">
      <alignment horizontal="center"/>
    </xf>
    <xf numFmtId="0" fontId="25" fillId="0" borderId="19" xfId="0" applyFont="1" applyBorder="1"/>
    <xf numFmtId="0" fontId="26" fillId="0" borderId="20" xfId="37" applyFont="1" applyBorder="1" applyAlignment="1">
      <alignment horizontal="center"/>
    </xf>
    <xf numFmtId="22" fontId="21" fillId="24" borderId="0" xfId="38" applyNumberFormat="1" applyFont="1" applyFill="1" applyAlignment="1">
      <alignment horizontal="center" vertical="center" wrapText="1"/>
    </xf>
    <xf numFmtId="15" fontId="20" fillId="24" borderId="0" xfId="0" applyNumberFormat="1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22" fontId="21" fillId="24" borderId="15" xfId="38" applyNumberFormat="1" applyFont="1" applyFill="1" applyBorder="1" applyAlignment="1">
      <alignment horizontal="left"/>
    </xf>
    <xf numFmtId="22" fontId="21" fillId="24" borderId="10" xfId="38" applyNumberFormat="1" applyFont="1" applyFill="1" applyBorder="1" applyAlignment="1">
      <alignment horizontal="left"/>
    </xf>
    <xf numFmtId="22" fontId="21" fillId="24" borderId="12" xfId="38" applyNumberFormat="1" applyFont="1" applyFill="1" applyBorder="1" applyAlignment="1">
      <alignment horizontal="left"/>
    </xf>
    <xf numFmtId="0" fontId="3" fillId="24" borderId="0" xfId="38" applyFill="1"/>
    <xf numFmtId="22" fontId="21" fillId="24" borderId="45" xfId="38" applyNumberFormat="1" applyFont="1" applyFill="1" applyBorder="1" applyAlignment="1">
      <alignment horizontal="center" vertical="center" wrapText="1"/>
    </xf>
    <xf numFmtId="22" fontId="21" fillId="24" borderId="29" xfId="38" applyNumberFormat="1" applyFont="1" applyFill="1" applyBorder="1" applyAlignment="1">
      <alignment horizontal="center" vertical="center" wrapText="1"/>
    </xf>
    <xf numFmtId="0" fontId="22" fillId="24" borderId="29" xfId="0" applyFont="1" applyFill="1" applyBorder="1" applyAlignment="1">
      <alignment horizontal="center" vertical="center" wrapText="1"/>
    </xf>
    <xf numFmtId="0" fontId="22" fillId="24" borderId="46" xfId="0" applyFont="1" applyFill="1" applyBorder="1" applyAlignment="1">
      <alignment horizontal="center" vertical="center" wrapText="1"/>
    </xf>
    <xf numFmtId="0" fontId="24" fillId="24" borderId="18" xfId="38" applyFont="1" applyFill="1" applyBorder="1"/>
    <xf numFmtId="0" fontId="23" fillId="24" borderId="19" xfId="38" applyFont="1" applyFill="1" applyBorder="1"/>
    <xf numFmtId="0" fontId="0" fillId="24" borderId="19" xfId="0" applyFill="1" applyBorder="1" applyAlignment="1">
      <alignment horizontal="center"/>
    </xf>
    <xf numFmtId="0" fontId="0" fillId="24" borderId="20" xfId="0" applyFill="1" applyBorder="1"/>
    <xf numFmtId="0" fontId="24" fillId="24" borderId="21" xfId="38" applyFont="1" applyFill="1" applyBorder="1"/>
    <xf numFmtId="0" fontId="23" fillId="24" borderId="0" xfId="38" applyFont="1" applyFill="1" applyBorder="1"/>
    <xf numFmtId="0" fontId="0" fillId="24" borderId="0" xfId="0" applyFill="1" applyBorder="1" applyAlignment="1">
      <alignment horizontal="center"/>
    </xf>
    <xf numFmtId="0" fontId="0" fillId="24" borderId="22" xfId="0" applyFill="1" applyBorder="1"/>
    <xf numFmtId="0" fontId="24" fillId="24" borderId="23" xfId="38" applyFont="1" applyFill="1" applyBorder="1"/>
    <xf numFmtId="0" fontId="23" fillId="24" borderId="24" xfId="38" applyFont="1" applyFill="1" applyBorder="1"/>
    <xf numFmtId="0" fontId="0" fillId="24" borderId="24" xfId="0" applyFill="1" applyBorder="1" applyAlignment="1">
      <alignment horizontal="center"/>
    </xf>
    <xf numFmtId="0" fontId="0" fillId="24" borderId="25" xfId="0" applyFill="1" applyBorder="1"/>
    <xf numFmtId="0" fontId="0" fillId="24" borderId="47" xfId="0" applyFill="1" applyBorder="1" applyAlignment="1">
      <alignment horizontal="center"/>
    </xf>
    <xf numFmtId="0" fontId="0" fillId="24" borderId="48" xfId="0" applyFill="1" applyBorder="1" applyAlignment="1">
      <alignment horizontal="center"/>
    </xf>
    <xf numFmtId="0" fontId="0" fillId="24" borderId="49" xfId="0" applyFill="1" applyBorder="1" applyAlignment="1">
      <alignment horizontal="center"/>
    </xf>
    <xf numFmtId="0" fontId="20" fillId="24" borderId="39" xfId="0" applyFont="1" applyFill="1" applyBorder="1" applyAlignment="1">
      <alignment horizontal="center" vertical="center" wrapText="1"/>
    </xf>
    <xf numFmtId="179" fontId="0" fillId="0" borderId="15" xfId="0" applyNumberFormat="1" applyFill="1" applyBorder="1"/>
    <xf numFmtId="179" fontId="0" fillId="0" borderId="16" xfId="0" applyNumberFormat="1" applyFill="1" applyBorder="1"/>
    <xf numFmtId="179" fontId="0" fillId="0" borderId="17" xfId="0" applyNumberFormat="1" applyFill="1" applyBorder="1"/>
    <xf numFmtId="179" fontId="0" fillId="0" borderId="10" xfId="0" applyNumberFormat="1" applyFill="1" applyBorder="1"/>
    <xf numFmtId="179" fontId="0" fillId="0" borderId="0" xfId="0" applyNumberFormat="1" applyFill="1" applyBorder="1"/>
    <xf numFmtId="179" fontId="0" fillId="0" borderId="11" xfId="0" applyNumberFormat="1" applyFill="1" applyBorder="1"/>
    <xf numFmtId="179" fontId="0" fillId="0" borderId="12" xfId="0" applyNumberFormat="1" applyFill="1" applyBorder="1"/>
    <xf numFmtId="179" fontId="0" fillId="0" borderId="13" xfId="0" applyNumberFormat="1" applyFill="1" applyBorder="1"/>
    <xf numFmtId="179" fontId="0" fillId="0" borderId="14" xfId="0" applyNumberFormat="1" applyFill="1" applyBorder="1"/>
    <xf numFmtId="3" fontId="0" fillId="0" borderId="24" xfId="0" applyNumberFormat="1" applyBorder="1"/>
    <xf numFmtId="3" fontId="0" fillId="0" borderId="25" xfId="0" applyNumberFormat="1" applyBorder="1"/>
    <xf numFmtId="15" fontId="0" fillId="0" borderId="18" xfId="0" applyNumberFormat="1" applyBorder="1"/>
    <xf numFmtId="0" fontId="20" fillId="0" borderId="45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46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42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3" fillId="24" borderId="39" xfId="0" applyFont="1" applyFill="1" applyBorder="1" applyAlignment="1">
      <alignment horizontal="center"/>
    </xf>
    <xf numFmtId="0" fontId="33" fillId="24" borderId="40" xfId="0" applyFont="1" applyFill="1" applyBorder="1" applyAlignment="1">
      <alignment horizontal="center"/>
    </xf>
    <xf numFmtId="0" fontId="33" fillId="24" borderId="43" xfId="0" applyFont="1" applyFill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reditMarket" xfId="37"/>
    <cellStyle name="Normal_MoneyMarket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Default Probabilities</a:t>
            </a:r>
          </a:p>
        </c:rich>
      </c:tx>
      <c:layout>
        <c:manualLayout>
          <c:xMode val="edge"/>
          <c:yMode val="edge"/>
          <c:x val="0.4067055393586006"/>
          <c:y val="1.47420147420147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513119533527692E-2"/>
          <c:y val="6.6339066339066333E-2"/>
          <c:w val="0.86734693877551017"/>
          <c:h val="0.825552825552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'Credit Market'!$K$13</c:f>
              <c:strCache>
                <c:ptCount val="1"/>
                <c:pt idx="0">
                  <c:v>SUBORDINATED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'Credit Market'!$J$14:$J$34</c:f>
              <c:numCache>
                <c:formatCode>d\-mmm\-yy</c:formatCode>
                <c:ptCount val="21"/>
                <c:pt idx="0">
                  <c:v>41358</c:v>
                </c:pt>
                <c:pt idx="1">
                  <c:v>41542</c:v>
                </c:pt>
                <c:pt idx="2">
                  <c:v>41723</c:v>
                </c:pt>
                <c:pt idx="3">
                  <c:v>41907</c:v>
                </c:pt>
                <c:pt idx="4">
                  <c:v>42088</c:v>
                </c:pt>
                <c:pt idx="5">
                  <c:v>42272</c:v>
                </c:pt>
                <c:pt idx="6">
                  <c:v>42454</c:v>
                </c:pt>
                <c:pt idx="7">
                  <c:v>42638</c:v>
                </c:pt>
                <c:pt idx="8">
                  <c:v>42819</c:v>
                </c:pt>
                <c:pt idx="9">
                  <c:v>43003</c:v>
                </c:pt>
                <c:pt idx="10">
                  <c:v>43184</c:v>
                </c:pt>
                <c:pt idx="11">
                  <c:v>43368</c:v>
                </c:pt>
                <c:pt idx="12">
                  <c:v>43549</c:v>
                </c:pt>
                <c:pt idx="13">
                  <c:v>43733</c:v>
                </c:pt>
                <c:pt idx="14">
                  <c:v>43915</c:v>
                </c:pt>
                <c:pt idx="15">
                  <c:v>44099</c:v>
                </c:pt>
                <c:pt idx="16">
                  <c:v>44280</c:v>
                </c:pt>
                <c:pt idx="17">
                  <c:v>44464</c:v>
                </c:pt>
                <c:pt idx="18">
                  <c:v>44645</c:v>
                </c:pt>
                <c:pt idx="19">
                  <c:v>44829</c:v>
                </c:pt>
                <c:pt idx="20">
                  <c:v>45010</c:v>
                </c:pt>
              </c:numCache>
            </c:numRef>
          </c:xVal>
          <c:yVal>
            <c:numRef>
              <c:f>'Credit Market'!$K$14:$K$34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2.116149128293987E-2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0-43BE-9A96-051928DE3F3E}"/>
            </c:ext>
          </c:extLst>
        </c:ser>
        <c:ser>
          <c:idx val="1"/>
          <c:order val="1"/>
          <c:tx>
            <c:strRef>
              <c:f>'Credit Market'!$L$13</c:f>
              <c:strCache>
                <c:ptCount val="1"/>
                <c:pt idx="0">
                  <c:v>SENIOR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'Credit Market'!$J$14:$J$34</c:f>
              <c:numCache>
                <c:formatCode>d\-mmm\-yy</c:formatCode>
                <c:ptCount val="21"/>
                <c:pt idx="0">
                  <c:v>41358</c:v>
                </c:pt>
                <c:pt idx="1">
                  <c:v>41542</c:v>
                </c:pt>
                <c:pt idx="2">
                  <c:v>41723</c:v>
                </c:pt>
                <c:pt idx="3">
                  <c:v>41907</c:v>
                </c:pt>
                <c:pt idx="4">
                  <c:v>42088</c:v>
                </c:pt>
                <c:pt idx="5">
                  <c:v>42272</c:v>
                </c:pt>
                <c:pt idx="6">
                  <c:v>42454</c:v>
                </c:pt>
                <c:pt idx="7">
                  <c:v>42638</c:v>
                </c:pt>
                <c:pt idx="8">
                  <c:v>42819</c:v>
                </c:pt>
                <c:pt idx="9">
                  <c:v>43003</c:v>
                </c:pt>
                <c:pt idx="10">
                  <c:v>43184</c:v>
                </c:pt>
                <c:pt idx="11">
                  <c:v>43368</c:v>
                </c:pt>
                <c:pt idx="12">
                  <c:v>43549</c:v>
                </c:pt>
                <c:pt idx="13">
                  <c:v>43733</c:v>
                </c:pt>
                <c:pt idx="14">
                  <c:v>43915</c:v>
                </c:pt>
                <c:pt idx="15">
                  <c:v>44099</c:v>
                </c:pt>
                <c:pt idx="16">
                  <c:v>44280</c:v>
                </c:pt>
                <c:pt idx="17">
                  <c:v>44464</c:v>
                </c:pt>
                <c:pt idx="18">
                  <c:v>44645</c:v>
                </c:pt>
                <c:pt idx="19">
                  <c:v>44829</c:v>
                </c:pt>
                <c:pt idx="20">
                  <c:v>45010</c:v>
                </c:pt>
              </c:numCache>
            </c:numRef>
          </c:xVal>
          <c:yVal>
            <c:numRef>
              <c:f>'Credit Market'!$L$14:$L$34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1.4718225525990114E-2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0-43BE-9A96-051928DE3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882864"/>
        <c:axId val="1"/>
      </c:scatterChart>
      <c:valAx>
        <c:axId val="12318828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1882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198250728862969"/>
          <c:y val="0.77149877149877155"/>
          <c:w val="0.17055393586005832"/>
          <c:h val="9.582309582309582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Risky, NonRisky and Market Prices sorted by Maturity</a:t>
            </a:r>
          </a:p>
        </c:rich>
      </c:tx>
      <c:layout>
        <c:manualLayout>
          <c:xMode val="edge"/>
          <c:yMode val="edge"/>
          <c:x val="0.31374321880650996"/>
          <c:y val="2.80210397235521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578661844484627E-2"/>
          <c:y val="9.4571009066988648E-2"/>
          <c:w val="0.84719710669077752"/>
          <c:h val="0.82662067184478971"/>
        </c:manualLayout>
      </c:layout>
      <c:lineChart>
        <c:grouping val="standard"/>
        <c:varyColors val="0"/>
        <c:ser>
          <c:idx val="0"/>
          <c:order val="0"/>
          <c:tx>
            <c:strRef>
              <c:f>'Bond Pricing'!$AN$3</c:f>
              <c:strCache>
                <c:ptCount val="1"/>
                <c:pt idx="0">
                  <c:v>Market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'Bond Pricing'!$AN$8:$AN$17</c:f>
              <c:numCache>
                <c:formatCode>0.00</c:formatCode>
                <c:ptCount val="10"/>
                <c:pt idx="0">
                  <c:v>103.46</c:v>
                </c:pt>
                <c:pt idx="1">
                  <c:v>104.7</c:v>
                </c:pt>
                <c:pt idx="2">
                  <c:v>98.947999999999993</c:v>
                </c:pt>
                <c:pt idx="3">
                  <c:v>105.497</c:v>
                </c:pt>
                <c:pt idx="4">
                  <c:v>107.977</c:v>
                </c:pt>
                <c:pt idx="5">
                  <c:v>103.383</c:v>
                </c:pt>
                <c:pt idx="6">
                  <c:v>102.024</c:v>
                </c:pt>
                <c:pt idx="7">
                  <c:v>102.88200000000001</c:v>
                </c:pt>
                <c:pt idx="8">
                  <c:v>100.13</c:v>
                </c:pt>
                <c:pt idx="9">
                  <c:v>102.48099999999999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C-4FB0-B149-31FF2B643B98}"/>
            </c:ext>
          </c:extLst>
        </c:ser>
        <c:ser>
          <c:idx val="1"/>
          <c:order val="1"/>
          <c:tx>
            <c:strRef>
              <c:f>'Bond Pricing'!$AK$3</c:f>
              <c:strCache>
                <c:ptCount val="1"/>
                <c:pt idx="0">
                  <c:v>clean-default free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'Bond Pricing'!$AK$8:$AK$17</c:f>
              <c:numCache>
                <c:formatCode>0.00</c:formatCode>
                <c:ptCount val="10"/>
                <c:pt idx="0">
                  <c:v>104.13956578195156</c:v>
                </c:pt>
                <c:pt idx="1">
                  <c:v>110.20372986460016</c:v>
                </c:pt>
                <c:pt idx="2">
                  <c:v>110.50990605331791</c:v>
                </c:pt>
                <c:pt idx="3">
                  <c:v>117.49498378365305</c:v>
                </c:pt>
                <c:pt idx="4">
                  <c:v>121.69645934642816</c:v>
                </c:pt>
                <c:pt idx="5">
                  <c:v>123.33858204601901</c:v>
                </c:pt>
                <c:pt idx="6">
                  <c:v>130.68586890880601</c:v>
                </c:pt>
                <c:pt idx="7">
                  <c:v>122.95395407095228</c:v>
                </c:pt>
                <c:pt idx="8">
                  <c:v>138.8262881376007</c:v>
                </c:pt>
                <c:pt idx="9">
                  <c:v>143.63611381748024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C-4FB0-B149-31FF2B643B98}"/>
            </c:ext>
          </c:extLst>
        </c:ser>
        <c:ser>
          <c:idx val="2"/>
          <c:order val="2"/>
          <c:tx>
            <c:strRef>
              <c:f>'Bond Pricing'!$AL$3</c:f>
              <c:strCache>
                <c:ptCount val="1"/>
                <c:pt idx="0">
                  <c:v>clean-risky Senior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'Bond Pricing'!$AL$8:$AL$17</c:f>
              <c:numCache>
                <c:formatCode>0.00</c:formatCode>
                <c:ptCount val="10"/>
                <c:pt idx="0">
                  <c:v>104.13956578195156</c:v>
                </c:pt>
                <c:pt idx="1">
                  <c:v>110.20372986460016</c:v>
                </c:pt>
                <c:pt idx="2">
                  <c:v>110.50990605331791</c:v>
                </c:pt>
                <c:pt idx="3">
                  <c:v>117.49498378365305</c:v>
                </c:pt>
                <c:pt idx="4">
                  <c:v>121.69645934642816</c:v>
                </c:pt>
                <c:pt idx="5">
                  <c:v>123.33858204601901</c:v>
                </c:pt>
                <c:pt idx="6">
                  <c:v>130.68586890880601</c:v>
                </c:pt>
                <c:pt idx="7">
                  <c:v>122.95395407095228</c:v>
                </c:pt>
                <c:pt idx="8">
                  <c:v>138.8262881376007</c:v>
                </c:pt>
                <c:pt idx="9">
                  <c:v>142.78246420884875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6C-4FB0-B149-31FF2B643B98}"/>
            </c:ext>
          </c:extLst>
        </c:ser>
        <c:ser>
          <c:idx val="3"/>
          <c:order val="3"/>
          <c:tx>
            <c:strRef>
              <c:f>'Bond Pricing'!$AM$3</c:f>
              <c:strCache>
                <c:ptCount val="1"/>
                <c:pt idx="0">
                  <c:v>clean-risky Subordinated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'Bond Pricing'!$AM$8:$AM$17</c:f>
              <c:numCache>
                <c:formatCode>0.00</c:formatCode>
                <c:ptCount val="10"/>
                <c:pt idx="0">
                  <c:v>104.13956578195156</c:v>
                </c:pt>
                <c:pt idx="1">
                  <c:v>110.20372986460016</c:v>
                </c:pt>
                <c:pt idx="2">
                  <c:v>110.50990605331791</c:v>
                </c:pt>
                <c:pt idx="3">
                  <c:v>117.49498378365305</c:v>
                </c:pt>
                <c:pt idx="4">
                  <c:v>121.69645934642816</c:v>
                </c:pt>
                <c:pt idx="5">
                  <c:v>123.33858204601901</c:v>
                </c:pt>
                <c:pt idx="6">
                  <c:v>130.68586890880601</c:v>
                </c:pt>
                <c:pt idx="7">
                  <c:v>122.95395407095228</c:v>
                </c:pt>
                <c:pt idx="8">
                  <c:v>138.8262881376007</c:v>
                </c:pt>
                <c:pt idx="9">
                  <c:v>142.1293208175972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6C-4FB0-B149-31FF2B643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861216"/>
        <c:axId val="1"/>
      </c:lineChart>
      <c:catAx>
        <c:axId val="123186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18612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459312839059673"/>
          <c:y val="0.75306544257046515"/>
          <c:w val="0.1654611211573237"/>
          <c:h val="0.148861773531371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Z-s (Market and Models)</a:t>
            </a:r>
          </a:p>
        </c:rich>
      </c:tx>
      <c:layout>
        <c:manualLayout>
          <c:xMode val="edge"/>
          <c:yMode val="edge"/>
          <c:x val="0.36964526375869211"/>
          <c:y val="1.7636714679637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2473023490705E-2"/>
          <c:y val="7.9365216058366508E-2"/>
          <c:w val="0.87515352181279749"/>
          <c:h val="0.84832597609053972"/>
        </c:manualLayout>
      </c:layout>
      <c:lineChart>
        <c:grouping val="standard"/>
        <c:varyColors val="0"/>
        <c:ser>
          <c:idx val="0"/>
          <c:order val="0"/>
          <c:tx>
            <c:strRef>
              <c:f>'Bond Pricing'!$AP$3</c:f>
              <c:strCache>
                <c:ptCount val="1"/>
                <c:pt idx="0">
                  <c:v>Z-Market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'Bond Pricing'!$AP$8:$AP$17</c:f>
              <c:numCache>
                <c:formatCode>0.0000000</c:formatCode>
                <c:ptCount val="10"/>
                <c:pt idx="0">
                  <c:v>8.1404375499730293E-3</c:v>
                </c:pt>
                <c:pt idx="1">
                  <c:v>2.1705233608082894E-2</c:v>
                </c:pt>
                <c:pt idx="2">
                  <c:v>4.1025090557386339E-2</c:v>
                </c:pt>
                <c:pt idx="3">
                  <c:v>2.9662963923658997E-2</c:v>
                </c:pt>
                <c:pt idx="4">
                  <c:v>2.9865502291098522E-2</c:v>
                </c:pt>
                <c:pt idx="5">
                  <c:v>4.393782788464054E-2</c:v>
                </c:pt>
                <c:pt idx="6">
                  <c:v>5.6361856107767568E-2</c:v>
                </c:pt>
                <c:pt idx="7">
                  <c:v>2.9890843432923534E-2</c:v>
                </c:pt>
                <c:pt idx="8">
                  <c:v>5.0445838687439383E-2</c:v>
                </c:pt>
                <c:pt idx="9">
                  <c:v>4.4066452357071538E-2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0-4D6A-9C3E-40AB6890CBCF}"/>
            </c:ext>
          </c:extLst>
        </c:ser>
        <c:ser>
          <c:idx val="1"/>
          <c:order val="1"/>
          <c:tx>
            <c:strRef>
              <c:f>'Bond Pricing'!$AQ$3</c:f>
              <c:strCache>
                <c:ptCount val="1"/>
                <c:pt idx="0">
                  <c:v>Z-Senior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'Bond Pricing'!$AQ$8:$AQ$17</c:f>
              <c:numCache>
                <c:formatCode>0.0000000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0-4D6A-9C3E-40AB6890CBCF}"/>
            </c:ext>
          </c:extLst>
        </c:ser>
        <c:ser>
          <c:idx val="2"/>
          <c:order val="2"/>
          <c:tx>
            <c:strRef>
              <c:f>'Bond Pricing'!$AR$3</c:f>
              <c:strCache>
                <c:ptCount val="1"/>
                <c:pt idx="0">
                  <c:v>Z-Subordinated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'Bond Pricing'!$AR$8:$AR$17</c:f>
              <c:numCache>
                <c:formatCode>0.0000000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0-4D6A-9C3E-40AB6890C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864496"/>
        <c:axId val="1"/>
      </c:lineChart>
      <c:catAx>
        <c:axId val="123186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18644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700173020203617"/>
          <c:y val="0.7742517744360643"/>
          <c:w val="0.13831097617460997"/>
          <c:h val="0.10229294514189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10</xdr:row>
      <xdr:rowOff>57150</xdr:rowOff>
    </xdr:from>
    <xdr:to>
      <xdr:col>8</xdr:col>
      <xdr:colOff>600075</xdr:colOff>
      <xdr:row>34</xdr:row>
      <xdr:rowOff>47625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E5F69110-E4FF-4D83-B1E3-91ABE600D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238125</xdr:colOff>
      <xdr:row>18</xdr:row>
      <xdr:rowOff>0</xdr:rowOff>
    </xdr:from>
    <xdr:to>
      <xdr:col>33</xdr:col>
      <xdr:colOff>123825</xdr:colOff>
      <xdr:row>50</xdr:row>
      <xdr:rowOff>114300</xdr:rowOff>
    </xdr:to>
    <xdr:graphicFrame macro="">
      <xdr:nvGraphicFramePr>
        <xdr:cNvPr id="2065" name="Chart 17">
          <a:extLst>
            <a:ext uri="{FF2B5EF4-FFF2-40B4-BE49-F238E27FC236}">
              <a16:creationId xmlns:a16="http://schemas.microsoft.com/office/drawing/2014/main" id="{3C61371D-F8EA-47A1-83C8-309D3E2E9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523875</xdr:colOff>
      <xdr:row>18</xdr:row>
      <xdr:rowOff>38100</xdr:rowOff>
    </xdr:from>
    <xdr:to>
      <xdr:col>43</xdr:col>
      <xdr:colOff>914400</xdr:colOff>
      <xdr:row>50</xdr:row>
      <xdr:rowOff>114300</xdr:rowOff>
    </xdr:to>
    <xdr:graphicFrame macro="">
      <xdr:nvGraphicFramePr>
        <xdr:cNvPr id="2066" name="Chart 18">
          <a:extLst>
            <a:ext uri="{FF2B5EF4-FFF2-40B4-BE49-F238E27FC236}">
              <a16:creationId xmlns:a16="http://schemas.microsoft.com/office/drawing/2014/main" id="{A8789390-91DB-42C1-83E6-7AC506530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35"/>
  <sheetViews>
    <sheetView zoomScale="90" workbookViewId="0">
      <selection activeCell="D3" sqref="D3"/>
    </sheetView>
  </sheetViews>
  <sheetFormatPr defaultRowHeight="12.75" x14ac:dyDescent="0.2"/>
  <cols>
    <col min="1" max="1" width="5.140625" style="85" customWidth="1"/>
    <col min="2" max="2" width="19.5703125" style="85" bestFit="1" customWidth="1"/>
    <col min="3" max="3" width="20.28515625" style="85" customWidth="1"/>
    <col min="4" max="4" width="16.28515625" style="85" customWidth="1"/>
    <col min="5" max="5" width="9.140625" style="85"/>
    <col min="6" max="6" width="19.5703125" style="85" bestFit="1" customWidth="1"/>
    <col min="7" max="7" width="10.5703125" style="85" customWidth="1"/>
    <col min="8" max="8" width="9.140625" style="85"/>
    <col min="9" max="9" width="19.28515625" style="85" customWidth="1"/>
    <col min="10" max="16384" width="9.140625" style="85"/>
  </cols>
  <sheetData>
    <row r="2" spans="2:9" ht="30" customHeight="1" thickBot="1" x14ac:dyDescent="0.25">
      <c r="B2" s="147" t="s">
        <v>0</v>
      </c>
      <c r="C2" s="148">
        <v>41358</v>
      </c>
      <c r="D2" s="149" t="b">
        <f>_xll.qlSettingsSetEvaluationDate(C2,C2)</f>
        <v>1</v>
      </c>
      <c r="F2" s="154" t="s">
        <v>1</v>
      </c>
      <c r="G2" s="155" t="s">
        <v>2</v>
      </c>
      <c r="H2" s="156" t="s">
        <v>3</v>
      </c>
      <c r="I2" s="157" t="s">
        <v>202</v>
      </c>
    </row>
    <row r="3" spans="2:9" ht="15" x14ac:dyDescent="0.25">
      <c r="B3" s="150" t="s">
        <v>43</v>
      </c>
      <c r="C3" s="170" t="str">
        <f>_xll.qlEonia()</f>
        <v>obj_00111#0000</v>
      </c>
      <c r="F3" s="158" t="s">
        <v>169</v>
      </c>
      <c r="G3" s="159">
        <v>6.7000000000000002E-4</v>
      </c>
      <c r="H3" s="160" t="s">
        <v>4</v>
      </c>
      <c r="I3" s="161" t="str">
        <f>_xll.qlOISRateHelper(,2,H3,G3,$C$3)</f>
        <v>obj_0011f#0000</v>
      </c>
    </row>
    <row r="4" spans="2:9" ht="15" x14ac:dyDescent="0.25">
      <c r="B4" s="151" t="s">
        <v>40</v>
      </c>
      <c r="C4" s="171" t="s">
        <v>37</v>
      </c>
      <c r="F4" s="162" t="s">
        <v>170</v>
      </c>
      <c r="G4" s="163">
        <v>6.8000000000000005E-4</v>
      </c>
      <c r="H4" s="164" t="s">
        <v>5</v>
      </c>
      <c r="I4" s="165" t="str">
        <f>_xll.qlOISRateHelper(,2,H4,G4,$C$3)</f>
        <v>obj_0011b#0000</v>
      </c>
    </row>
    <row r="5" spans="2:9" ht="15" x14ac:dyDescent="0.25">
      <c r="B5" s="151" t="s">
        <v>41</v>
      </c>
      <c r="C5" s="171" t="s">
        <v>38</v>
      </c>
      <c r="F5" s="162" t="s">
        <v>171</v>
      </c>
      <c r="G5" s="163">
        <v>6.8000000000000005E-4</v>
      </c>
      <c r="H5" s="164" t="s">
        <v>6</v>
      </c>
      <c r="I5" s="165" t="str">
        <f>_xll.qlOISRateHelper(,2,H5,G5,$C$3)</f>
        <v>obj_00127#0000</v>
      </c>
    </row>
    <row r="6" spans="2:9" ht="15" x14ac:dyDescent="0.25">
      <c r="B6" s="151" t="s">
        <v>42</v>
      </c>
      <c r="C6" s="171" t="s">
        <v>215</v>
      </c>
      <c r="E6" s="112"/>
      <c r="F6" s="162" t="s">
        <v>172</v>
      </c>
      <c r="G6" s="163">
        <v>7.2999999999999996E-4</v>
      </c>
      <c r="H6" s="164" t="s">
        <v>7</v>
      </c>
      <c r="I6" s="165" t="str">
        <f>_xll.qlOISRateHelper(,2,H6,G6,$C$3)</f>
        <v>obj_0012d#0000</v>
      </c>
    </row>
    <row r="7" spans="2:9" ht="15" x14ac:dyDescent="0.25">
      <c r="B7" s="151" t="s">
        <v>45</v>
      </c>
      <c r="C7" s="171"/>
      <c r="E7" s="112"/>
      <c r="F7" s="162" t="s">
        <v>173</v>
      </c>
      <c r="G7" s="163">
        <v>7.000000000000001E-4</v>
      </c>
      <c r="H7" s="164" t="s">
        <v>8</v>
      </c>
      <c r="I7" s="165" t="str">
        <f>_xll.qlOISRateHelper(,2,H7,G7,$C$3)</f>
        <v>obj_00132#0000</v>
      </c>
    </row>
    <row r="8" spans="2:9" ht="15" x14ac:dyDescent="0.25">
      <c r="B8" s="151" t="s">
        <v>46</v>
      </c>
      <c r="C8" s="171"/>
      <c r="E8" s="112"/>
      <c r="F8" s="162" t="s">
        <v>174</v>
      </c>
      <c r="G8" s="163">
        <v>6.7000000000000002E-4</v>
      </c>
      <c r="H8" s="164" t="s">
        <v>9</v>
      </c>
      <c r="I8" s="165" t="str">
        <f>_xll.qlOISRateHelper(,2,H8,G8,$C$3)</f>
        <v>obj_00138#0000</v>
      </c>
    </row>
    <row r="9" spans="2:9" ht="15" x14ac:dyDescent="0.25">
      <c r="B9" s="151" t="s">
        <v>44</v>
      </c>
      <c r="C9" s="171" t="str">
        <f>_xll.qlPiecewiseYieldCurve(,0,C4,I3:I35,C6)</f>
        <v>obj_00142#0000</v>
      </c>
      <c r="E9" s="112"/>
      <c r="F9" s="162" t="s">
        <v>175</v>
      </c>
      <c r="G9" s="163">
        <v>6.6E-4</v>
      </c>
      <c r="H9" s="164" t="s">
        <v>10</v>
      </c>
      <c r="I9" s="165" t="str">
        <f>_xll.qlOISRateHelper(,2,H9,G9,$C$3)</f>
        <v>obj_00141#0000</v>
      </c>
    </row>
    <row r="10" spans="2:9" ht="15.75" thickBot="1" x14ac:dyDescent="0.3">
      <c r="B10" s="152" t="s">
        <v>50</v>
      </c>
      <c r="C10" s="172" t="b">
        <f>_xll.qlExtrapolatorEnableExtrapolation(C9,TRUE,C9)</f>
        <v>1</v>
      </c>
      <c r="E10" s="112"/>
      <c r="F10" s="162" t="s">
        <v>176</v>
      </c>
      <c r="G10" s="163">
        <v>6.4999999999999997E-4</v>
      </c>
      <c r="H10" s="164" t="s">
        <v>11</v>
      </c>
      <c r="I10" s="165" t="str">
        <f>_xll.qlOISRateHelper(,2,H10,G10,$C$3)</f>
        <v>obj_0013c#0000</v>
      </c>
    </row>
    <row r="11" spans="2:9" ht="15" x14ac:dyDescent="0.25">
      <c r="E11" s="112"/>
      <c r="F11" s="162" t="s">
        <v>177</v>
      </c>
      <c r="G11" s="163">
        <v>6.6E-4</v>
      </c>
      <c r="H11" s="164" t="s">
        <v>12</v>
      </c>
      <c r="I11" s="165" t="str">
        <f>_xll.qlOISRateHelper(,2,H11,G11,$C$3)</f>
        <v>obj_00112#0000</v>
      </c>
    </row>
    <row r="12" spans="2:9" ht="15" x14ac:dyDescent="0.25">
      <c r="E12" s="112"/>
      <c r="F12" s="162" t="s">
        <v>178</v>
      </c>
      <c r="G12" s="163">
        <v>6.7000000000000002E-4</v>
      </c>
      <c r="H12" s="164" t="s">
        <v>13</v>
      </c>
      <c r="I12" s="165" t="str">
        <f>_xll.qlOISRateHelper(,2,H12,G12,$C$3)</f>
        <v>obj_0011c#0000</v>
      </c>
    </row>
    <row r="13" spans="2:9" ht="15" x14ac:dyDescent="0.25">
      <c r="E13" s="112"/>
      <c r="F13" s="162" t="s">
        <v>179</v>
      </c>
      <c r="G13" s="163">
        <v>6.8000000000000005E-4</v>
      </c>
      <c r="H13" s="164" t="s">
        <v>14</v>
      </c>
      <c r="I13" s="165" t="str">
        <f>_xll.qlOISRateHelper(,2,H13,G13,$C$3)</f>
        <v>obj_00128#0000</v>
      </c>
    </row>
    <row r="14" spans="2:9" ht="15" x14ac:dyDescent="0.25">
      <c r="E14" s="112"/>
      <c r="F14" s="162" t="s">
        <v>180</v>
      </c>
      <c r="G14" s="163">
        <v>6.9000000000000008E-4</v>
      </c>
      <c r="H14" s="164" t="s">
        <v>15</v>
      </c>
      <c r="I14" s="165" t="str">
        <f>_xll.qlOISRateHelper(,2,H14,G14,$C$3)</f>
        <v>obj_0012e#0000</v>
      </c>
    </row>
    <row r="15" spans="2:9" ht="15" x14ac:dyDescent="0.25">
      <c r="E15" s="112"/>
      <c r="F15" s="162" t="s">
        <v>181</v>
      </c>
      <c r="G15" s="163">
        <v>7.1999999999999994E-4</v>
      </c>
      <c r="H15" s="164" t="s">
        <v>16</v>
      </c>
      <c r="I15" s="165" t="str">
        <f>_xll.qlOISRateHelper(,2,H15,G15,$C$3)</f>
        <v>obj_00133#0000</v>
      </c>
    </row>
    <row r="16" spans="2:9" ht="15" x14ac:dyDescent="0.25">
      <c r="E16" s="112"/>
      <c r="F16" s="162" t="s">
        <v>182</v>
      </c>
      <c r="G16" s="163">
        <v>7.3999999999999999E-4</v>
      </c>
      <c r="H16" s="164" t="s">
        <v>17</v>
      </c>
      <c r="I16" s="165" t="str">
        <f>_xll.qlOISRateHelper(,2,H16,G16,$C$3)</f>
        <v>obj_00116#0000</v>
      </c>
    </row>
    <row r="17" spans="5:9" ht="15" x14ac:dyDescent="0.25">
      <c r="E17" s="112"/>
      <c r="F17" s="162" t="s">
        <v>186</v>
      </c>
      <c r="G17" s="163">
        <v>7.7999999999999999E-4</v>
      </c>
      <c r="H17" s="164" t="s">
        <v>21</v>
      </c>
      <c r="I17" s="165" t="str">
        <f>_xll.qlOISRateHelper(,2,H17,G17,$C$3)</f>
        <v>obj_00140#0000</v>
      </c>
    </row>
    <row r="18" spans="5:9" ht="15" x14ac:dyDescent="0.25">
      <c r="E18" s="112"/>
      <c r="F18" s="162" t="s">
        <v>183</v>
      </c>
      <c r="G18" s="163">
        <v>8.7999999999999992E-4</v>
      </c>
      <c r="H18" s="164" t="s">
        <v>18</v>
      </c>
      <c r="I18" s="165" t="str">
        <f>_xll.qlOISRateHelper(,2,H18,G18,$C$3)</f>
        <v>obj_0013b#0000</v>
      </c>
    </row>
    <row r="19" spans="5:9" ht="15" x14ac:dyDescent="0.25">
      <c r="E19" s="112"/>
      <c r="F19" s="162" t="s">
        <v>184</v>
      </c>
      <c r="G19" s="163">
        <v>1.0399999999999999E-3</v>
      </c>
      <c r="H19" s="164" t="s">
        <v>19</v>
      </c>
      <c r="I19" s="165" t="str">
        <f>_xll.qlOISRateHelper(,2,H19,G19,$C$3)</f>
        <v>obj_00113#0000</v>
      </c>
    </row>
    <row r="20" spans="5:9" ht="15" x14ac:dyDescent="0.25">
      <c r="E20" s="112"/>
      <c r="F20" s="162" t="s">
        <v>185</v>
      </c>
      <c r="G20" s="163">
        <v>1.23E-3</v>
      </c>
      <c r="H20" s="164" t="s">
        <v>20</v>
      </c>
      <c r="I20" s="165" t="str">
        <f>_xll.qlOISRateHelper(,2,H20,G20,$C$3)</f>
        <v>obj_0011d#0000</v>
      </c>
    </row>
    <row r="21" spans="5:9" ht="15" x14ac:dyDescent="0.25">
      <c r="E21" s="112"/>
      <c r="F21" s="162" t="s">
        <v>187</v>
      </c>
      <c r="G21" s="163">
        <v>1.4499999999999999E-3</v>
      </c>
      <c r="H21" s="164" t="s">
        <v>22</v>
      </c>
      <c r="I21" s="165" t="str">
        <f>_xll.qlOISRateHelper(,2,H21,G21,$C$3)</f>
        <v>obj_00129#0000</v>
      </c>
    </row>
    <row r="22" spans="5:9" ht="15" x14ac:dyDescent="0.25">
      <c r="E22" s="112"/>
      <c r="F22" s="162" t="s">
        <v>188</v>
      </c>
      <c r="G22" s="163">
        <v>2.5800000000000003E-3</v>
      </c>
      <c r="H22" s="164" t="s">
        <v>23</v>
      </c>
      <c r="I22" s="165" t="str">
        <f>_xll.qlOISRateHelper(,2,H22,G22,$C$3)</f>
        <v>obj_0012f#0000</v>
      </c>
    </row>
    <row r="23" spans="5:9" ht="15" x14ac:dyDescent="0.25">
      <c r="E23" s="112"/>
      <c r="F23" s="162" t="s">
        <v>189</v>
      </c>
      <c r="G23" s="163">
        <v>4.0699999999999998E-3</v>
      </c>
      <c r="H23" s="164" t="s">
        <v>24</v>
      </c>
      <c r="I23" s="165" t="str">
        <f>_xll.qlOISRateHelper(,2,H23,G23,$C$3)</f>
        <v>obj_00134#0000</v>
      </c>
    </row>
    <row r="24" spans="5:9" ht="15" x14ac:dyDescent="0.25">
      <c r="F24" s="162" t="s">
        <v>190</v>
      </c>
      <c r="G24" s="163">
        <v>5.8299999999999992E-3</v>
      </c>
      <c r="H24" s="164" t="s">
        <v>25</v>
      </c>
      <c r="I24" s="165" t="str">
        <f>_xll.qlOISRateHelper(,2,H24,G24,$C$3)</f>
        <v>obj_00122#0000</v>
      </c>
    </row>
    <row r="25" spans="5:9" ht="15" x14ac:dyDescent="0.25">
      <c r="F25" s="162" t="s">
        <v>191</v>
      </c>
      <c r="G25" s="163">
        <v>7.7200000000000003E-3</v>
      </c>
      <c r="H25" s="164" t="s">
        <v>26</v>
      </c>
      <c r="I25" s="165" t="str">
        <f>_xll.qlOISRateHelper(,2,H25,G25,$C$3)</f>
        <v>obj_0013f#0000</v>
      </c>
    </row>
    <row r="26" spans="5:9" ht="15" x14ac:dyDescent="0.25">
      <c r="F26" s="162" t="s">
        <v>192</v>
      </c>
      <c r="G26" s="163">
        <v>9.5099999999999994E-3</v>
      </c>
      <c r="H26" s="164" t="s">
        <v>27</v>
      </c>
      <c r="I26" s="165" t="str">
        <f>_xll.qlOISRateHelper(,2,H26,G26,$C$3)</f>
        <v>obj_0013a#0000</v>
      </c>
    </row>
    <row r="27" spans="5:9" ht="15" x14ac:dyDescent="0.25">
      <c r="F27" s="162" t="s">
        <v>193</v>
      </c>
      <c r="G27" s="163">
        <v>1.1180000000000001E-2</v>
      </c>
      <c r="H27" s="164" t="s">
        <v>28</v>
      </c>
      <c r="I27" s="165" t="str">
        <f>_xll.qlOISRateHelper(,2,H27,G27,$C$3)</f>
        <v>obj_00114#0000</v>
      </c>
    </row>
    <row r="28" spans="5:9" ht="15" x14ac:dyDescent="0.25">
      <c r="F28" s="162" t="s">
        <v>194</v>
      </c>
      <c r="G28" s="163">
        <v>1.269E-2</v>
      </c>
      <c r="H28" s="164" t="s">
        <v>29</v>
      </c>
      <c r="I28" s="165" t="str">
        <f>_xll.qlOISRateHelper(,2,H28,G28,$C$3)</f>
        <v>obj_0011e#0000</v>
      </c>
    </row>
    <row r="29" spans="5:9" ht="15" x14ac:dyDescent="0.25">
      <c r="F29" s="162" t="s">
        <v>195</v>
      </c>
      <c r="G29" s="163">
        <v>1.405E-2</v>
      </c>
      <c r="H29" s="164" t="s">
        <v>30</v>
      </c>
      <c r="I29" s="165" t="str">
        <f>_xll.qlOISRateHelper(,2,H29,G29,$C$3)</f>
        <v>obj_0012a#0000</v>
      </c>
    </row>
    <row r="30" spans="5:9" ht="15" x14ac:dyDescent="0.25">
      <c r="F30" s="162" t="s">
        <v>196</v>
      </c>
      <c r="G30" s="163">
        <v>1.5269999999999999E-2</v>
      </c>
      <c r="H30" s="164" t="s">
        <v>31</v>
      </c>
      <c r="I30" s="165" t="str">
        <f>_xll.qlOISRateHelper(,2,H30,G30,$C$3)</f>
        <v>obj_00130#0000</v>
      </c>
    </row>
    <row r="31" spans="5:9" ht="15" x14ac:dyDescent="0.25">
      <c r="F31" s="162" t="s">
        <v>197</v>
      </c>
      <c r="G31" s="163">
        <v>1.636E-2</v>
      </c>
      <c r="H31" s="164" t="s">
        <v>32</v>
      </c>
      <c r="I31" s="165" t="str">
        <f>_xll.qlOISRateHelper(,2,H31,G31,$C$3)</f>
        <v>obj_00135#0000</v>
      </c>
    </row>
    <row r="32" spans="5:9" ht="15" x14ac:dyDescent="0.25">
      <c r="F32" s="162" t="s">
        <v>198</v>
      </c>
      <c r="G32" s="163">
        <v>1.881E-2</v>
      </c>
      <c r="H32" s="164" t="s">
        <v>33</v>
      </c>
      <c r="I32" s="165" t="str">
        <f>_xll.qlOISRateHelper(,2,H32,G32,$C$3)</f>
        <v>obj_0013d#0000</v>
      </c>
    </row>
    <row r="33" spans="6:38" ht="15" x14ac:dyDescent="0.25">
      <c r="F33" s="162" t="s">
        <v>199</v>
      </c>
      <c r="G33" s="163">
        <v>2.0590000000000001E-2</v>
      </c>
      <c r="H33" s="164" t="s">
        <v>34</v>
      </c>
      <c r="I33" s="165" t="str">
        <f>_xll.qlOISRateHelper(,2,H33,G33,$C$3)</f>
        <v>obj_0013e#0000</v>
      </c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</row>
    <row r="34" spans="6:38" ht="15" x14ac:dyDescent="0.25">
      <c r="F34" s="162" t="s">
        <v>200</v>
      </c>
      <c r="G34" s="163">
        <v>2.1240000000000002E-2</v>
      </c>
      <c r="H34" s="164" t="s">
        <v>35</v>
      </c>
      <c r="I34" s="165" t="str">
        <f>_xll.qlOISRateHelper(,2,H34,G34,$C$3)</f>
        <v>obj_00139#0000</v>
      </c>
    </row>
    <row r="35" spans="6:38" ht="15" x14ac:dyDescent="0.25">
      <c r="F35" s="166" t="s">
        <v>201</v>
      </c>
      <c r="G35" s="167">
        <v>2.154E-2</v>
      </c>
      <c r="H35" s="168" t="s">
        <v>36</v>
      </c>
      <c r="I35" s="169" t="str">
        <f>_xll.qlOISRateHelper(,2,H35,G35,$C$3)</f>
        <v>obj_00115#0000</v>
      </c>
    </row>
  </sheetData>
  <phoneticPr fontId="2" type="noConversion"/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3"/>
  <sheetViews>
    <sheetView zoomScale="95" workbookViewId="0">
      <selection activeCell="C49" sqref="C49"/>
    </sheetView>
  </sheetViews>
  <sheetFormatPr defaultRowHeight="12.75" x14ac:dyDescent="0.2"/>
  <cols>
    <col min="1" max="1" width="2.85546875" customWidth="1"/>
    <col min="2" max="2" width="28.7109375" customWidth="1"/>
    <col min="3" max="3" width="15.42578125" customWidth="1"/>
    <col min="4" max="4" width="15.7109375" customWidth="1"/>
    <col min="5" max="10" width="14.5703125" bestFit="1" customWidth="1"/>
    <col min="11" max="11" width="15.85546875" customWidth="1"/>
    <col min="12" max="12" width="16.5703125" customWidth="1"/>
    <col min="13" max="13" width="14.5703125" customWidth="1"/>
    <col min="14" max="14" width="7.7109375" customWidth="1"/>
    <col min="15" max="15" width="8.85546875" style="85" bestFit="1" customWidth="1"/>
    <col min="16" max="16" width="16.28515625" style="85" customWidth="1"/>
    <col min="17" max="17" width="15" style="85" customWidth="1"/>
    <col min="18" max="23" width="14.5703125" style="85" bestFit="1" customWidth="1"/>
    <col min="24" max="73" width="9.140625" style="85"/>
  </cols>
  <sheetData>
    <row r="1" spans="1:14" x14ac:dyDescent="0.2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14" x14ac:dyDescent="0.2">
      <c r="A3" s="85"/>
      <c r="B3" s="131"/>
      <c r="C3" s="186" t="s">
        <v>207</v>
      </c>
      <c r="D3" s="187"/>
      <c r="E3" s="187"/>
      <c r="F3" s="187"/>
      <c r="G3" s="187"/>
      <c r="H3" s="187"/>
      <c r="I3" s="187"/>
      <c r="J3" s="187"/>
      <c r="K3" s="187"/>
      <c r="L3" s="187"/>
      <c r="M3" s="188"/>
      <c r="N3" s="131"/>
    </row>
    <row r="4" spans="1:14" ht="15" x14ac:dyDescent="0.25">
      <c r="A4" s="85"/>
      <c r="B4" s="131"/>
      <c r="C4" s="143" t="s">
        <v>12</v>
      </c>
      <c r="D4" s="144" t="s">
        <v>15</v>
      </c>
      <c r="E4" s="144" t="s">
        <v>21</v>
      </c>
      <c r="F4" s="144" t="s">
        <v>22</v>
      </c>
      <c r="G4" s="144" t="s">
        <v>23</v>
      </c>
      <c r="H4" s="144" t="s">
        <v>24</v>
      </c>
      <c r="I4" s="144" t="s">
        <v>25</v>
      </c>
      <c r="J4" s="144" t="s">
        <v>27</v>
      </c>
      <c r="K4" s="144" t="s">
        <v>30</v>
      </c>
      <c r="L4" s="145"/>
      <c r="M4" s="146" t="s">
        <v>49</v>
      </c>
      <c r="N4" s="85"/>
    </row>
    <row r="5" spans="1:14" ht="14.25" x14ac:dyDescent="0.2">
      <c r="A5" s="85"/>
      <c r="B5" s="142" t="s">
        <v>47</v>
      </c>
      <c r="C5" s="68">
        <v>325.315800300337</v>
      </c>
      <c r="D5" s="69">
        <v>343.18528340497897</v>
      </c>
      <c r="E5" s="69">
        <v>361.054766509621</v>
      </c>
      <c r="F5" s="69">
        <v>427.680043280007</v>
      </c>
      <c r="G5" s="69">
        <v>488.20823813288399</v>
      </c>
      <c r="H5" s="69">
        <v>533.71127591370498</v>
      </c>
      <c r="I5" s="69">
        <v>569.406571729706</v>
      </c>
      <c r="J5" s="69">
        <v>584.54520553098405</v>
      </c>
      <c r="K5" s="69">
        <v>594.93939100225998</v>
      </c>
      <c r="L5" s="67"/>
      <c r="M5" s="70">
        <v>0.25</v>
      </c>
      <c r="N5" s="141">
        <v>0.06</v>
      </c>
    </row>
    <row r="6" spans="1:14" ht="14.25" x14ac:dyDescent="0.2">
      <c r="A6" s="85"/>
      <c r="B6" s="142" t="s">
        <v>48</v>
      </c>
      <c r="C6" s="71">
        <v>180.41952578592404</v>
      </c>
      <c r="D6" s="72">
        <v>195.67776738686558</v>
      </c>
      <c r="E6" s="72">
        <v>210.93600898780713</v>
      </c>
      <c r="F6" s="72">
        <v>253.22127458168984</v>
      </c>
      <c r="G6" s="72">
        <v>296.59650301618933</v>
      </c>
      <c r="H6" s="72">
        <v>323.36944599802263</v>
      </c>
      <c r="I6" s="72">
        <v>349.28831661903791</v>
      </c>
      <c r="J6" s="72">
        <v>364.29896038104715</v>
      </c>
      <c r="K6" s="72">
        <v>375.85294248683073</v>
      </c>
      <c r="L6" s="73"/>
      <c r="M6" s="74">
        <v>0.4</v>
      </c>
      <c r="N6" s="141">
        <v>0.52</v>
      </c>
    </row>
    <row r="7" spans="1:14" x14ac:dyDescent="0.2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</row>
    <row r="8" spans="1:14" x14ac:dyDescent="0.2">
      <c r="A8" s="85"/>
      <c r="B8" s="85"/>
      <c r="C8" s="137" t="str">
        <f t="shared" ref="C8:K8" si="0">C4</f>
        <v>6M</v>
      </c>
      <c r="D8" s="65" t="str">
        <f t="shared" si="0"/>
        <v>9M</v>
      </c>
      <c r="E8" s="65" t="str">
        <f t="shared" si="0"/>
        <v>1Y</v>
      </c>
      <c r="F8" s="65" t="str">
        <f t="shared" si="0"/>
        <v>2Y</v>
      </c>
      <c r="G8" s="65" t="str">
        <f t="shared" si="0"/>
        <v>3Y</v>
      </c>
      <c r="H8" s="65" t="str">
        <f t="shared" si="0"/>
        <v>4Y</v>
      </c>
      <c r="I8" s="65" t="str">
        <f t="shared" si="0"/>
        <v>5Y</v>
      </c>
      <c r="J8" s="65" t="str">
        <f t="shared" si="0"/>
        <v>7Y</v>
      </c>
      <c r="K8" s="66" t="str">
        <f t="shared" si="0"/>
        <v>10Y</v>
      </c>
      <c r="L8" s="85"/>
      <c r="M8" s="136" t="s">
        <v>160</v>
      </c>
      <c r="N8" s="85"/>
    </row>
    <row r="9" spans="1:14" x14ac:dyDescent="0.2">
      <c r="A9" s="85"/>
      <c r="B9" s="140" t="s">
        <v>122</v>
      </c>
      <c r="C9" s="138" t="str">
        <f>_xll.qlSpreadCdsHelper(,C5/10000,C$8,1,"TARGET","Quarterly","Modified Following","OldCDS",'Money Market'!$C$6,$M$5,'Money Market'!$C$9,TRUE,TRUE,TRUE)</f>
        <v>obj_00152#0000</v>
      </c>
      <c r="D9" s="138" t="str">
        <f>_xll.qlSpreadCdsHelper(,D5/10000,D$8,1,"TARGET","Quarterly","Modified Following","OldCDS",'Money Market'!$C$6,$M$5,'Money Market'!$C$9,TRUE,TRUE,TRUE)</f>
        <v>obj_00153#0000</v>
      </c>
      <c r="E9" s="138" t="str">
        <f>_xll.qlSpreadCdsHelper(,E5/10000,E$8,1,"TARGET","Quarterly","Modified Following","OldCDS",'Money Market'!$C$6,$M$5,'Money Market'!$C$9,TRUE,TRUE,TRUE)</f>
        <v>obj_0014e#0000</v>
      </c>
      <c r="F9" s="138" t="str">
        <f>_xll.qlSpreadCdsHelper(,F5/10000,F$8,1,"TARGET","Quarterly","Modified Following","OldCDS",'Money Market'!$C$6,$M$5,'Money Market'!$C$9,TRUE,TRUE,TRUE)</f>
        <v>obj_0014b#0000</v>
      </c>
      <c r="G9" s="138" t="str">
        <f>_xll.qlSpreadCdsHelper(,G5/10000,G$8,1,"TARGET","Quarterly","Modified Following","OldCDS",'Money Market'!$C$6,$M$5,'Money Market'!$C$9,TRUE,TRUE,TRUE)</f>
        <v>obj_00146#0000</v>
      </c>
      <c r="H9" s="138" t="str">
        <f>_xll.qlSpreadCdsHelper(,H5/10000,H$8,1,"TARGET","Quarterly","Modified Following","OldCDS",'Money Market'!$C$6,$M$5,'Money Market'!$C$9,TRUE,TRUE,TRUE)</f>
        <v>obj_00147#0000</v>
      </c>
      <c r="I9" s="138" t="str">
        <f>_xll.qlSpreadCdsHelper(,I5/10000,I$8,1,"TARGET","Quarterly","Modified Following","OldCDS",'Money Market'!$C$6,$M$5,'Money Market'!$C$9,TRUE,TRUE,TRUE)</f>
        <v>obj_0015e#0000</v>
      </c>
      <c r="J9" s="138" t="str">
        <f>_xll.qlSpreadCdsHelper(,J5/10000,J$8,1,"TARGET","Quarterly","Modified Following","OldCDS",'Money Market'!$C$6,$M$5,'Money Market'!$C$9,TRUE,TRUE,TRUE)</f>
        <v>obj_0015a#0000</v>
      </c>
      <c r="K9" s="138" t="str">
        <f>_xll.qlSpreadCdsHelper(,K5/10000,K$8,1,"TARGET","Quarterly","Modified Following","OldCDS",'Money Market'!$C$6,$M$5,'Money Market'!$C$9,TRUE,TRUE,TRUE)</f>
        <v>obj_00156#0000</v>
      </c>
      <c r="L9" s="85"/>
      <c r="M9" s="139" t="str">
        <f>_xll.qlPiecewiseHazardRateCurve(,C9:K9,'Money Market'!$C$6,'Money Market'!$C$4,"BACKWARDFLAT")</f>
        <v>obj_0015f#0000</v>
      </c>
      <c r="N9" s="85"/>
    </row>
    <row r="10" spans="1:14" x14ac:dyDescent="0.2">
      <c r="A10" s="85"/>
      <c r="B10" s="140" t="s">
        <v>106</v>
      </c>
      <c r="C10" s="138" t="str">
        <f>_xll.qlSpreadCdsHelper(,C6/10000,C$8,1,"TARGET","Quarterly","Modified Following","OldCDS",'Money Market'!$C$6,$M$6,'Money Market'!$C$9,TRUE,TRUE,TRUE)</f>
        <v>obj_00149#0000</v>
      </c>
      <c r="D10" s="138" t="str">
        <f>_xll.qlSpreadCdsHelper(,D6/10000,D$8,1,"TARGET","Quarterly","Modified Following","OldCDS",'Money Market'!$C$6,$M$6,'Money Market'!$C$9,TRUE,TRUE,TRUE)</f>
        <v>obj_00148#0000</v>
      </c>
      <c r="E10" s="138" t="str">
        <f>_xll.qlSpreadCdsHelper(,E6/10000,E$8,1,"TARGET","Quarterly","Modified Following","OldCDS",'Money Market'!$C$6,$M$6,'Money Market'!$C$9,TRUE,TRUE,TRUE)</f>
        <v>obj_0014c#0000</v>
      </c>
      <c r="F10" s="138" t="str">
        <f>_xll.qlSpreadCdsHelper(,F6/10000,F$8,1,"TARGET","Quarterly","Modified Following","OldCDS",'Money Market'!$C$6,$M$6,'Money Market'!$C$9,TRUE,TRUE,TRUE)</f>
        <v>obj_00150#0000</v>
      </c>
      <c r="G10" s="138" t="str">
        <f>_xll.qlSpreadCdsHelper(,G6/10000,G$8,1,"TARGET","Quarterly","Modified Following","OldCDS",'Money Market'!$C$6,$M$6,'Money Market'!$C$9,TRUE,TRUE,TRUE)</f>
        <v>obj_00154#0000</v>
      </c>
      <c r="H10" s="138" t="str">
        <f>_xll.qlSpreadCdsHelper(,H6/10000,H$8,1,"TARGET","Quarterly","Modified Following","OldCDS",'Money Market'!$C$6,$M$6,'Money Market'!$C$9,TRUE,TRUE,TRUE)</f>
        <v>obj_00157#0000</v>
      </c>
      <c r="I10" s="138" t="str">
        <f>_xll.qlSpreadCdsHelper(,I6/10000,I$8,1,"TARGET","Quarterly","Modified Following","OldCDS",'Money Market'!$C$6,$M$6,'Money Market'!$C$9,TRUE,TRUE,TRUE)</f>
        <v>obj_0015c#0000</v>
      </c>
      <c r="J10" s="138" t="str">
        <f>_xll.qlSpreadCdsHelper(,J6/10000,J$8,1,"TARGET","Quarterly","Modified Following","OldCDS",'Money Market'!$C$6,$M$6,'Money Market'!$C$9,TRUE,TRUE,TRUE)</f>
        <v>obj_0014f#0000</v>
      </c>
      <c r="K10" s="138" t="str">
        <f>_xll.qlSpreadCdsHelper(,K6/10000,K$8,1,"TARGET","Quarterly","Modified Following","OldCDS",'Money Market'!$C$6,$M$6,'Money Market'!$C$9,TRUE,TRUE,TRUE)</f>
        <v>obj_00143#0000</v>
      </c>
      <c r="L10" s="85"/>
      <c r="M10" s="139" t="str">
        <f>_xll.qlPiecewiseHazardRateCurve(,C10:K10,'Money Market'!$C$6,'Money Market'!$C$4,"BACKWARDFLAT")</f>
        <v>obj_0016a#0000</v>
      </c>
      <c r="N10" s="85"/>
    </row>
    <row r="11" spans="1:14" x14ac:dyDescent="0.2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</row>
    <row r="12" spans="1:14" x14ac:dyDescent="0.2">
      <c r="A12" s="85"/>
      <c r="B12" s="85"/>
      <c r="C12" s="85"/>
      <c r="D12" s="85"/>
      <c r="E12" s="85"/>
      <c r="F12" s="85"/>
      <c r="G12" s="85"/>
      <c r="H12" s="85"/>
      <c r="I12" s="85"/>
      <c r="J12" s="189" t="s">
        <v>208</v>
      </c>
      <c r="K12" s="190"/>
      <c r="L12" s="191"/>
      <c r="M12" s="85"/>
      <c r="N12" s="85"/>
    </row>
    <row r="13" spans="1:14" x14ac:dyDescent="0.2">
      <c r="A13" s="85"/>
      <c r="B13" s="85"/>
      <c r="C13" s="85"/>
      <c r="D13" s="85"/>
      <c r="E13" s="132"/>
      <c r="F13" s="85"/>
      <c r="G13" s="85"/>
      <c r="H13" s="85"/>
      <c r="I13" s="85"/>
      <c r="J13" s="135"/>
      <c r="K13" s="136" t="s">
        <v>108</v>
      </c>
      <c r="L13" s="136" t="s">
        <v>107</v>
      </c>
      <c r="M13" s="85"/>
      <c r="N13" s="85"/>
    </row>
    <row r="14" spans="1:14" x14ac:dyDescent="0.2">
      <c r="A14" s="85"/>
      <c r="B14" s="85"/>
      <c r="C14" s="85"/>
      <c r="D14" s="85"/>
      <c r="E14" s="85"/>
      <c r="F14" s="85"/>
      <c r="G14" s="85"/>
      <c r="H14" s="85"/>
      <c r="I14" s="85"/>
      <c r="J14" s="185">
        <f>Today</f>
        <v>41358</v>
      </c>
      <c r="K14" s="39" t="e">
        <f>_xll.qlDefaultTSDefaultProbability($M$9,J14,TRUE)</f>
        <v>#NUM!</v>
      </c>
      <c r="L14" s="40" t="e">
        <f>_xll.qlDefaultTSDefaultProbability($M$10,J14,TRUE)</f>
        <v>#NUM!</v>
      </c>
      <c r="M14" s="85"/>
      <c r="N14" s="85"/>
    </row>
    <row r="15" spans="1:14" x14ac:dyDescent="0.2">
      <c r="A15" s="85"/>
      <c r="B15" s="85"/>
      <c r="C15" s="85"/>
      <c r="D15" s="85"/>
      <c r="E15" s="85"/>
      <c r="F15" s="85"/>
      <c r="G15" s="85"/>
      <c r="H15" s="85"/>
      <c r="I15" s="85"/>
      <c r="J15" s="133">
        <f>_xll.qlCalendarAdvance("TARGET",J14,"6M","Unadjusted")</f>
        <v>41542</v>
      </c>
      <c r="K15" s="42" t="e">
        <f>_xll.qlDefaultTSDefaultProbability($M$9,J15,TRUE)</f>
        <v>#NUM!</v>
      </c>
      <c r="L15" s="43" t="e">
        <f>_xll.qlDefaultTSDefaultProbability($M$10,J15,TRUE)</f>
        <v>#NUM!</v>
      </c>
      <c r="M15" s="85"/>
      <c r="N15" s="85"/>
    </row>
    <row r="16" spans="1:14" x14ac:dyDescent="0.2">
      <c r="A16" s="85"/>
      <c r="B16" s="85"/>
      <c r="C16" s="85"/>
      <c r="D16" s="85"/>
      <c r="E16" s="85"/>
      <c r="F16" s="85"/>
      <c r="G16" s="85"/>
      <c r="H16" s="85"/>
      <c r="I16" s="85"/>
      <c r="J16" s="133">
        <f>_xll.qlCalendarAdvance("TARGET",J15,"6M","Unadjusted")</f>
        <v>41723</v>
      </c>
      <c r="K16" s="42" t="e">
        <f>_xll.qlDefaultTSDefaultProbability($M$9,J16,TRUE)</f>
        <v>#NUM!</v>
      </c>
      <c r="L16" s="43" t="e">
        <f>_xll.qlDefaultTSDefaultProbability($M$10,J16,TRUE)</f>
        <v>#NUM!</v>
      </c>
      <c r="M16" s="85"/>
      <c r="N16" s="85"/>
    </row>
    <row r="17" spans="1:14" x14ac:dyDescent="0.2">
      <c r="A17" s="85"/>
      <c r="B17" s="85"/>
      <c r="C17" s="85"/>
      <c r="D17" s="85"/>
      <c r="E17" s="85"/>
      <c r="F17" s="85"/>
      <c r="G17" s="85"/>
      <c r="H17" s="85"/>
      <c r="I17" s="85"/>
      <c r="J17" s="133">
        <f>_xll.qlCalendarAdvance("TARGET",J16,"6M","Unadjusted")</f>
        <v>41907</v>
      </c>
      <c r="K17" s="42" t="e">
        <f>_xll.qlDefaultTSDefaultProbability($M$9,J17,TRUE)</f>
        <v>#NUM!</v>
      </c>
      <c r="L17" s="43" t="e">
        <f>_xll.qlDefaultTSDefaultProbability($M$10,J17,TRUE)</f>
        <v>#NUM!</v>
      </c>
      <c r="M17" s="85"/>
      <c r="N17" s="85"/>
    </row>
    <row r="18" spans="1:14" x14ac:dyDescent="0.2">
      <c r="A18" s="85"/>
      <c r="B18" s="85"/>
      <c r="C18" s="85"/>
      <c r="D18" s="85"/>
      <c r="E18" s="85"/>
      <c r="F18" s="85"/>
      <c r="G18" s="85"/>
      <c r="H18" s="85"/>
      <c r="I18" s="85"/>
      <c r="J18" s="133">
        <f>_xll.qlCalendarAdvance("TARGET",J17,"6M","Unadjusted")</f>
        <v>42088</v>
      </c>
      <c r="K18" s="42" t="e">
        <f>_xll.qlDefaultTSDefaultProbability($M$9,J18,TRUE)</f>
        <v>#NUM!</v>
      </c>
      <c r="L18" s="43" t="e">
        <f>_xll.qlDefaultTSDefaultProbability($M$10,J18,TRUE)</f>
        <v>#NUM!</v>
      </c>
      <c r="M18" s="85"/>
      <c r="N18" s="85"/>
    </row>
    <row r="19" spans="1:14" x14ac:dyDescent="0.2">
      <c r="A19" s="85"/>
      <c r="B19" s="85"/>
      <c r="C19" s="85"/>
      <c r="D19" s="85"/>
      <c r="E19" s="85"/>
      <c r="F19" s="85"/>
      <c r="G19" s="85"/>
      <c r="H19" s="85"/>
      <c r="I19" s="85"/>
      <c r="J19" s="133">
        <f>_xll.qlCalendarAdvance("TARGET",J18,"6M","Unadjusted")</f>
        <v>42272</v>
      </c>
      <c r="K19" s="42" t="e">
        <f>_xll.qlDefaultTSDefaultProbability($M$9,J19,TRUE)</f>
        <v>#NUM!</v>
      </c>
      <c r="L19" s="43" t="e">
        <f>_xll.qlDefaultTSDefaultProbability($M$10,J19,TRUE)</f>
        <v>#NUM!</v>
      </c>
      <c r="M19" s="85"/>
      <c r="N19" s="85"/>
    </row>
    <row r="20" spans="1:14" x14ac:dyDescent="0.2">
      <c r="A20" s="85"/>
      <c r="B20" s="85"/>
      <c r="C20" s="85"/>
      <c r="D20" s="85"/>
      <c r="E20" s="85"/>
      <c r="F20" s="85"/>
      <c r="G20" s="85"/>
      <c r="H20" s="85"/>
      <c r="I20" s="85"/>
      <c r="J20" s="133">
        <f>_xll.qlCalendarAdvance("TARGET",J19,"6M","Unadjusted")</f>
        <v>42454</v>
      </c>
      <c r="K20" s="42" t="e">
        <f>_xll.qlDefaultTSDefaultProbability($M$9,J20,TRUE)</f>
        <v>#NUM!</v>
      </c>
      <c r="L20" s="43" t="e">
        <f>_xll.qlDefaultTSDefaultProbability($M$10,J20,TRUE)</f>
        <v>#NUM!</v>
      </c>
      <c r="M20" s="85"/>
      <c r="N20" s="85"/>
    </row>
    <row r="21" spans="1:14" x14ac:dyDescent="0.2">
      <c r="A21" s="85"/>
      <c r="B21" s="85"/>
      <c r="C21" s="85"/>
      <c r="D21" s="85"/>
      <c r="E21" s="85"/>
      <c r="F21" s="85"/>
      <c r="G21" s="85"/>
      <c r="H21" s="85"/>
      <c r="I21" s="85"/>
      <c r="J21" s="133">
        <f>_xll.qlCalendarAdvance("TARGET",J20,"6M","Unadjusted")</f>
        <v>42638</v>
      </c>
      <c r="K21" s="42" t="e">
        <f>_xll.qlDefaultTSDefaultProbability($M$9,J21,TRUE)</f>
        <v>#NUM!</v>
      </c>
      <c r="L21" s="43" t="e">
        <f>_xll.qlDefaultTSDefaultProbability($M$10,J21,TRUE)</f>
        <v>#NUM!</v>
      </c>
      <c r="M21" s="85"/>
      <c r="N21" s="85"/>
    </row>
    <row r="22" spans="1:14" x14ac:dyDescent="0.2">
      <c r="A22" s="85"/>
      <c r="B22" s="85"/>
      <c r="C22" s="85"/>
      <c r="D22" s="85"/>
      <c r="E22" s="85"/>
      <c r="F22" s="85"/>
      <c r="G22" s="85"/>
      <c r="H22" s="85"/>
      <c r="I22" s="85"/>
      <c r="J22" s="133">
        <f>_xll.qlCalendarAdvance("TARGET",J21,"6M","Unadjusted")</f>
        <v>42819</v>
      </c>
      <c r="K22" s="42" t="e">
        <f>_xll.qlDefaultTSDefaultProbability($M$9,J22,TRUE)</f>
        <v>#NUM!</v>
      </c>
      <c r="L22" s="43" t="e">
        <f>_xll.qlDefaultTSDefaultProbability($M$10,J22,TRUE)</f>
        <v>#NUM!</v>
      </c>
      <c r="M22" s="85"/>
      <c r="N22" s="85"/>
    </row>
    <row r="23" spans="1:14" x14ac:dyDescent="0.2">
      <c r="A23" s="85"/>
      <c r="B23" s="85"/>
      <c r="C23" s="85"/>
      <c r="D23" s="85"/>
      <c r="E23" s="85"/>
      <c r="F23" s="85"/>
      <c r="G23" s="85"/>
      <c r="H23" s="85"/>
      <c r="I23" s="85"/>
      <c r="J23" s="133">
        <f>_xll.qlCalendarAdvance("TARGET",J22,"6M","Unadjusted")</f>
        <v>43003</v>
      </c>
      <c r="K23" s="42" t="e">
        <f>_xll.qlDefaultTSDefaultProbability($M$9,J23,TRUE)</f>
        <v>#NUM!</v>
      </c>
      <c r="L23" s="43" t="e">
        <f>_xll.qlDefaultTSDefaultProbability($M$10,J23,TRUE)</f>
        <v>#NUM!</v>
      </c>
      <c r="M23" s="85"/>
      <c r="N23" s="85"/>
    </row>
    <row r="24" spans="1:14" x14ac:dyDescent="0.2">
      <c r="A24" s="85"/>
      <c r="B24" s="85"/>
      <c r="C24" s="85"/>
      <c r="D24" s="85"/>
      <c r="E24" s="85"/>
      <c r="F24" s="85"/>
      <c r="G24" s="85"/>
      <c r="H24" s="85"/>
      <c r="I24" s="85"/>
      <c r="J24" s="133">
        <f>_xll.qlCalendarAdvance("TARGET",J23,"6M","Unadjusted")</f>
        <v>43184</v>
      </c>
      <c r="K24" s="42" t="e">
        <f>_xll.qlDefaultTSDefaultProbability($M$9,J24,TRUE)</f>
        <v>#NUM!</v>
      </c>
      <c r="L24" s="43" t="e">
        <f>_xll.qlDefaultTSDefaultProbability($M$10,J24,TRUE)</f>
        <v>#NUM!</v>
      </c>
      <c r="M24" s="85"/>
      <c r="N24" s="85"/>
    </row>
    <row r="25" spans="1:14" x14ac:dyDescent="0.2">
      <c r="A25" s="85"/>
      <c r="B25" s="85"/>
      <c r="C25" s="85"/>
      <c r="D25" s="85"/>
      <c r="E25" s="85"/>
      <c r="F25" s="85"/>
      <c r="G25" s="85"/>
      <c r="H25" s="85"/>
      <c r="I25" s="85"/>
      <c r="J25" s="133">
        <f>_xll.qlCalendarAdvance("TARGET",J24,"6M","Unadjusted")</f>
        <v>43368</v>
      </c>
      <c r="K25" s="42" t="e">
        <f>_xll.qlDefaultTSDefaultProbability($M$9,J25,TRUE)</f>
        <v>#NUM!</v>
      </c>
      <c r="L25" s="43" t="e">
        <f>_xll.qlDefaultTSDefaultProbability($M$10,J25,TRUE)</f>
        <v>#NUM!</v>
      </c>
      <c r="M25" s="85"/>
      <c r="N25" s="85"/>
    </row>
    <row r="26" spans="1:14" x14ac:dyDescent="0.2">
      <c r="A26" s="85"/>
      <c r="B26" s="85"/>
      <c r="C26" s="85"/>
      <c r="D26" s="85"/>
      <c r="E26" s="85"/>
      <c r="F26" s="85"/>
      <c r="G26" s="85"/>
      <c r="H26" s="85"/>
      <c r="I26" s="85"/>
      <c r="J26" s="133">
        <f>_xll.qlCalendarAdvance("TARGET",J25,"6M","Unadjusted")</f>
        <v>43549</v>
      </c>
      <c r="K26" s="42" t="e">
        <f>_xll.qlDefaultTSDefaultProbability($M$9,J26,TRUE)</f>
        <v>#NUM!</v>
      </c>
      <c r="L26" s="43" t="e">
        <f>_xll.qlDefaultTSDefaultProbability($M$10,J26,TRUE)</f>
        <v>#NUM!</v>
      </c>
      <c r="M26" s="85"/>
      <c r="N26" s="85"/>
    </row>
    <row r="27" spans="1:14" x14ac:dyDescent="0.2">
      <c r="A27" s="85"/>
      <c r="B27" s="85"/>
      <c r="C27" s="85"/>
      <c r="D27" s="85"/>
      <c r="E27" s="85"/>
      <c r="F27" s="85"/>
      <c r="G27" s="85"/>
      <c r="H27" s="85"/>
      <c r="I27" s="85"/>
      <c r="J27" s="133">
        <f>_xll.qlCalendarAdvance("TARGET",J26,"6M","Unadjusted")</f>
        <v>43733</v>
      </c>
      <c r="K27" s="42" t="e">
        <f>_xll.qlDefaultTSDefaultProbability($M$9,J27,TRUE)</f>
        <v>#NUM!</v>
      </c>
      <c r="L27" s="43" t="e">
        <f>_xll.qlDefaultTSDefaultProbability($M$10,J27,TRUE)</f>
        <v>#NUM!</v>
      </c>
      <c r="M27" s="85"/>
      <c r="N27" s="85"/>
    </row>
    <row r="28" spans="1:14" x14ac:dyDescent="0.2">
      <c r="A28" s="85"/>
      <c r="B28" s="85"/>
      <c r="C28" s="85"/>
      <c r="D28" s="85"/>
      <c r="E28" s="85"/>
      <c r="F28" s="85"/>
      <c r="G28" s="85"/>
      <c r="H28" s="85"/>
      <c r="I28" s="85"/>
      <c r="J28" s="133">
        <f>_xll.qlCalendarAdvance("TARGET",J27,"6M","Unadjusted")</f>
        <v>43915</v>
      </c>
      <c r="K28" s="42" t="e">
        <f>_xll.qlDefaultTSDefaultProbability($M$9,J28,TRUE)</f>
        <v>#NUM!</v>
      </c>
      <c r="L28" s="43" t="e">
        <f>_xll.qlDefaultTSDefaultProbability($M$10,J28,TRUE)</f>
        <v>#NUM!</v>
      </c>
      <c r="M28" s="85"/>
      <c r="N28" s="85"/>
    </row>
    <row r="29" spans="1:14" x14ac:dyDescent="0.2">
      <c r="A29" s="85"/>
      <c r="B29" s="85"/>
      <c r="C29" s="85"/>
      <c r="D29" s="85"/>
      <c r="E29" s="85"/>
      <c r="F29" s="85"/>
      <c r="G29" s="85"/>
      <c r="H29" s="85"/>
      <c r="I29" s="85"/>
      <c r="J29" s="133">
        <f>_xll.qlCalendarAdvance("TARGET",J28,"6M","Unadjusted")</f>
        <v>44099</v>
      </c>
      <c r="K29" s="42" t="e">
        <f>_xll.qlDefaultTSDefaultProbability($M$9,J29,TRUE)</f>
        <v>#NUM!</v>
      </c>
      <c r="L29" s="43" t="e">
        <f>_xll.qlDefaultTSDefaultProbability($M$10,J29,TRUE)</f>
        <v>#NUM!</v>
      </c>
      <c r="M29" s="85"/>
      <c r="N29" s="85"/>
    </row>
    <row r="30" spans="1:14" x14ac:dyDescent="0.2">
      <c r="A30" s="85"/>
      <c r="B30" s="85"/>
      <c r="C30" s="85"/>
      <c r="D30" s="85"/>
      <c r="E30" s="85"/>
      <c r="F30" s="85"/>
      <c r="G30" s="85"/>
      <c r="H30" s="85"/>
      <c r="I30" s="85"/>
      <c r="J30" s="133">
        <f>_xll.qlCalendarAdvance("TARGET",J29,"6M","Unadjusted")</f>
        <v>44280</v>
      </c>
      <c r="K30" s="42" t="e">
        <f>_xll.qlDefaultTSDefaultProbability($M$9,J30,TRUE)</f>
        <v>#NUM!</v>
      </c>
      <c r="L30" s="43" t="e">
        <f>_xll.qlDefaultTSDefaultProbability($M$10,J30,TRUE)</f>
        <v>#NUM!</v>
      </c>
      <c r="M30" s="85"/>
      <c r="N30" s="85"/>
    </row>
    <row r="31" spans="1:14" x14ac:dyDescent="0.2">
      <c r="A31" s="85"/>
      <c r="B31" s="85"/>
      <c r="C31" s="85"/>
      <c r="D31" s="85"/>
      <c r="E31" s="85"/>
      <c r="F31" s="85"/>
      <c r="G31" s="85"/>
      <c r="H31" s="85"/>
      <c r="I31" s="85"/>
      <c r="J31" s="133">
        <f>_xll.qlCalendarAdvance("TARGET",J30,"6M","Unadjusted")</f>
        <v>44464</v>
      </c>
      <c r="K31" s="42" t="e">
        <f>_xll.qlDefaultTSDefaultProbability($M$9,J31,TRUE)</f>
        <v>#NUM!</v>
      </c>
      <c r="L31" s="43" t="e">
        <f>_xll.qlDefaultTSDefaultProbability($M$10,J31,TRUE)</f>
        <v>#NUM!</v>
      </c>
      <c r="M31" s="85"/>
      <c r="N31" s="85"/>
    </row>
    <row r="32" spans="1:14" x14ac:dyDescent="0.2">
      <c r="A32" s="85"/>
      <c r="B32" s="85"/>
      <c r="C32" s="85"/>
      <c r="D32" s="85"/>
      <c r="E32" s="85"/>
      <c r="F32" s="85"/>
      <c r="G32" s="85"/>
      <c r="H32" s="85"/>
      <c r="I32" s="85"/>
      <c r="J32" s="133">
        <f>_xll.qlCalendarAdvance("TARGET",J31,"6M","Unadjusted")</f>
        <v>44645</v>
      </c>
      <c r="K32" s="42" t="e">
        <f>_xll.qlDefaultTSDefaultProbability($M$9,J32,TRUE)</f>
        <v>#NUM!</v>
      </c>
      <c r="L32" s="43" t="e">
        <f>_xll.qlDefaultTSDefaultProbability($M$10,J32,TRUE)</f>
        <v>#NUM!</v>
      </c>
      <c r="M32" s="85"/>
      <c r="N32" s="85"/>
    </row>
    <row r="33" spans="1:14" x14ac:dyDescent="0.2">
      <c r="A33" s="85"/>
      <c r="B33" s="85"/>
      <c r="C33" s="85"/>
      <c r="D33" s="85"/>
      <c r="E33" s="85"/>
      <c r="F33" s="85"/>
      <c r="G33" s="85"/>
      <c r="H33" s="85"/>
      <c r="I33" s="85"/>
      <c r="J33" s="133">
        <f>_xll.qlCalendarAdvance("TARGET",J32,"6M","Unadjusted")</f>
        <v>44829</v>
      </c>
      <c r="K33" s="42" t="e">
        <f>_xll.qlDefaultTSDefaultProbability($M$9,J33,TRUE)</f>
        <v>#NUM!</v>
      </c>
      <c r="L33" s="43" t="e">
        <f>_xll.qlDefaultTSDefaultProbability($M$10,J33,TRUE)</f>
        <v>#NUM!</v>
      </c>
      <c r="M33" s="85"/>
      <c r="N33" s="85"/>
    </row>
    <row r="34" spans="1:14" x14ac:dyDescent="0.2">
      <c r="A34" s="85"/>
      <c r="B34" s="85"/>
      <c r="C34" s="85"/>
      <c r="D34" s="85"/>
      <c r="E34" s="85"/>
      <c r="F34" s="85"/>
      <c r="G34" s="85"/>
      <c r="H34" s="85"/>
      <c r="I34" s="85"/>
      <c r="J34" s="134">
        <f>_xll.qlCalendarAdvance("TARGET",J33,"6M","Unadjusted")</f>
        <v>45010</v>
      </c>
      <c r="K34" s="45">
        <f>_xll.qlDefaultTSDefaultProbability($M$9,J34,TRUE)</f>
        <v>2.116149128293987E-2</v>
      </c>
      <c r="L34" s="46">
        <f>_xll.qlDefaultTSDefaultProbability($M$10,J34,TRUE)</f>
        <v>1.4718225525990114E-2</v>
      </c>
      <c r="M34" s="85"/>
      <c r="N34" s="85"/>
    </row>
    <row r="35" spans="1:14" x14ac:dyDescent="0.2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</row>
    <row r="36" spans="1:14" x14ac:dyDescent="0.2">
      <c r="A36" s="85"/>
      <c r="B36" s="85"/>
      <c r="C36" s="137" t="s">
        <v>162</v>
      </c>
      <c r="D36" s="65" t="s">
        <v>161</v>
      </c>
      <c r="E36" s="65" t="s">
        <v>212</v>
      </c>
      <c r="F36" s="65" t="s">
        <v>163</v>
      </c>
      <c r="G36" s="65"/>
      <c r="H36" s="65" t="s">
        <v>164</v>
      </c>
      <c r="I36" s="65" t="s">
        <v>216</v>
      </c>
      <c r="J36" s="66" t="s">
        <v>217</v>
      </c>
      <c r="K36" s="66" t="s">
        <v>165</v>
      </c>
      <c r="L36" s="85"/>
      <c r="M36" s="85"/>
      <c r="N36" s="85"/>
    </row>
    <row r="37" spans="1:14" x14ac:dyDescent="0.2">
      <c r="A37" s="85"/>
      <c r="B37" s="140" t="s">
        <v>166</v>
      </c>
      <c r="C37" s="44">
        <v>0</v>
      </c>
      <c r="D37" s="45" t="str">
        <f>_xll.qlSchedule(,Today+1,_xll.qlCalendarAdvance("TARGET",Today,I4),"3M","TARGET","Unadjusted","Unadjusted","OldCDS")</f>
        <v>obj_0010a#0000</v>
      </c>
      <c r="E37" s="45" t="str">
        <f>_xll.qlCreditDefaultSwap(,"BUYER",1000000,C37,I5/10000,D37,"Modified Following",'Money Market'!C6,TRUE,TRUE,Today+1,,TRUE)</f>
        <v>obj_0010d#0000</v>
      </c>
      <c r="F37" s="45" t="str">
        <f>_xll.qlMidPointCdsEngine(,M9,M5,'Money Market'!C9)</f>
        <v>obj_00160#0000</v>
      </c>
      <c r="G37" s="45" t="b">
        <f>_xll.qlInstrumentSetPricingEngine(E37,F37,E37)</f>
        <v>1</v>
      </c>
      <c r="H37" s="183">
        <f>_xll.qlInstrumentNPV(E37,F37)</f>
        <v>0</v>
      </c>
      <c r="I37" s="183">
        <f>-_xll.qlCdsCouponLegNPV(E37)</f>
        <v>0</v>
      </c>
      <c r="J37" s="184">
        <f>_xll.qlCdsDefaultLegNPV(E37)</f>
        <v>0</v>
      </c>
      <c r="K37" s="46">
        <f>_xll.qlCdsFairUpfront(E37,F37)</f>
        <v>0</v>
      </c>
      <c r="L37" s="85"/>
      <c r="M37" s="85"/>
      <c r="N37" s="85"/>
    </row>
    <row r="38" spans="1:14" x14ac:dyDescent="0.2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</row>
    <row r="39" spans="1:14" x14ac:dyDescent="0.2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</row>
    <row r="40" spans="1:14" x14ac:dyDescent="0.2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</row>
    <row r="41" spans="1:14" x14ac:dyDescent="0.2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</row>
    <row r="42" spans="1:14" x14ac:dyDescent="0.2">
      <c r="A42" s="85"/>
      <c r="B42" s="85" t="str">
        <f>_xll.ohRangeRetrieveError(E37)</f>
        <v/>
      </c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</row>
    <row r="43" spans="1:14" x14ac:dyDescent="0.2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</row>
    <row r="44" spans="1:14" x14ac:dyDescent="0.2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</row>
    <row r="45" spans="1:14" x14ac:dyDescent="0.2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</row>
    <row r="46" spans="1:14" x14ac:dyDescent="0.2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</row>
    <row r="47" spans="1:14" x14ac:dyDescent="0.2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</row>
    <row r="48" spans="1:14" x14ac:dyDescent="0.2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</row>
    <row r="49" s="85" customFormat="1" x14ac:dyDescent="0.2"/>
    <row r="50" s="85" customFormat="1" x14ac:dyDescent="0.2"/>
    <row r="51" s="85" customFormat="1" x14ac:dyDescent="0.2"/>
    <row r="52" s="85" customFormat="1" x14ac:dyDescent="0.2"/>
    <row r="53" s="85" customFormat="1" x14ac:dyDescent="0.2"/>
    <row r="54" s="85" customFormat="1" x14ac:dyDescent="0.2"/>
    <row r="55" s="85" customFormat="1" x14ac:dyDescent="0.2"/>
    <row r="56" s="85" customFormat="1" x14ac:dyDescent="0.2"/>
    <row r="57" s="85" customFormat="1" x14ac:dyDescent="0.2"/>
    <row r="58" s="85" customFormat="1" x14ac:dyDescent="0.2"/>
    <row r="59" s="85" customFormat="1" x14ac:dyDescent="0.2"/>
    <row r="60" s="85" customFormat="1" x14ac:dyDescent="0.2"/>
    <row r="61" s="85" customFormat="1" x14ac:dyDescent="0.2"/>
    <row r="62" s="85" customFormat="1" x14ac:dyDescent="0.2"/>
    <row r="63" s="85" customFormat="1" x14ac:dyDescent="0.2"/>
    <row r="64" s="85" customFormat="1" x14ac:dyDescent="0.2"/>
    <row r="65" s="85" customFormat="1" x14ac:dyDescent="0.2"/>
    <row r="66" s="85" customFormat="1" x14ac:dyDescent="0.2"/>
    <row r="67" s="85" customFormat="1" x14ac:dyDescent="0.2"/>
    <row r="68" s="85" customFormat="1" x14ac:dyDescent="0.2"/>
    <row r="69" s="85" customFormat="1" x14ac:dyDescent="0.2"/>
    <row r="70" s="85" customFormat="1" x14ac:dyDescent="0.2"/>
    <row r="71" s="85" customFormat="1" x14ac:dyDescent="0.2"/>
    <row r="72" s="85" customFormat="1" x14ac:dyDescent="0.2"/>
    <row r="73" s="85" customFormat="1" x14ac:dyDescent="0.2"/>
    <row r="74" s="85" customFormat="1" x14ac:dyDescent="0.2"/>
    <row r="75" s="85" customFormat="1" x14ac:dyDescent="0.2"/>
    <row r="76" s="85" customFormat="1" x14ac:dyDescent="0.2"/>
    <row r="77" s="85" customFormat="1" x14ac:dyDescent="0.2"/>
    <row r="78" s="85" customFormat="1" x14ac:dyDescent="0.2"/>
    <row r="79" s="85" customFormat="1" x14ac:dyDescent="0.2"/>
    <row r="80" s="85" customFormat="1" x14ac:dyDescent="0.2"/>
    <row r="81" s="85" customFormat="1" x14ac:dyDescent="0.2"/>
    <row r="82" s="85" customFormat="1" x14ac:dyDescent="0.2"/>
    <row r="83" s="85" customFormat="1" x14ac:dyDescent="0.2"/>
  </sheetData>
  <mergeCells count="2">
    <mergeCell ref="C3:M3"/>
    <mergeCell ref="J12:L12"/>
  </mergeCells>
  <phoneticPr fontId="2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027"/>
  <sheetViews>
    <sheetView tabSelected="1" topLeftCell="S1" zoomScale="85" workbookViewId="0">
      <selection activeCell="AK54" sqref="AK54"/>
    </sheetView>
  </sheetViews>
  <sheetFormatPr defaultRowHeight="12.75" x14ac:dyDescent="0.2"/>
  <cols>
    <col min="1" max="1" width="5" customWidth="1"/>
    <col min="3" max="3" width="13.42578125" bestFit="1" customWidth="1"/>
    <col min="5" max="5" width="8.140625" bestFit="1" customWidth="1"/>
    <col min="6" max="6" width="8.5703125" bestFit="1" customWidth="1"/>
    <col min="7" max="7" width="14.140625" customWidth="1"/>
    <col min="8" max="8" width="12.7109375" bestFit="1" customWidth="1"/>
    <col min="9" max="9" width="15.140625" customWidth="1"/>
    <col min="10" max="10" width="16.85546875" bestFit="1" customWidth="1"/>
    <col min="11" max="11" width="11.5703125" customWidth="1"/>
    <col min="12" max="12" width="10.140625" bestFit="1" customWidth="1"/>
    <col min="13" max="13" width="10.5703125" customWidth="1"/>
    <col min="14" max="14" width="18.140625" bestFit="1" customWidth="1"/>
    <col min="15" max="15" width="16.42578125" customWidth="1"/>
    <col min="16" max="17" width="10.42578125" bestFit="1" customWidth="1"/>
    <col min="18" max="18" width="15.85546875" bestFit="1" customWidth="1"/>
    <col min="19" max="19" width="15.85546875" style="85" customWidth="1"/>
    <col min="20" max="20" width="6.85546875" customWidth="1"/>
    <col min="21" max="21" width="18.7109375" bestFit="1" customWidth="1"/>
    <col min="22" max="22" width="9.42578125" customWidth="1"/>
    <col min="23" max="23" width="12.140625" customWidth="1"/>
    <col min="24" max="24" width="14.85546875" customWidth="1"/>
    <col min="25" max="25" width="9.7109375" customWidth="1"/>
    <col min="26" max="26" width="14.5703125" bestFit="1" customWidth="1"/>
    <col min="27" max="27" width="10" customWidth="1"/>
    <col min="28" max="28" width="6.85546875" customWidth="1"/>
    <col min="32" max="32" width="14.5703125" bestFit="1" customWidth="1"/>
    <col min="33" max="33" width="14.5703125" customWidth="1"/>
    <col min="34" max="34" width="11.140625" customWidth="1"/>
    <col min="37" max="37" width="13.85546875" customWidth="1"/>
    <col min="38" max="38" width="13.140625" customWidth="1"/>
    <col min="39" max="39" width="13.5703125" customWidth="1"/>
    <col min="40" max="40" width="11.140625" customWidth="1"/>
    <col min="41" max="41" width="9.140625" style="85"/>
    <col min="42" max="42" width="10.85546875" style="85" customWidth="1"/>
    <col min="43" max="43" width="9.7109375" style="85" bestFit="1" customWidth="1"/>
    <col min="44" max="44" width="15.42578125" style="85" customWidth="1"/>
    <col min="45" max="58" width="9.140625" style="85"/>
  </cols>
  <sheetData>
    <row r="1" spans="1:58" ht="13.5" thickBot="1" x14ac:dyDescent="0.25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</row>
    <row r="2" spans="1:58" ht="13.5" thickBot="1" x14ac:dyDescent="0.25">
      <c r="A2" s="85"/>
      <c r="B2" s="195" t="s">
        <v>203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7"/>
      <c r="T2" s="195" t="s">
        <v>206</v>
      </c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7"/>
    </row>
    <row r="3" spans="1:58" s="1" customFormat="1" ht="24.75" customHeight="1" thickBot="1" x14ac:dyDescent="0.25">
      <c r="B3" s="103"/>
      <c r="C3" s="104" t="s">
        <v>124</v>
      </c>
      <c r="D3" s="104"/>
      <c r="E3" s="104"/>
      <c r="F3" s="104" t="s">
        <v>123</v>
      </c>
      <c r="G3" s="104" t="s">
        <v>52</v>
      </c>
      <c r="H3" s="104" t="s">
        <v>54</v>
      </c>
      <c r="I3" s="104" t="s">
        <v>55</v>
      </c>
      <c r="J3" s="104" t="s">
        <v>109</v>
      </c>
      <c r="K3" s="104" t="s">
        <v>110</v>
      </c>
      <c r="L3" s="104" t="s">
        <v>111</v>
      </c>
      <c r="M3" s="104" t="s">
        <v>112</v>
      </c>
      <c r="N3" s="104" t="s">
        <v>129</v>
      </c>
      <c r="O3" s="104" t="s">
        <v>118</v>
      </c>
      <c r="P3" s="104" t="s">
        <v>204</v>
      </c>
      <c r="Q3" s="104" t="s">
        <v>205</v>
      </c>
      <c r="R3" s="105" t="s">
        <v>126</v>
      </c>
      <c r="S3" s="81"/>
      <c r="T3" s="125"/>
      <c r="U3" s="126"/>
      <c r="V3" s="126"/>
      <c r="W3" s="127" t="s">
        <v>41</v>
      </c>
      <c r="X3" s="127" t="s">
        <v>141</v>
      </c>
      <c r="Y3" s="127" t="s">
        <v>142</v>
      </c>
      <c r="Z3" s="127" t="s">
        <v>138</v>
      </c>
      <c r="AA3" s="128" t="s">
        <v>139</v>
      </c>
      <c r="AB3" s="192" t="s">
        <v>167</v>
      </c>
      <c r="AC3" s="194"/>
      <c r="AD3" s="192" t="s">
        <v>168</v>
      </c>
      <c r="AE3" s="194"/>
      <c r="AF3" s="104" t="s">
        <v>153</v>
      </c>
      <c r="AG3" s="104" t="s">
        <v>154</v>
      </c>
      <c r="AH3" s="192" t="s">
        <v>155</v>
      </c>
      <c r="AI3" s="193"/>
      <c r="AJ3" s="194"/>
      <c r="AK3" s="129" t="s">
        <v>159</v>
      </c>
      <c r="AL3" s="127" t="s">
        <v>156</v>
      </c>
      <c r="AM3" s="127" t="s">
        <v>157</v>
      </c>
      <c r="AN3" s="130" t="s">
        <v>158</v>
      </c>
      <c r="AO3" s="113"/>
      <c r="AP3" s="173" t="s">
        <v>209</v>
      </c>
      <c r="AQ3" s="127" t="s">
        <v>210</v>
      </c>
      <c r="AR3" s="130" t="s">
        <v>211</v>
      </c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</row>
    <row r="4" spans="1:58" x14ac:dyDescent="0.2">
      <c r="A4" s="85"/>
      <c r="B4" s="22"/>
      <c r="C4" s="23" t="s">
        <v>75</v>
      </c>
      <c r="D4" s="24" t="s">
        <v>58</v>
      </c>
      <c r="E4" s="23"/>
      <c r="F4" s="24" t="s">
        <v>113</v>
      </c>
      <c r="G4" s="24"/>
      <c r="H4" s="25">
        <v>500000000</v>
      </c>
      <c r="I4" s="25">
        <v>500000000</v>
      </c>
      <c r="J4" s="23">
        <v>1.2500000000000001E-2</v>
      </c>
      <c r="K4" s="24" t="s">
        <v>21</v>
      </c>
      <c r="L4" s="26">
        <v>43311</v>
      </c>
      <c r="M4" s="27">
        <v>41485</v>
      </c>
      <c r="N4" s="28"/>
      <c r="O4" s="24"/>
      <c r="P4" s="23" t="s">
        <v>150</v>
      </c>
      <c r="Q4" s="23"/>
      <c r="R4" s="29"/>
      <c r="S4" s="82"/>
      <c r="T4" s="11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115"/>
      <c r="AP4" s="114"/>
      <c r="AQ4" s="84"/>
      <c r="AR4" s="115"/>
    </row>
    <row r="5" spans="1:58" x14ac:dyDescent="0.2">
      <c r="A5" s="85"/>
      <c r="B5" s="30"/>
      <c r="C5" s="31" t="s">
        <v>92</v>
      </c>
      <c r="D5" s="15" t="s">
        <v>58</v>
      </c>
      <c r="E5" s="31"/>
      <c r="F5" s="15" t="s">
        <v>113</v>
      </c>
      <c r="G5" s="15"/>
      <c r="H5" s="32">
        <v>1000000000</v>
      </c>
      <c r="I5" s="32">
        <v>1000000000</v>
      </c>
      <c r="J5" s="31">
        <v>2.6249999999999999E-2</v>
      </c>
      <c r="K5" s="15"/>
      <c r="L5" s="33">
        <v>44135</v>
      </c>
      <c r="M5" s="34">
        <v>41520</v>
      </c>
      <c r="N5" s="35"/>
      <c r="O5" s="15" t="s">
        <v>117</v>
      </c>
      <c r="P5" s="31" t="s">
        <v>150</v>
      </c>
      <c r="Q5" s="31"/>
      <c r="R5" s="36"/>
      <c r="S5" s="82"/>
      <c r="T5" s="11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115"/>
      <c r="AP5" s="114"/>
      <c r="AQ5" s="84"/>
      <c r="AR5" s="115"/>
    </row>
    <row r="6" spans="1:58" x14ac:dyDescent="0.2">
      <c r="A6" s="85"/>
      <c r="B6" s="30"/>
      <c r="C6" s="31" t="s">
        <v>82</v>
      </c>
      <c r="D6" s="15" t="s">
        <v>58</v>
      </c>
      <c r="E6" s="31"/>
      <c r="F6" s="15" t="s">
        <v>113</v>
      </c>
      <c r="G6" s="15" t="s">
        <v>107</v>
      </c>
      <c r="H6" s="32">
        <v>1250000000</v>
      </c>
      <c r="I6" s="32">
        <f>+H6</f>
        <v>1250000000</v>
      </c>
      <c r="J6" s="31">
        <v>3.6249999999999998E-2</v>
      </c>
      <c r="K6" s="15" t="s">
        <v>21</v>
      </c>
      <c r="L6" s="37">
        <v>41507</v>
      </c>
      <c r="M6" s="37">
        <v>40595</v>
      </c>
      <c r="N6" s="15" t="s">
        <v>132</v>
      </c>
      <c r="O6" s="15" t="s">
        <v>148</v>
      </c>
      <c r="P6" s="31" t="s">
        <v>149</v>
      </c>
      <c r="Q6" s="31"/>
      <c r="R6" s="36"/>
      <c r="S6" s="82"/>
      <c r="T6" s="11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115"/>
      <c r="AP6" s="114"/>
      <c r="AQ6" s="84"/>
      <c r="AR6" s="115"/>
    </row>
    <row r="7" spans="1:58" ht="13.5" thickBot="1" x14ac:dyDescent="0.25">
      <c r="A7" s="85"/>
      <c r="B7" s="75"/>
      <c r="C7" s="76" t="s">
        <v>81</v>
      </c>
      <c r="D7" s="77" t="s">
        <v>58</v>
      </c>
      <c r="E7" s="76"/>
      <c r="F7" s="77" t="s">
        <v>113</v>
      </c>
      <c r="G7" s="77" t="s">
        <v>144</v>
      </c>
      <c r="H7" s="78">
        <v>200000000</v>
      </c>
      <c r="I7" s="78">
        <f>+H7</f>
        <v>200000000</v>
      </c>
      <c r="J7" s="76">
        <v>4.3499999999999997E-2</v>
      </c>
      <c r="K7" s="77" t="s">
        <v>21</v>
      </c>
      <c r="L7" s="79">
        <v>44798</v>
      </c>
      <c r="M7" s="79">
        <v>40415</v>
      </c>
      <c r="N7" s="77" t="s">
        <v>132</v>
      </c>
      <c r="O7" s="77"/>
      <c r="P7" s="76" t="s">
        <v>214</v>
      </c>
      <c r="Q7" s="76"/>
      <c r="R7" s="80" t="s">
        <v>151</v>
      </c>
      <c r="S7" s="83"/>
      <c r="T7" s="11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115"/>
      <c r="AP7" s="114"/>
      <c r="AQ7" s="84"/>
      <c r="AR7" s="115"/>
    </row>
    <row r="8" spans="1:58" x14ac:dyDescent="0.2">
      <c r="A8" s="85"/>
      <c r="B8" s="106">
        <v>1</v>
      </c>
      <c r="C8" s="91" t="s">
        <v>87</v>
      </c>
      <c r="D8" s="92" t="s">
        <v>58</v>
      </c>
      <c r="E8" s="91"/>
      <c r="F8" s="92" t="s">
        <v>113</v>
      </c>
      <c r="G8" s="92" t="s">
        <v>107</v>
      </c>
      <c r="H8" s="93">
        <v>1000000000</v>
      </c>
      <c r="I8" s="93">
        <f>+H8</f>
        <v>1000000000</v>
      </c>
      <c r="J8" s="91">
        <v>5.2499999999999998E-2</v>
      </c>
      <c r="K8" s="92" t="s">
        <v>21</v>
      </c>
      <c r="L8" s="94">
        <v>41653</v>
      </c>
      <c r="M8" s="94">
        <v>39827</v>
      </c>
      <c r="N8" s="92" t="s">
        <v>132</v>
      </c>
      <c r="O8" s="92" t="s">
        <v>148</v>
      </c>
      <c r="P8" s="95">
        <v>103.46</v>
      </c>
      <c r="Q8" s="96">
        <v>41319</v>
      </c>
      <c r="R8" s="107"/>
      <c r="S8" s="84"/>
      <c r="T8" s="116" t="s">
        <v>21</v>
      </c>
      <c r="U8" s="39" t="s">
        <v>140</v>
      </c>
      <c r="V8" s="59" t="s">
        <v>37</v>
      </c>
      <c r="W8" s="39" t="s">
        <v>38</v>
      </c>
      <c r="X8" s="39" t="s">
        <v>38</v>
      </c>
      <c r="Y8" s="39" t="s">
        <v>143</v>
      </c>
      <c r="Z8" s="39" t="str">
        <f>_xll.qlSchedule(,M8,L8,T8,V8,W8,X8,Y8)</f>
        <v>obj_0010f#0000</v>
      </c>
      <c r="AA8" s="60" t="s">
        <v>58</v>
      </c>
      <c r="AB8" s="56">
        <f t="shared" ref="AB8:AB17" si="0">senior_recovery</f>
        <v>0.4</v>
      </c>
      <c r="AC8" s="39" t="str">
        <f t="shared" ref="AC8:AC17" si="1">senior_credit_ts</f>
        <v>obj_0016a#0000</v>
      </c>
      <c r="AD8" s="39">
        <f t="shared" ref="AD8:AD17" si="2">sub_recovery</f>
        <v>0.25</v>
      </c>
      <c r="AE8" s="40" t="str">
        <f t="shared" ref="AE8:AE17" si="3">sub_credit_ts</f>
        <v>obj_0015f#0000</v>
      </c>
      <c r="AF8" s="38" t="str">
        <f>_xll.qlRiskyFixedBond(,C8,AA8,AB8,AC8,Z8,J8,U8,W8,100,'Money Market'!$C$9,Today)</f>
        <v>obj_0016e#0000</v>
      </c>
      <c r="AG8" s="53" t="str">
        <f>_xll.qlRiskyFixedBond(,C8,AA8,AD8,AE8,Z8,J8,U8,W8,100,'Money Market'!$C$9,Today)</f>
        <v>obj_00167#0000</v>
      </c>
      <c r="AH8" s="39" t="str">
        <f>_xll.qlFixedRateBond(,C8,AA8,3,100,Z8,J8,U8,W8,,M8,V8)</f>
        <v>obj_00117#0000</v>
      </c>
      <c r="AI8" s="39" t="str">
        <f>_xll.qlBondEngine(,'Money Market'!$C$9)</f>
        <v>obj_00145#0000</v>
      </c>
      <c r="AJ8" s="40" t="b">
        <f>_xll.qlInstrumentSetPricingEngine(AH8,AI8)</f>
        <v>1</v>
      </c>
      <c r="AK8" s="47">
        <f>_xll.qlBondCleanPrice(AH8,AJ8)</f>
        <v>104.13956578195156</v>
      </c>
      <c r="AL8" s="48">
        <f>_xll.qlInstrumentNPV(AF8)-_xll.qlInstrumentNPV(AH8)+AK8</f>
        <v>104.13956578195156</v>
      </c>
      <c r="AM8" s="48">
        <f>_xll.qlInstrumentNPV(AG8)-_xll.qlInstrumentNPV(AH8)+AK8</f>
        <v>104.13956578195156</v>
      </c>
      <c r="AN8" s="117">
        <f>P8</f>
        <v>103.46</v>
      </c>
      <c r="AP8" s="174">
        <f>_xll.qlBondZSpreadFromCleanPrice(AH8,AN8,'Money Market'!$C$9,U8,,_xll.qlFrequencyFromPeriod(T8))</f>
        <v>8.1404375499730293E-3</v>
      </c>
      <c r="AQ8" s="175" t="e">
        <f>_xll.qlBondZSpreadFromCleanPrice(AH8,AL8,'Money Market'!$C$9,U8,,_xll.qlFrequencyFromPeriod(T8))</f>
        <v>#NUM!</v>
      </c>
      <c r="AR8" s="176" t="e">
        <f>_xll.qlBondZSpreadFromCleanPrice(AH8,AM8,'Money Market'!$C$9,U8,,_xll.qlFrequencyFromPeriod(T8))</f>
        <v>#NUM!</v>
      </c>
    </row>
    <row r="9" spans="1:58" x14ac:dyDescent="0.2">
      <c r="A9" s="85"/>
      <c r="B9" s="108">
        <v>2</v>
      </c>
      <c r="C9" s="86" t="s">
        <v>74</v>
      </c>
      <c r="D9" s="87" t="s">
        <v>58</v>
      </c>
      <c r="E9" s="86"/>
      <c r="F9" s="87" t="s">
        <v>113</v>
      </c>
      <c r="G9" s="87"/>
      <c r="H9" s="88">
        <v>1350000000</v>
      </c>
      <c r="I9" s="88">
        <f>+H9</f>
        <v>1350000000</v>
      </c>
      <c r="J9" s="86">
        <v>4.3749999999999997E-2</v>
      </c>
      <c r="K9" s="87" t="s">
        <v>21</v>
      </c>
      <c r="L9" s="89">
        <v>42258</v>
      </c>
      <c r="M9" s="89">
        <v>41163</v>
      </c>
      <c r="N9" s="87" t="s">
        <v>132</v>
      </c>
      <c r="O9" s="87"/>
      <c r="P9" s="86">
        <v>104.7</v>
      </c>
      <c r="Q9" s="90">
        <v>41334</v>
      </c>
      <c r="R9" s="109" t="s">
        <v>137</v>
      </c>
      <c r="S9" s="84"/>
      <c r="T9" s="118" t="s">
        <v>21</v>
      </c>
      <c r="U9" s="42" t="s">
        <v>140</v>
      </c>
      <c r="V9" s="61" t="s">
        <v>37</v>
      </c>
      <c r="W9" s="42" t="s">
        <v>38</v>
      </c>
      <c r="X9" s="42" t="s">
        <v>38</v>
      </c>
      <c r="Y9" s="42" t="s">
        <v>143</v>
      </c>
      <c r="Z9" s="42" t="str">
        <f>_xll.qlSchedule(,M9,L9,T9,V9,W9,X9,Y9)</f>
        <v>obj_0012b#0000</v>
      </c>
      <c r="AA9" s="62" t="s">
        <v>58</v>
      </c>
      <c r="AB9" s="57">
        <f t="shared" si="0"/>
        <v>0.4</v>
      </c>
      <c r="AC9" s="42" t="str">
        <f t="shared" si="1"/>
        <v>obj_0016a#0000</v>
      </c>
      <c r="AD9" s="42">
        <f t="shared" si="2"/>
        <v>0.25</v>
      </c>
      <c r="AE9" s="43" t="str">
        <f t="shared" si="3"/>
        <v>obj_0015f#0000</v>
      </c>
      <c r="AF9" s="41" t="str">
        <f>_xll.qlRiskyFixedBond(,C9,AA9,AB9,AC9,Z9,J9,U9,W9,100,'Money Market'!$C$9,Today)</f>
        <v>obj_0016d#0000</v>
      </c>
      <c r="AG9" s="54" t="str">
        <f>_xll.qlRiskyFixedBond(,C9,AA9,AD9,AE9,Z9,J9,U9,W9,100,'Money Market'!$C$9,Today)</f>
        <v>obj_00162#0000</v>
      </c>
      <c r="AH9" s="42" t="str">
        <f>_xll.qlFixedRateBond(,C9,AA9,3,100,Z9,J9,U9,W9,,M9,V9)</f>
        <v>obj_00131#0000</v>
      </c>
      <c r="AI9" s="42" t="str">
        <f>_xll.qlBondEngine(,'Money Market'!$C$9)</f>
        <v>obj_00158#0000</v>
      </c>
      <c r="AJ9" s="43" t="b">
        <f>_xll.qlInstrumentSetPricingEngine(AH9,AI9)</f>
        <v>1</v>
      </c>
      <c r="AK9" s="49">
        <f>_xll.qlBondCleanPrice(AH9,AJ9)</f>
        <v>110.20372986460016</v>
      </c>
      <c r="AL9" s="50">
        <f>_xll.qlInstrumentNPV(AF9)-_xll.qlInstrumentNPV(AH9)+AK9</f>
        <v>110.20372986460016</v>
      </c>
      <c r="AM9" s="50">
        <f>_xll.qlInstrumentNPV(AG9)-_xll.qlInstrumentNPV(AH9)+AK9</f>
        <v>110.20372986460016</v>
      </c>
      <c r="AN9" s="119">
        <f t="shared" ref="AN9:AN17" si="4">P9</f>
        <v>104.7</v>
      </c>
      <c r="AP9" s="177">
        <f>_xll.qlBondZSpreadFromCleanPrice(AH9,AN9,'Money Market'!$C$9,U9,,_xll.qlFrequencyFromPeriod(T9))</f>
        <v>2.1705233608082894E-2</v>
      </c>
      <c r="AQ9" s="178" t="e">
        <f>_xll.qlBondZSpreadFromCleanPrice(AH9,AL9,'Money Market'!$C$9,U9,,_xll.qlFrequencyFromPeriod(T9))</f>
        <v>#NUM!</v>
      </c>
      <c r="AR9" s="179" t="e">
        <f>_xll.qlBondZSpreadFromCleanPrice(AH9,AM9,'Money Market'!$C$9,U9,,_xll.qlFrequencyFromPeriod(T9))</f>
        <v>#NUM!</v>
      </c>
    </row>
    <row r="10" spans="1:58" x14ac:dyDescent="0.2">
      <c r="A10" s="85"/>
      <c r="B10" s="106">
        <v>3</v>
      </c>
      <c r="C10" s="91" t="s">
        <v>65</v>
      </c>
      <c r="D10" s="92" t="s">
        <v>58</v>
      </c>
      <c r="E10" s="91"/>
      <c r="F10" s="92" t="s">
        <v>113</v>
      </c>
      <c r="G10" s="92" t="s">
        <v>144</v>
      </c>
      <c r="H10" s="93">
        <v>900000000</v>
      </c>
      <c r="I10" s="93">
        <v>817700000</v>
      </c>
      <c r="J10" s="91">
        <v>3.95E-2</v>
      </c>
      <c r="K10" s="92" t="s">
        <v>21</v>
      </c>
      <c r="L10" s="94">
        <v>42401</v>
      </c>
      <c r="M10" s="94">
        <v>38749</v>
      </c>
      <c r="N10" s="92" t="s">
        <v>132</v>
      </c>
      <c r="O10" s="92"/>
      <c r="P10" s="95">
        <v>98.947999999999993</v>
      </c>
      <c r="Q10" s="96">
        <v>41332</v>
      </c>
      <c r="R10" s="107"/>
      <c r="S10" s="84"/>
      <c r="T10" s="118" t="s">
        <v>21</v>
      </c>
      <c r="U10" s="42" t="s">
        <v>140</v>
      </c>
      <c r="V10" s="61" t="s">
        <v>37</v>
      </c>
      <c r="W10" s="42" t="s">
        <v>38</v>
      </c>
      <c r="X10" s="42" t="s">
        <v>38</v>
      </c>
      <c r="Y10" s="42" t="s">
        <v>143</v>
      </c>
      <c r="Z10" s="42" t="str">
        <f>_xll.qlSchedule(,M10,L10,T10,V10,W10,X10,Y10)</f>
        <v>obj_0010e#0000</v>
      </c>
      <c r="AA10" s="62" t="s">
        <v>58</v>
      </c>
      <c r="AB10" s="57">
        <f t="shared" si="0"/>
        <v>0.4</v>
      </c>
      <c r="AC10" s="42" t="str">
        <f t="shared" si="1"/>
        <v>obj_0016a#0000</v>
      </c>
      <c r="AD10" s="42">
        <f t="shared" si="2"/>
        <v>0.25</v>
      </c>
      <c r="AE10" s="43" t="str">
        <f t="shared" si="3"/>
        <v>obj_0015f#0000</v>
      </c>
      <c r="AF10" s="41" t="str">
        <f>_xll.qlRiskyFixedBond(,C10,AA10,AB10,AC10,Z10,J10,U10,W10,100,'Money Market'!$C$9,Today)</f>
        <v>obj_00172#0000</v>
      </c>
      <c r="AG10" s="54" t="str">
        <f>_xll.qlRiskyFixedBond(,C10,AA10,AD10,AE10,Z10,J10,U10,W10,100,'Money Market'!$C$9,Today)</f>
        <v>obj_00163#0000</v>
      </c>
      <c r="AH10" s="42" t="str">
        <f>_xll.qlFixedRateBond(,C10,AA10,3,100,Z10,J10,U10,W10,,M10,V10)</f>
        <v>obj_00110#0000</v>
      </c>
      <c r="AI10" s="42" t="str">
        <f>_xll.qlBondEngine(,'Money Market'!$C$9)</f>
        <v>obj_00144#0000</v>
      </c>
      <c r="AJ10" s="43" t="b">
        <f>_xll.qlInstrumentSetPricingEngine(AH10,AI10)</f>
        <v>1</v>
      </c>
      <c r="AK10" s="49">
        <f>_xll.qlBondCleanPrice(AH10,AJ10)</f>
        <v>110.50990605331791</v>
      </c>
      <c r="AL10" s="50">
        <f>_xll.qlInstrumentNPV(AF10)-_xll.qlInstrumentNPV(AH10)+AK10</f>
        <v>110.50990605331791</v>
      </c>
      <c r="AM10" s="50">
        <f>_xll.qlInstrumentNPV(AG10)-_xll.qlInstrumentNPV(AH10)+AK10</f>
        <v>110.50990605331791</v>
      </c>
      <c r="AN10" s="119">
        <f t="shared" si="4"/>
        <v>98.947999999999993</v>
      </c>
      <c r="AP10" s="177">
        <f>_xll.qlBondZSpreadFromCleanPrice(AH10,AN10,'Money Market'!$C$9,U10,,_xll.qlFrequencyFromPeriod(T10))</f>
        <v>4.1025090557386339E-2</v>
      </c>
      <c r="AQ10" s="178" t="e">
        <f>_xll.qlBondZSpreadFromCleanPrice(AH10,AL10,'Money Market'!$C$9,U10,,_xll.qlFrequencyFromPeriod(T10))</f>
        <v>#NUM!</v>
      </c>
      <c r="AR10" s="179" t="e">
        <f>_xll.qlBondZSpreadFromCleanPrice(AH10,AM10,'Money Market'!$C$9,U10,,_xll.qlFrequencyFromPeriod(T10))</f>
        <v>#NUM!</v>
      </c>
    </row>
    <row r="11" spans="1:58" x14ac:dyDescent="0.2">
      <c r="A11" s="85"/>
      <c r="B11" s="108">
        <v>4</v>
      </c>
      <c r="C11" s="86" t="s">
        <v>64</v>
      </c>
      <c r="D11" s="87" t="s">
        <v>58</v>
      </c>
      <c r="E11" s="86"/>
      <c r="F11" s="87" t="s">
        <v>113</v>
      </c>
      <c r="G11" s="87"/>
      <c r="H11" s="88">
        <v>1500000000</v>
      </c>
      <c r="I11" s="88">
        <f>+H11</f>
        <v>1500000000</v>
      </c>
      <c r="J11" s="86">
        <v>4.8750000000000002E-2</v>
      </c>
      <c r="K11" s="87" t="s">
        <v>21</v>
      </c>
      <c r="L11" s="89">
        <v>42801</v>
      </c>
      <c r="M11" s="89">
        <v>40975</v>
      </c>
      <c r="N11" s="87" t="s">
        <v>132</v>
      </c>
      <c r="O11" s="87"/>
      <c r="P11" s="86">
        <v>105.497</v>
      </c>
      <c r="Q11" s="90">
        <v>41332</v>
      </c>
      <c r="R11" s="109" t="s">
        <v>135</v>
      </c>
      <c r="S11" s="84"/>
      <c r="T11" s="118" t="s">
        <v>21</v>
      </c>
      <c r="U11" s="42" t="s">
        <v>140</v>
      </c>
      <c r="V11" s="61" t="s">
        <v>37</v>
      </c>
      <c r="W11" s="42" t="s">
        <v>38</v>
      </c>
      <c r="X11" s="42" t="s">
        <v>38</v>
      </c>
      <c r="Y11" s="42" t="s">
        <v>143</v>
      </c>
      <c r="Z11" s="42" t="str">
        <f>_xll.qlSchedule(,M11,L11,T11,V11,W11,X11,Y11)</f>
        <v>obj_00123#0000</v>
      </c>
      <c r="AA11" s="62" t="s">
        <v>58</v>
      </c>
      <c r="AB11" s="57">
        <f t="shared" si="0"/>
        <v>0.4</v>
      </c>
      <c r="AC11" s="42" t="str">
        <f t="shared" si="1"/>
        <v>obj_0016a#0000</v>
      </c>
      <c r="AD11" s="42">
        <f t="shared" si="2"/>
        <v>0.25</v>
      </c>
      <c r="AE11" s="43" t="str">
        <f t="shared" si="3"/>
        <v>obj_0015f#0000</v>
      </c>
      <c r="AF11" s="41" t="str">
        <f>_xll.qlRiskyFixedBond(,C11,AA11,AB11,AC11,Z11,J11,U11,W11,100,'Money Market'!$C$9,Today)</f>
        <v>obj_00174#0000</v>
      </c>
      <c r="AG11" s="54" t="str">
        <f>_xll.qlRiskyFixedBond(,C11,AA11,AD11,AE11,Z11,J11,U11,W11,100,'Money Market'!$C$9,Today)</f>
        <v>obj_00161#0000</v>
      </c>
      <c r="AH11" s="42" t="str">
        <f>_xll.qlFixedRateBond(,C11,AA11,3,100,Z11,J11,U11,W11,,M11,V11)</f>
        <v>obj_0012c#0000</v>
      </c>
      <c r="AI11" s="42" t="str">
        <f>_xll.qlBondEngine(,'Money Market'!$C$9)</f>
        <v>obj_00151#0000</v>
      </c>
      <c r="AJ11" s="43" t="b">
        <f>_xll.qlInstrumentSetPricingEngine(AH11,AI11)</f>
        <v>1</v>
      </c>
      <c r="AK11" s="49">
        <f>_xll.qlBondCleanPrice(AH11,AJ11)</f>
        <v>117.49498378365305</v>
      </c>
      <c r="AL11" s="50">
        <f>_xll.qlInstrumentNPV(AF11)-_xll.qlInstrumentNPV(AH11)+AK11</f>
        <v>117.49498378365305</v>
      </c>
      <c r="AM11" s="50">
        <f>_xll.qlInstrumentNPV(AG11)-_xll.qlInstrumentNPV(AH11)+AK11</f>
        <v>117.49498378365305</v>
      </c>
      <c r="AN11" s="119">
        <f t="shared" si="4"/>
        <v>105.497</v>
      </c>
      <c r="AP11" s="177">
        <f>_xll.qlBondZSpreadFromCleanPrice(AH11,AN11,'Money Market'!$C$9,U11,,_xll.qlFrequencyFromPeriod(T11))</f>
        <v>2.9662963923658997E-2</v>
      </c>
      <c r="AQ11" s="178" t="e">
        <f>_xll.qlBondZSpreadFromCleanPrice(AH11,AL11,'Money Market'!$C$9,U11,,_xll.qlFrequencyFromPeriod(T11))</f>
        <v>#NUM!</v>
      </c>
      <c r="AR11" s="179" t="e">
        <f>_xll.qlBondZSpreadFromCleanPrice(AH11,AM11,'Money Market'!$C$9,U11,,_xll.qlFrequencyFromPeriod(T11))</f>
        <v>#NUM!</v>
      </c>
    </row>
    <row r="12" spans="1:58" x14ac:dyDescent="0.2">
      <c r="A12" s="85"/>
      <c r="B12" s="106">
        <v>5</v>
      </c>
      <c r="C12" s="91" t="s">
        <v>86</v>
      </c>
      <c r="D12" s="92" t="s">
        <v>58</v>
      </c>
      <c r="E12" s="91"/>
      <c r="F12" s="92" t="s">
        <v>113</v>
      </c>
      <c r="G12" s="92"/>
      <c r="H12" s="93">
        <v>113100000</v>
      </c>
      <c r="I12" s="93">
        <f>+H12</f>
        <v>113100000</v>
      </c>
      <c r="J12" s="91">
        <v>5.4480000000000001E-2</v>
      </c>
      <c r="K12" s="92" t="s">
        <v>21</v>
      </c>
      <c r="L12" s="94">
        <v>42977</v>
      </c>
      <c r="M12" s="94">
        <v>41152</v>
      </c>
      <c r="N12" s="92" t="s">
        <v>132</v>
      </c>
      <c r="O12" s="92"/>
      <c r="P12" s="95">
        <v>107.977</v>
      </c>
      <c r="Q12" s="96">
        <v>41334</v>
      </c>
      <c r="R12" s="107" t="s">
        <v>136</v>
      </c>
      <c r="S12" s="84"/>
      <c r="T12" s="118" t="s">
        <v>21</v>
      </c>
      <c r="U12" s="42" t="s">
        <v>140</v>
      </c>
      <c r="V12" s="61" t="s">
        <v>37</v>
      </c>
      <c r="W12" s="42" t="s">
        <v>38</v>
      </c>
      <c r="X12" s="42" t="s">
        <v>38</v>
      </c>
      <c r="Y12" s="42" t="s">
        <v>143</v>
      </c>
      <c r="Z12" s="42" t="str">
        <f>_xll.qlSchedule(,M12,L12,T12,V12,W12,X12,Y12)</f>
        <v>obj_00136#0000</v>
      </c>
      <c r="AA12" s="62" t="s">
        <v>58</v>
      </c>
      <c r="AB12" s="57">
        <f t="shared" si="0"/>
        <v>0.4</v>
      </c>
      <c r="AC12" s="42" t="str">
        <f t="shared" si="1"/>
        <v>obj_0016a#0000</v>
      </c>
      <c r="AD12" s="42">
        <f t="shared" si="2"/>
        <v>0.25</v>
      </c>
      <c r="AE12" s="43" t="str">
        <f t="shared" si="3"/>
        <v>obj_0015f#0000</v>
      </c>
      <c r="AF12" s="41" t="str">
        <f>_xll.qlRiskyFixedBond(,C12,AA12,AB12,AC12,Z12,J12,U12,W12,100,'Money Market'!$C$9,Today)</f>
        <v>obj_00171#0000</v>
      </c>
      <c r="AG12" s="54" t="str">
        <f>_xll.qlRiskyFixedBond(,C12,AA12,AD12,AE12,Z12,J12,U12,W12,100,'Money Market'!$C$9,Today)</f>
        <v>obj_00164#0000</v>
      </c>
      <c r="AH12" s="42" t="str">
        <f>_xll.qlFixedRateBond(,C12,AA12,3,100,Z12,J12,U12,W12,,M12,V12)</f>
        <v>obj_00137#0000</v>
      </c>
      <c r="AI12" s="42" t="str">
        <f>_xll.qlBondEngine(,'Money Market'!$C$9)</f>
        <v>obj_0015d#0000</v>
      </c>
      <c r="AJ12" s="43" t="b">
        <f>_xll.qlInstrumentSetPricingEngine(AH12,AI12)</f>
        <v>1</v>
      </c>
      <c r="AK12" s="49">
        <f>_xll.qlBondCleanPrice(AH12,AJ12)</f>
        <v>121.69645934642816</v>
      </c>
      <c r="AL12" s="50">
        <f>_xll.qlInstrumentNPV(AF12)-_xll.qlInstrumentNPV(AH12)+AK12</f>
        <v>121.69645934642816</v>
      </c>
      <c r="AM12" s="50">
        <f>_xll.qlInstrumentNPV(AG12)-_xll.qlInstrumentNPV(AH12)+AK12</f>
        <v>121.69645934642816</v>
      </c>
      <c r="AN12" s="119">
        <f t="shared" si="4"/>
        <v>107.977</v>
      </c>
      <c r="AP12" s="177">
        <f>_xll.qlBondZSpreadFromCleanPrice(AH12,AN12,'Money Market'!$C$9,U12,,_xll.qlFrequencyFromPeriod(T12))</f>
        <v>2.9865502291098522E-2</v>
      </c>
      <c r="AQ12" s="178" t="e">
        <f>_xll.qlBondZSpreadFromCleanPrice(AH12,AL12,'Money Market'!$C$9,U12,,_xll.qlFrequencyFromPeriod(T12))</f>
        <v>#NUM!</v>
      </c>
      <c r="AR12" s="179" t="e">
        <f>_xll.qlBondZSpreadFromCleanPrice(AH12,AM12,'Money Market'!$C$9,U12,,_xll.qlFrequencyFromPeriod(T12))</f>
        <v>#NUM!</v>
      </c>
    </row>
    <row r="13" spans="1:58" x14ac:dyDescent="0.2">
      <c r="A13" s="85"/>
      <c r="B13" s="108">
        <v>6</v>
      </c>
      <c r="C13" s="86" t="s">
        <v>84</v>
      </c>
      <c r="D13" s="87" t="s">
        <v>58</v>
      </c>
      <c r="E13" s="86"/>
      <c r="F13" s="87" t="s">
        <v>113</v>
      </c>
      <c r="G13" s="87" t="s">
        <v>144</v>
      </c>
      <c r="H13" s="88">
        <v>1000000000</v>
      </c>
      <c r="I13" s="88">
        <f>+H13</f>
        <v>1000000000</v>
      </c>
      <c r="J13" s="86">
        <v>5.7500000000000002E-2</v>
      </c>
      <c r="K13" s="87" t="s">
        <v>21</v>
      </c>
      <c r="L13" s="89">
        <v>43004</v>
      </c>
      <c r="M13" s="89">
        <v>39351</v>
      </c>
      <c r="N13" s="87" t="s">
        <v>132</v>
      </c>
      <c r="O13" s="87"/>
      <c r="P13" s="86">
        <v>103.383</v>
      </c>
      <c r="Q13" s="90">
        <v>41332</v>
      </c>
      <c r="R13" s="109" t="s">
        <v>152</v>
      </c>
      <c r="S13" s="84"/>
      <c r="T13" s="118" t="s">
        <v>21</v>
      </c>
      <c r="U13" s="42" t="s">
        <v>140</v>
      </c>
      <c r="V13" s="61" t="s">
        <v>37</v>
      </c>
      <c r="W13" s="42" t="s">
        <v>38</v>
      </c>
      <c r="X13" s="42" t="s">
        <v>38</v>
      </c>
      <c r="Y13" s="42" t="s">
        <v>143</v>
      </c>
      <c r="Z13" s="42" t="str">
        <f>_xll.qlSchedule(,M13,L13,T13,V13,W13,X13,Y13)</f>
        <v>obj_00118#0000</v>
      </c>
      <c r="AA13" s="62" t="s">
        <v>58</v>
      </c>
      <c r="AB13" s="57">
        <f t="shared" si="0"/>
        <v>0.4</v>
      </c>
      <c r="AC13" s="42" t="str">
        <f t="shared" si="1"/>
        <v>obj_0016a#0000</v>
      </c>
      <c r="AD13" s="42">
        <f t="shared" si="2"/>
        <v>0.25</v>
      </c>
      <c r="AE13" s="43" t="str">
        <f t="shared" si="3"/>
        <v>obj_0015f#0000</v>
      </c>
      <c r="AF13" s="41" t="str">
        <f>_xll.qlRiskyFixedBond(,C13,AA13,AB13,AC13,Z13,J13,U13,W13,100,'Money Market'!$C$9,Today)</f>
        <v>obj_00173#0000</v>
      </c>
      <c r="AG13" s="54" t="str">
        <f>_xll.qlRiskyFixedBond(,C13,AA13,AD13,AE13,Z13,J13,U13,W13,100,'Money Market'!$C$9,Today)</f>
        <v>obj_00168#0000</v>
      </c>
      <c r="AH13" s="42" t="str">
        <f>_xll.qlFixedRateBond(,C13,AA13,3,100,Z13,J13,U13,W13,,M13,V13)</f>
        <v>obj_00124#0000</v>
      </c>
      <c r="AI13" s="42" t="str">
        <f>_xll.qlBondEngine(,'Money Market'!$C$9)</f>
        <v>obj_0014a#0000</v>
      </c>
      <c r="AJ13" s="43" t="b">
        <f>_xll.qlInstrumentSetPricingEngine(AH13,AI13)</f>
        <v>1</v>
      </c>
      <c r="AK13" s="49">
        <f>_xll.qlBondCleanPrice(AH13,AJ13)</f>
        <v>123.33858204601901</v>
      </c>
      <c r="AL13" s="50">
        <f>_xll.qlInstrumentNPV(AF13)-_xll.qlInstrumentNPV(AH13)+AK13</f>
        <v>123.33858204601901</v>
      </c>
      <c r="AM13" s="50">
        <f>_xll.qlInstrumentNPV(AG13)-_xll.qlInstrumentNPV(AH13)+AK13</f>
        <v>123.33858204601901</v>
      </c>
      <c r="AN13" s="119">
        <f t="shared" si="4"/>
        <v>103.383</v>
      </c>
      <c r="AP13" s="177">
        <f>_xll.qlBondZSpreadFromCleanPrice(AH13,AN13,'Money Market'!$C$9,U13,,_xll.qlFrequencyFromPeriod(T13))</f>
        <v>4.393782788464054E-2</v>
      </c>
      <c r="AQ13" s="178" t="e">
        <f>_xll.qlBondZSpreadFromCleanPrice(AH13,AL13,'Money Market'!$C$9,U13,,_xll.qlFrequencyFromPeriod(T13))</f>
        <v>#NUM!</v>
      </c>
      <c r="AR13" s="179" t="e">
        <f>_xll.qlBondZSpreadFromCleanPrice(AH13,AM13,'Money Market'!$C$9,U13,,_xll.qlFrequencyFromPeriod(T13))</f>
        <v>#NUM!</v>
      </c>
    </row>
    <row r="14" spans="1:58" x14ac:dyDescent="0.2">
      <c r="A14" s="85"/>
      <c r="B14" s="106">
        <v>7</v>
      </c>
      <c r="C14" s="91" t="s">
        <v>51</v>
      </c>
      <c r="D14" s="92" t="s">
        <v>58</v>
      </c>
      <c r="E14" s="91"/>
      <c r="F14" s="92" t="s">
        <v>113</v>
      </c>
      <c r="G14" s="92" t="s">
        <v>144</v>
      </c>
      <c r="H14" s="93">
        <v>1000000000</v>
      </c>
      <c r="I14" s="93">
        <v>835303000</v>
      </c>
      <c r="J14" s="91">
        <v>6.7000000000000004E-2</v>
      </c>
      <c r="K14" s="92" t="s">
        <v>21</v>
      </c>
      <c r="L14" s="94">
        <v>43226</v>
      </c>
      <c r="M14" s="94">
        <v>39574</v>
      </c>
      <c r="N14" s="92" t="s">
        <v>132</v>
      </c>
      <c r="O14" s="92"/>
      <c r="P14" s="95">
        <v>102.024</v>
      </c>
      <c r="Q14" s="96">
        <v>41332</v>
      </c>
      <c r="R14" s="107" t="s">
        <v>145</v>
      </c>
      <c r="S14" s="84"/>
      <c r="T14" s="118" t="s">
        <v>21</v>
      </c>
      <c r="U14" s="42" t="s">
        <v>140</v>
      </c>
      <c r="V14" s="61" t="s">
        <v>37</v>
      </c>
      <c r="W14" s="42" t="s">
        <v>38</v>
      </c>
      <c r="X14" s="42" t="s">
        <v>38</v>
      </c>
      <c r="Y14" s="42" t="s">
        <v>143</v>
      </c>
      <c r="Z14" s="42" t="str">
        <f>_xll.qlSchedule(,M14,L14,T14,V14,W14,X14,Y14)</f>
        <v>obj_0010b#0000</v>
      </c>
      <c r="AA14" s="62" t="s">
        <v>58</v>
      </c>
      <c r="AB14" s="57">
        <f t="shared" si="0"/>
        <v>0.4</v>
      </c>
      <c r="AC14" s="42" t="str">
        <f t="shared" si="1"/>
        <v>obj_0016a#0000</v>
      </c>
      <c r="AD14" s="42">
        <f t="shared" si="2"/>
        <v>0.25</v>
      </c>
      <c r="AE14" s="43" t="str">
        <f t="shared" si="3"/>
        <v>obj_0015f#0000</v>
      </c>
      <c r="AF14" s="41" t="str">
        <f>_xll.qlRiskyFixedBond(,C14,AA14,AB14,AC14,Z14,J14,U14,W14,100,'Money Market'!$C$9,Today)</f>
        <v>obj_00170#0000</v>
      </c>
      <c r="AG14" s="54" t="str">
        <f>_xll.qlRiskyFixedBond(,C14,AA14,AD14,AE14,Z14,J14,U14,W14,100,'Money Market'!$C$9,Today)</f>
        <v>obj_00165#0000</v>
      </c>
      <c r="AH14" s="42" t="str">
        <f>_xll.qlFixedRateBond(,C14,AA14,3,100,Z14,J14,U14,W14,,M14,V14)</f>
        <v>obj_0010c#0000</v>
      </c>
      <c r="AI14" s="42" t="str">
        <f>_xll.qlBondEngine(,'Money Market'!$C$9)</f>
        <v>obj_00155#0000</v>
      </c>
      <c r="AJ14" s="43" t="b">
        <f>_xll.qlInstrumentSetPricingEngine(AH14,AI14)</f>
        <v>1</v>
      </c>
      <c r="AK14" s="49">
        <f>_xll.qlBondCleanPrice(AH14,AJ14)</f>
        <v>130.68586890880601</v>
      </c>
      <c r="AL14" s="50">
        <f>_xll.qlInstrumentNPV(AF14)-_xll.qlInstrumentNPV(AH14)+AK14</f>
        <v>130.68586890880601</v>
      </c>
      <c r="AM14" s="50">
        <f>_xll.qlInstrumentNPV(AG14)-_xll.qlInstrumentNPV(AH14)+AK14</f>
        <v>130.68586890880601</v>
      </c>
      <c r="AN14" s="119">
        <f t="shared" si="4"/>
        <v>102.024</v>
      </c>
      <c r="AP14" s="177">
        <f>_xll.qlBondZSpreadFromCleanPrice(AH14,AN14,'Money Market'!$C$9,U14,,_xll.qlFrequencyFromPeriod(T14))</f>
        <v>5.6361856107767568E-2</v>
      </c>
      <c r="AQ14" s="178" t="e">
        <f>_xll.qlBondZSpreadFromCleanPrice(AH14,AL14,'Money Market'!$C$9,U14,,_xll.qlFrequencyFromPeriod(T14))</f>
        <v>#NUM!</v>
      </c>
      <c r="AR14" s="179" t="e">
        <f>_xll.qlBondZSpreadFromCleanPrice(AH14,AM14,'Money Market'!$C$9,U14,,_xll.qlFrequencyFromPeriod(T14))</f>
        <v>#NUM!</v>
      </c>
    </row>
    <row r="15" spans="1:58" x14ac:dyDescent="0.2">
      <c r="A15" s="85"/>
      <c r="B15" s="108">
        <v>8</v>
      </c>
      <c r="C15" s="86" t="s">
        <v>71</v>
      </c>
      <c r="D15" s="87" t="s">
        <v>58</v>
      </c>
      <c r="E15" s="86"/>
      <c r="F15" s="87" t="s">
        <v>113</v>
      </c>
      <c r="G15" s="87" t="s">
        <v>107</v>
      </c>
      <c r="H15" s="88">
        <v>750000000</v>
      </c>
      <c r="I15" s="88"/>
      <c r="J15" s="86">
        <v>4.3749999999999997E-2</v>
      </c>
      <c r="K15" s="87" t="s">
        <v>21</v>
      </c>
      <c r="L15" s="89">
        <v>43859</v>
      </c>
      <c r="M15" s="89">
        <v>38330</v>
      </c>
      <c r="N15" s="87"/>
      <c r="O15" s="87"/>
      <c r="P15" s="86">
        <v>102.88200000000001</v>
      </c>
      <c r="Q15" s="90">
        <v>41332</v>
      </c>
      <c r="R15" s="109"/>
      <c r="S15" s="84"/>
      <c r="T15" s="118" t="s">
        <v>21</v>
      </c>
      <c r="U15" s="42" t="s">
        <v>140</v>
      </c>
      <c r="V15" s="61" t="s">
        <v>37</v>
      </c>
      <c r="W15" s="42" t="s">
        <v>38</v>
      </c>
      <c r="X15" s="42" t="s">
        <v>38</v>
      </c>
      <c r="Y15" s="42" t="s">
        <v>143</v>
      </c>
      <c r="Z15" s="42" t="str">
        <f>_xll.qlSchedule(,M15,L15,T15,V15,W15,X15,Y15)</f>
        <v>obj_00119#0000</v>
      </c>
      <c r="AA15" s="62" t="s">
        <v>58</v>
      </c>
      <c r="AB15" s="57">
        <f t="shared" si="0"/>
        <v>0.4</v>
      </c>
      <c r="AC15" s="42" t="str">
        <f t="shared" si="1"/>
        <v>obj_0016a#0000</v>
      </c>
      <c r="AD15" s="42">
        <f t="shared" si="2"/>
        <v>0.25</v>
      </c>
      <c r="AE15" s="43" t="str">
        <f t="shared" si="3"/>
        <v>obj_0015f#0000</v>
      </c>
      <c r="AF15" s="41" t="str">
        <f>_xll.qlRiskyFixedBond(,C15,AA15,AB15,AC15,Z15,J15,U15,W15,100,'Money Market'!$C$9,Today)</f>
        <v>obj_0016c#0000</v>
      </c>
      <c r="AG15" s="54" t="str">
        <f>_xll.qlRiskyFixedBond(,C15,AA15,AD15,AE15,Z15,J15,U15,W15,100,'Money Market'!$C$9,Today)</f>
        <v>obj_00169#0000</v>
      </c>
      <c r="AH15" s="42" t="str">
        <f>_xll.qlFixedRateBond(,C15,AA15,3,100,Z15,J15,U15,W15,,M15,V15)</f>
        <v>obj_00125#0000</v>
      </c>
      <c r="AI15" s="42" t="str">
        <f>_xll.qlBondEngine(,'Money Market'!$C$9)</f>
        <v>obj_0015b#0000</v>
      </c>
      <c r="AJ15" s="43" t="b">
        <f>_xll.qlInstrumentSetPricingEngine(AH15,AI15)</f>
        <v>1</v>
      </c>
      <c r="AK15" s="49">
        <f>_xll.qlBondCleanPrice(AH15,AJ15)</f>
        <v>122.95395407095228</v>
      </c>
      <c r="AL15" s="50">
        <f>_xll.qlInstrumentNPV(AF15)-_xll.qlInstrumentNPV(AH15)+AK15</f>
        <v>122.95395407095228</v>
      </c>
      <c r="AM15" s="50">
        <f>_xll.qlInstrumentNPV(AG15)-_xll.qlInstrumentNPV(AH15)+AK15</f>
        <v>122.95395407095228</v>
      </c>
      <c r="AN15" s="119">
        <f t="shared" si="4"/>
        <v>102.88200000000001</v>
      </c>
      <c r="AP15" s="177">
        <f>_xll.qlBondZSpreadFromCleanPrice(AH15,AN15,'Money Market'!$C$9,U15,,_xll.qlFrequencyFromPeriod(T15))</f>
        <v>2.9890843432923534E-2</v>
      </c>
      <c r="AQ15" s="178" t="e">
        <f>_xll.qlBondZSpreadFromCleanPrice(AH15,AL15,'Money Market'!$C$9,U15,,_xll.qlFrequencyFromPeriod(T15))</f>
        <v>#NUM!</v>
      </c>
      <c r="AR15" s="179" t="e">
        <f>_xll.qlBondZSpreadFromCleanPrice(AH15,AM15,'Money Market'!$C$9,U15,,_xll.qlFrequencyFromPeriod(T15))</f>
        <v>#NUM!</v>
      </c>
    </row>
    <row r="16" spans="1:58" x14ac:dyDescent="0.2">
      <c r="A16" s="85"/>
      <c r="B16" s="106">
        <v>9</v>
      </c>
      <c r="C16" s="91" t="s">
        <v>72</v>
      </c>
      <c r="D16" s="92" t="s">
        <v>58</v>
      </c>
      <c r="E16" s="91"/>
      <c r="F16" s="92" t="s">
        <v>113</v>
      </c>
      <c r="G16" s="92" t="s">
        <v>147</v>
      </c>
      <c r="H16" s="93">
        <v>750000000</v>
      </c>
      <c r="I16" s="93">
        <f>+H16</f>
        <v>750000000</v>
      </c>
      <c r="J16" s="91">
        <v>6.1249999999999999E-2</v>
      </c>
      <c r="K16" s="92" t="s">
        <v>21</v>
      </c>
      <c r="L16" s="94">
        <v>44305</v>
      </c>
      <c r="M16" s="94">
        <v>40652</v>
      </c>
      <c r="N16" s="92" t="s">
        <v>132</v>
      </c>
      <c r="O16" s="92" t="s">
        <v>146</v>
      </c>
      <c r="P16" s="95">
        <v>100.13</v>
      </c>
      <c r="Q16" s="96">
        <v>41334</v>
      </c>
      <c r="R16" s="107" t="s">
        <v>134</v>
      </c>
      <c r="S16" s="84"/>
      <c r="T16" s="118" t="s">
        <v>21</v>
      </c>
      <c r="U16" s="42" t="s">
        <v>140</v>
      </c>
      <c r="V16" s="61" t="s">
        <v>37</v>
      </c>
      <c r="W16" s="42" t="s">
        <v>38</v>
      </c>
      <c r="X16" s="42" t="s">
        <v>38</v>
      </c>
      <c r="Y16" s="42" t="s">
        <v>143</v>
      </c>
      <c r="Z16" s="42" t="str">
        <f>_xll.qlSchedule(,M16,L16,T16,V16,W16,X16,Y16)</f>
        <v>obj_00120#0000</v>
      </c>
      <c r="AA16" s="62" t="s">
        <v>58</v>
      </c>
      <c r="AB16" s="57">
        <f t="shared" si="0"/>
        <v>0.4</v>
      </c>
      <c r="AC16" s="42" t="str">
        <f t="shared" si="1"/>
        <v>obj_0016a#0000</v>
      </c>
      <c r="AD16" s="42">
        <f t="shared" si="2"/>
        <v>0.25</v>
      </c>
      <c r="AE16" s="43" t="str">
        <f t="shared" si="3"/>
        <v>obj_0015f#0000</v>
      </c>
      <c r="AF16" s="41" t="str">
        <f>_xll.qlRiskyFixedBond(,C16,AA16,AB16,AC16,Z16,J16,U16,W16,100,'Money Market'!$C$9,Today)</f>
        <v>obj_0016f#0000</v>
      </c>
      <c r="AG16" s="54" t="str">
        <f>_xll.qlRiskyFixedBond(,C16,AA16,AD16,AE16,Z16,J16,U16,W16,100,'Money Market'!$C$9,Today)</f>
        <v>obj_00166#0000</v>
      </c>
      <c r="AH16" s="42" t="str">
        <f>_xll.qlFixedRateBond(,C16,AA16,3,100,Z16,J16,U16,W16,,M16,V16)</f>
        <v>obj_00121#0000</v>
      </c>
      <c r="AI16" s="42" t="str">
        <f>_xll.qlBondEngine(,'Money Market'!$C$9)</f>
        <v>obj_0014d#0000</v>
      </c>
      <c r="AJ16" s="43" t="b">
        <f>_xll.qlInstrumentSetPricingEngine(AH16,AI16)</f>
        <v>1</v>
      </c>
      <c r="AK16" s="49">
        <f>_xll.qlBondCleanPrice(AH16,AJ16)</f>
        <v>138.8262881376007</v>
      </c>
      <c r="AL16" s="50">
        <f>_xll.qlInstrumentNPV(AF16)-_xll.qlInstrumentNPV(AH16)+AK16</f>
        <v>138.8262881376007</v>
      </c>
      <c r="AM16" s="50">
        <f>_xll.qlInstrumentNPV(AG16)-_xll.qlInstrumentNPV(AH16)+AK16</f>
        <v>138.8262881376007</v>
      </c>
      <c r="AN16" s="119">
        <f t="shared" si="4"/>
        <v>100.13</v>
      </c>
      <c r="AP16" s="177">
        <f>_xll.qlBondZSpreadFromCleanPrice(AH16,AN16,'Money Market'!$C$9,U16,,_xll.qlFrequencyFromPeriod(T16))</f>
        <v>5.0445838687439383E-2</v>
      </c>
      <c r="AQ16" s="178" t="e">
        <f>_xll.qlBondZSpreadFromCleanPrice(AH16,AL16,'Money Market'!$C$9,U16,,_xll.qlFrequencyFromPeriod(T16))</f>
        <v>#NUM!</v>
      </c>
      <c r="AR16" s="179" t="e">
        <f>_xll.qlBondZSpreadFromCleanPrice(AH16,AM16,'Money Market'!$C$9,U16,,_xll.qlFrequencyFromPeriod(T16))</f>
        <v>#NUM!</v>
      </c>
    </row>
    <row r="17" spans="1:44" ht="13.5" thickBot="1" x14ac:dyDescent="0.25">
      <c r="A17" s="85"/>
      <c r="B17" s="110">
        <v>10</v>
      </c>
      <c r="C17" s="97" t="s">
        <v>70</v>
      </c>
      <c r="D17" s="98" t="s">
        <v>58</v>
      </c>
      <c r="E17" s="97"/>
      <c r="F17" s="98" t="s">
        <v>113</v>
      </c>
      <c r="G17" s="98" t="s">
        <v>144</v>
      </c>
      <c r="H17" s="99">
        <v>125000000</v>
      </c>
      <c r="I17" s="99">
        <f>+H17</f>
        <v>125000000</v>
      </c>
      <c r="J17" s="97">
        <v>6.0400000000000002E-2</v>
      </c>
      <c r="K17" s="98" t="s">
        <v>21</v>
      </c>
      <c r="L17" s="100">
        <v>44988</v>
      </c>
      <c r="M17" s="100">
        <v>39510</v>
      </c>
      <c r="N17" s="98" t="s">
        <v>132</v>
      </c>
      <c r="O17" s="98"/>
      <c r="P17" s="97">
        <v>102.48099999999999</v>
      </c>
      <c r="Q17" s="101">
        <v>41351</v>
      </c>
      <c r="R17" s="111" t="s">
        <v>133</v>
      </c>
      <c r="S17" s="84"/>
      <c r="T17" s="120" t="s">
        <v>21</v>
      </c>
      <c r="U17" s="45" t="s">
        <v>140</v>
      </c>
      <c r="V17" s="63" t="s">
        <v>37</v>
      </c>
      <c r="W17" s="45" t="s">
        <v>38</v>
      </c>
      <c r="X17" s="45" t="s">
        <v>38</v>
      </c>
      <c r="Y17" s="45" t="s">
        <v>143</v>
      </c>
      <c r="Z17" s="45" t="str">
        <f>_xll.qlSchedule(,M17,L17,T17,V17,W17,X17,Y17)</f>
        <v>obj_0011a#0000</v>
      </c>
      <c r="AA17" s="64" t="s">
        <v>58</v>
      </c>
      <c r="AB17" s="58">
        <f t="shared" si="0"/>
        <v>0.4</v>
      </c>
      <c r="AC17" s="45" t="str">
        <f t="shared" si="1"/>
        <v>obj_0016a#0000</v>
      </c>
      <c r="AD17" s="45">
        <f t="shared" si="2"/>
        <v>0.25</v>
      </c>
      <c r="AE17" s="46" t="str">
        <f t="shared" si="3"/>
        <v>obj_0015f#0000</v>
      </c>
      <c r="AF17" s="44" t="str">
        <f>_xll.qlRiskyFixedBond(,C17,AA17,AB17,AC17,Z17,J17,U17,W17,100,'Money Market'!$C$9,Today)</f>
        <v>obj_0016b#0000</v>
      </c>
      <c r="AG17" s="55" t="str">
        <f>_xll.qlRiskyFixedBond(,C17,AA17,AD17,AE17,Z17,J17,U17,W17,100,'Money Market'!$C$9,Today)</f>
        <v>obj_00175#0000</v>
      </c>
      <c r="AH17" s="45" t="str">
        <f>_xll.qlFixedRateBond(,C17,AA17,3,100,Z17,J17,U17,W17,,M17,V17)</f>
        <v>obj_00126#0000</v>
      </c>
      <c r="AI17" s="45" t="str">
        <f>_xll.qlBondEngine(,'Money Market'!$C$9)</f>
        <v>obj_00159#0000</v>
      </c>
      <c r="AJ17" s="46" t="b">
        <f>_xll.qlInstrumentSetPricingEngine(AH17,AI17)</f>
        <v>1</v>
      </c>
      <c r="AK17" s="51">
        <f>_xll.qlBondCleanPrice(AH17,AJ17)</f>
        <v>143.63611381748024</v>
      </c>
      <c r="AL17" s="52">
        <f>_xll.qlInstrumentNPV(AF17)-_xll.qlInstrumentNPV(AH17)+AK17</f>
        <v>142.78246420884875</v>
      </c>
      <c r="AM17" s="52">
        <f>_xll.qlInstrumentNPV(AG17)-_xll.qlInstrumentNPV(AH17)+AK17</f>
        <v>142.1293208175972</v>
      </c>
      <c r="AN17" s="121">
        <f t="shared" si="4"/>
        <v>102.48099999999999</v>
      </c>
      <c r="AP17" s="180">
        <f>_xll.qlBondZSpreadFromCleanPrice(AH17,AN17,'Money Market'!$C$9,U17,,_xll.qlFrequencyFromPeriod(T17))</f>
        <v>4.4066452357071538E-2</v>
      </c>
      <c r="AQ17" s="181" t="e">
        <f>_xll.qlBondZSpreadFromCleanPrice(AH17,AL17,'Money Market'!$C$9,U17,,_xll.qlFrequencyFromPeriod(T17))</f>
        <v>#NUM!</v>
      </c>
      <c r="AR17" s="182" t="e">
        <f>_xll.qlBondZSpreadFromCleanPrice(AH17,AM17,'Money Market'!$C$9,U17,,_xll.qlFrequencyFromPeriod(T17))</f>
        <v>#NUM!</v>
      </c>
    </row>
    <row r="18" spans="1:44" x14ac:dyDescent="0.2">
      <c r="A18" s="85"/>
      <c r="B18" s="2"/>
      <c r="C18" s="3" t="s">
        <v>80</v>
      </c>
      <c r="D18" s="4" t="s">
        <v>58</v>
      </c>
      <c r="E18" s="3"/>
      <c r="F18" s="4" t="s">
        <v>115</v>
      </c>
      <c r="G18" s="4"/>
      <c r="H18" s="5">
        <v>430000000</v>
      </c>
      <c r="I18" s="5"/>
      <c r="J18" s="3" t="s">
        <v>114</v>
      </c>
      <c r="K18" s="4" t="s">
        <v>116</v>
      </c>
      <c r="L18" s="6">
        <v>41729</v>
      </c>
      <c r="M18" s="6">
        <v>38077</v>
      </c>
      <c r="N18" s="7"/>
      <c r="O18" s="4"/>
      <c r="P18" s="3"/>
      <c r="Q18" s="3"/>
      <c r="R18" s="8"/>
      <c r="S18" s="82"/>
      <c r="T18" s="11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115"/>
      <c r="AP18" s="114"/>
      <c r="AQ18" s="84"/>
      <c r="AR18" s="115"/>
    </row>
    <row r="19" spans="1:44" x14ac:dyDescent="0.2">
      <c r="A19" s="85"/>
      <c r="B19" s="2"/>
      <c r="C19" s="3" t="s">
        <v>77</v>
      </c>
      <c r="D19" s="4" t="s">
        <v>119</v>
      </c>
      <c r="E19" s="3"/>
      <c r="F19" s="4" t="s">
        <v>115</v>
      </c>
      <c r="G19" s="4"/>
      <c r="H19" s="5">
        <v>2000000000</v>
      </c>
      <c r="I19" s="5">
        <v>2000000000</v>
      </c>
      <c r="J19" s="3">
        <v>2.0625000000000001E-2</v>
      </c>
      <c r="K19" s="4" t="s">
        <v>21</v>
      </c>
      <c r="L19" s="9">
        <v>42972</v>
      </c>
      <c r="M19" s="9">
        <v>38224</v>
      </c>
      <c r="N19" s="10"/>
      <c r="O19" s="4"/>
      <c r="P19" s="3"/>
      <c r="Q19" s="3"/>
      <c r="R19" s="8"/>
      <c r="S19" s="82"/>
      <c r="T19" s="11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115"/>
      <c r="AP19" s="114"/>
      <c r="AQ19" s="84"/>
      <c r="AR19" s="115"/>
    </row>
    <row r="20" spans="1:44" x14ac:dyDescent="0.2">
      <c r="A20" s="85"/>
      <c r="B20" s="2"/>
      <c r="C20" s="3" t="s">
        <v>83</v>
      </c>
      <c r="D20" s="4" t="s">
        <v>58</v>
      </c>
      <c r="E20" s="3"/>
      <c r="F20" s="4" t="s">
        <v>115</v>
      </c>
      <c r="G20" s="4" t="s">
        <v>53</v>
      </c>
      <c r="H20" s="5">
        <v>500000000</v>
      </c>
      <c r="I20" s="5"/>
      <c r="J20" s="3" t="s">
        <v>120</v>
      </c>
      <c r="K20" s="4" t="s">
        <v>21</v>
      </c>
      <c r="L20" s="9">
        <v>43730</v>
      </c>
      <c r="M20" s="9">
        <v>38252</v>
      </c>
      <c r="N20" s="10"/>
      <c r="O20" s="4"/>
      <c r="P20" s="3"/>
      <c r="Q20" s="3"/>
      <c r="R20" s="8"/>
      <c r="S20" s="82"/>
      <c r="T20" s="11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115"/>
      <c r="AP20" s="114"/>
      <c r="AQ20" s="84"/>
      <c r="AR20" s="115"/>
    </row>
    <row r="21" spans="1:44" x14ac:dyDescent="0.2">
      <c r="A21" s="85"/>
      <c r="B21" s="2"/>
      <c r="C21" s="3" t="s">
        <v>89</v>
      </c>
      <c r="D21" s="4" t="s">
        <v>58</v>
      </c>
      <c r="E21" s="3"/>
      <c r="F21" s="4" t="s">
        <v>115</v>
      </c>
      <c r="G21" s="4"/>
      <c r="H21" s="11">
        <v>100000000</v>
      </c>
      <c r="I21" s="11"/>
      <c r="J21" s="3" t="s">
        <v>121</v>
      </c>
      <c r="K21" s="4" t="s">
        <v>116</v>
      </c>
      <c r="L21" s="9">
        <v>42037</v>
      </c>
      <c r="M21" s="9">
        <v>38385</v>
      </c>
      <c r="N21" s="10"/>
      <c r="O21" s="4"/>
      <c r="P21" s="3"/>
      <c r="Q21" s="3"/>
      <c r="R21" s="8"/>
      <c r="S21" s="82"/>
      <c r="T21" s="11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115"/>
      <c r="AP21" s="114"/>
      <c r="AQ21" s="84"/>
      <c r="AR21" s="115"/>
    </row>
    <row r="22" spans="1:44" x14ac:dyDescent="0.2">
      <c r="A22" s="85"/>
      <c r="B22" s="2"/>
      <c r="C22" s="3" t="s">
        <v>96</v>
      </c>
      <c r="D22" s="4" t="s">
        <v>58</v>
      </c>
      <c r="E22" s="3"/>
      <c r="F22" s="4" t="s">
        <v>115</v>
      </c>
      <c r="G22" s="4"/>
      <c r="H22" s="5">
        <v>1500000000</v>
      </c>
      <c r="I22" s="5">
        <f>+H22</f>
        <v>1500000000</v>
      </c>
      <c r="J22" s="12" t="s">
        <v>127</v>
      </c>
      <c r="K22" s="4" t="s">
        <v>116</v>
      </c>
      <c r="L22" s="13">
        <v>42053</v>
      </c>
      <c r="M22" s="13">
        <v>42053</v>
      </c>
      <c r="N22" s="14" t="s">
        <v>39</v>
      </c>
      <c r="O22" s="4"/>
      <c r="P22" s="3">
        <v>97.989000000000004</v>
      </c>
      <c r="Q22" s="13">
        <v>41345</v>
      </c>
      <c r="R22" s="8" t="s">
        <v>125</v>
      </c>
      <c r="S22" s="82"/>
      <c r="T22" s="11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115"/>
      <c r="AP22" s="114"/>
      <c r="AQ22" s="84"/>
      <c r="AR22" s="115"/>
    </row>
    <row r="23" spans="1:44" x14ac:dyDescent="0.2">
      <c r="A23" s="85"/>
      <c r="B23" s="2"/>
      <c r="C23" s="3" t="s">
        <v>98</v>
      </c>
      <c r="D23" s="4" t="s">
        <v>119</v>
      </c>
      <c r="E23" s="3"/>
      <c r="F23" s="4" t="s">
        <v>115</v>
      </c>
      <c r="G23" s="4"/>
      <c r="H23" s="5"/>
      <c r="I23" s="5"/>
      <c r="J23" s="3"/>
      <c r="K23" s="4"/>
      <c r="L23" s="3"/>
      <c r="M23" s="3"/>
      <c r="N23" s="4"/>
      <c r="O23" s="4"/>
      <c r="P23" s="3"/>
      <c r="Q23" s="3"/>
      <c r="R23" s="8"/>
      <c r="S23" s="82"/>
      <c r="T23" s="11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115"/>
      <c r="AP23" s="114"/>
      <c r="AQ23" s="84"/>
      <c r="AR23" s="115"/>
    </row>
    <row r="24" spans="1:44" x14ac:dyDescent="0.2">
      <c r="A24" s="85"/>
      <c r="B24" s="2"/>
      <c r="C24" s="3" t="s">
        <v>60</v>
      </c>
      <c r="D24" s="4" t="s">
        <v>58</v>
      </c>
      <c r="E24" s="3"/>
      <c r="F24" s="4" t="s">
        <v>115</v>
      </c>
      <c r="G24" s="4"/>
      <c r="H24" s="5">
        <v>129500000</v>
      </c>
      <c r="I24" s="5">
        <v>129500000</v>
      </c>
      <c r="J24" s="3" t="s">
        <v>131</v>
      </c>
      <c r="K24" s="15" t="s">
        <v>21</v>
      </c>
      <c r="L24" s="13">
        <v>38533</v>
      </c>
      <c r="M24" s="13">
        <v>47664</v>
      </c>
      <c r="N24" s="4" t="s">
        <v>130</v>
      </c>
      <c r="O24" s="4"/>
      <c r="P24" s="3"/>
      <c r="Q24" s="3"/>
      <c r="R24" s="8" t="s">
        <v>128</v>
      </c>
      <c r="S24" s="82"/>
      <c r="T24" s="11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115"/>
      <c r="AP24" s="114"/>
      <c r="AQ24" s="84"/>
      <c r="AR24" s="115"/>
    </row>
    <row r="25" spans="1:44" x14ac:dyDescent="0.2">
      <c r="A25" s="85"/>
      <c r="B25" s="2"/>
      <c r="C25" s="3" t="s">
        <v>99</v>
      </c>
      <c r="D25" s="4" t="s">
        <v>58</v>
      </c>
      <c r="E25" s="3"/>
      <c r="F25" s="4" t="s">
        <v>115</v>
      </c>
      <c r="G25" s="4"/>
      <c r="H25" s="5"/>
      <c r="I25" s="5"/>
      <c r="J25" s="3"/>
      <c r="K25" s="4"/>
      <c r="L25" s="3"/>
      <c r="M25" s="3"/>
      <c r="N25" s="4"/>
      <c r="O25" s="4"/>
      <c r="P25" s="3"/>
      <c r="Q25" s="3"/>
      <c r="R25" s="8"/>
      <c r="S25" s="82"/>
      <c r="T25" s="11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115"/>
      <c r="AP25" s="114"/>
      <c r="AQ25" s="84"/>
      <c r="AR25" s="115"/>
    </row>
    <row r="26" spans="1:44" x14ac:dyDescent="0.2">
      <c r="A26" s="85"/>
      <c r="B26" s="2"/>
      <c r="C26" s="3" t="s">
        <v>56</v>
      </c>
      <c r="D26" s="4" t="s">
        <v>57</v>
      </c>
      <c r="E26" s="3"/>
      <c r="F26" s="4" t="s">
        <v>115</v>
      </c>
      <c r="G26" s="4"/>
      <c r="H26" s="5"/>
      <c r="I26" s="5"/>
      <c r="J26" s="3"/>
      <c r="K26" s="4"/>
      <c r="L26" s="3"/>
      <c r="M26" s="3"/>
      <c r="N26" s="4"/>
      <c r="O26" s="4"/>
      <c r="P26" s="3"/>
      <c r="Q26" s="3"/>
      <c r="R26" s="8"/>
      <c r="S26" s="82"/>
      <c r="T26" s="11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115"/>
      <c r="AP26" s="114"/>
      <c r="AQ26" s="84"/>
      <c r="AR26" s="115"/>
    </row>
    <row r="27" spans="1:44" x14ac:dyDescent="0.2">
      <c r="A27" s="85"/>
      <c r="B27" s="2"/>
      <c r="C27" s="3" t="s">
        <v>73</v>
      </c>
      <c r="D27" s="4" t="s">
        <v>58</v>
      </c>
      <c r="E27" s="3"/>
      <c r="F27" s="4" t="s">
        <v>115</v>
      </c>
      <c r="G27" s="4"/>
      <c r="H27" s="5"/>
      <c r="I27" s="5"/>
      <c r="J27" s="3"/>
      <c r="K27" s="4"/>
      <c r="L27" s="3"/>
      <c r="M27" s="3"/>
      <c r="N27" s="4"/>
      <c r="O27" s="4"/>
      <c r="P27" s="3"/>
      <c r="Q27" s="3"/>
      <c r="R27" s="8"/>
      <c r="S27" s="82"/>
      <c r="T27" s="11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115"/>
      <c r="AP27" s="114"/>
      <c r="AQ27" s="84"/>
      <c r="AR27" s="115"/>
    </row>
    <row r="28" spans="1:44" x14ac:dyDescent="0.2">
      <c r="A28" s="85"/>
      <c r="B28" s="2"/>
      <c r="C28" s="3" t="s">
        <v>94</v>
      </c>
      <c r="D28" s="4" t="s">
        <v>58</v>
      </c>
      <c r="E28" s="3"/>
      <c r="F28" s="4" t="s">
        <v>115</v>
      </c>
      <c r="G28" s="4"/>
      <c r="H28" s="5"/>
      <c r="I28" s="5"/>
      <c r="J28" s="3"/>
      <c r="K28" s="4"/>
      <c r="L28" s="3"/>
      <c r="M28" s="3"/>
      <c r="N28" s="4"/>
      <c r="O28" s="4"/>
      <c r="P28" s="3"/>
      <c r="Q28" s="3"/>
      <c r="R28" s="8"/>
      <c r="S28" s="82"/>
      <c r="T28" s="11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115"/>
      <c r="AP28" s="114"/>
      <c r="AQ28" s="84"/>
      <c r="AR28" s="115"/>
    </row>
    <row r="29" spans="1:44" x14ac:dyDescent="0.2">
      <c r="A29" s="85"/>
      <c r="B29" s="2"/>
      <c r="C29" s="3" t="s">
        <v>79</v>
      </c>
      <c r="D29" s="4" t="s">
        <v>58</v>
      </c>
      <c r="E29" s="3"/>
      <c r="F29" s="4" t="s">
        <v>115</v>
      </c>
      <c r="G29" s="4"/>
      <c r="H29" s="5"/>
      <c r="I29" s="5"/>
      <c r="J29" s="3"/>
      <c r="K29" s="4"/>
      <c r="L29" s="3"/>
      <c r="M29" s="3"/>
      <c r="N29" s="4"/>
      <c r="O29" s="4"/>
      <c r="P29" s="3"/>
      <c r="Q29" s="3"/>
      <c r="R29" s="8"/>
      <c r="S29" s="82"/>
      <c r="T29" s="11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115"/>
      <c r="AP29" s="114"/>
      <c r="AQ29" s="84"/>
      <c r="AR29" s="115"/>
    </row>
    <row r="30" spans="1:44" x14ac:dyDescent="0.2">
      <c r="A30" s="85"/>
      <c r="B30" s="2"/>
      <c r="C30" s="3" t="s">
        <v>67</v>
      </c>
      <c r="D30" s="4" t="s">
        <v>58</v>
      </c>
      <c r="E30" s="3"/>
      <c r="F30" s="4" t="s">
        <v>115</v>
      </c>
      <c r="G30" s="4"/>
      <c r="H30" s="5"/>
      <c r="I30" s="5"/>
      <c r="J30" s="3"/>
      <c r="K30" s="4"/>
      <c r="L30" s="3"/>
      <c r="M30" s="3"/>
      <c r="N30" s="4"/>
      <c r="O30" s="4"/>
      <c r="P30" s="3"/>
      <c r="Q30" s="3"/>
      <c r="R30" s="8"/>
      <c r="S30" s="82"/>
      <c r="T30" s="11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115"/>
      <c r="AP30" s="114"/>
      <c r="AQ30" s="84"/>
      <c r="AR30" s="115"/>
    </row>
    <row r="31" spans="1:44" x14ac:dyDescent="0.2">
      <c r="A31" s="85"/>
      <c r="B31" s="2"/>
      <c r="C31" s="3" t="s">
        <v>63</v>
      </c>
      <c r="D31" s="4" t="s">
        <v>58</v>
      </c>
      <c r="E31" s="3"/>
      <c r="F31" s="4" t="s">
        <v>115</v>
      </c>
      <c r="G31" s="4"/>
      <c r="H31" s="5"/>
      <c r="I31" s="5"/>
      <c r="J31" s="3"/>
      <c r="K31" s="4"/>
      <c r="L31" s="3"/>
      <c r="M31" s="3"/>
      <c r="N31" s="4"/>
      <c r="O31" s="4"/>
      <c r="P31" s="3"/>
      <c r="Q31" s="3"/>
      <c r="R31" s="8"/>
      <c r="S31" s="82"/>
      <c r="T31" s="11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115"/>
      <c r="AP31" s="114"/>
      <c r="AQ31" s="84"/>
      <c r="AR31" s="115"/>
    </row>
    <row r="32" spans="1:44" x14ac:dyDescent="0.2">
      <c r="A32" s="85"/>
      <c r="B32" s="2"/>
      <c r="C32" s="3" t="s">
        <v>66</v>
      </c>
      <c r="D32" s="4" t="s">
        <v>58</v>
      </c>
      <c r="E32" s="3"/>
      <c r="F32" s="4" t="s">
        <v>115</v>
      </c>
      <c r="G32" s="4"/>
      <c r="H32" s="5"/>
      <c r="I32" s="5"/>
      <c r="J32" s="3"/>
      <c r="K32" s="4"/>
      <c r="L32" s="3"/>
      <c r="M32" s="3"/>
      <c r="N32" s="4"/>
      <c r="O32" s="4"/>
      <c r="P32" s="3"/>
      <c r="Q32" s="3"/>
      <c r="R32" s="8"/>
      <c r="S32" s="82"/>
      <c r="T32" s="11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115"/>
      <c r="AP32" s="114"/>
      <c r="AQ32" s="84"/>
      <c r="AR32" s="115"/>
    </row>
    <row r="33" spans="1:44" x14ac:dyDescent="0.2">
      <c r="A33" s="85"/>
      <c r="B33" s="2"/>
      <c r="C33" s="3" t="s">
        <v>88</v>
      </c>
      <c r="D33" s="4" t="s">
        <v>58</v>
      </c>
      <c r="E33" s="3"/>
      <c r="F33" s="4" t="s">
        <v>115</v>
      </c>
      <c r="G33" s="4"/>
      <c r="H33" s="5"/>
      <c r="I33" s="5"/>
      <c r="J33" s="3"/>
      <c r="K33" s="4"/>
      <c r="L33" s="3"/>
      <c r="M33" s="3"/>
      <c r="N33" s="4"/>
      <c r="O33" s="4"/>
      <c r="P33" s="3"/>
      <c r="Q33" s="3"/>
      <c r="R33" s="8"/>
      <c r="S33" s="82"/>
      <c r="T33" s="11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115"/>
      <c r="AP33" s="114"/>
      <c r="AQ33" s="84"/>
      <c r="AR33" s="115"/>
    </row>
    <row r="34" spans="1:44" x14ac:dyDescent="0.2">
      <c r="A34" s="85"/>
      <c r="B34" s="2"/>
      <c r="C34" s="3" t="s">
        <v>69</v>
      </c>
      <c r="D34" s="4" t="s">
        <v>58</v>
      </c>
      <c r="E34" s="3"/>
      <c r="F34" s="4" t="s">
        <v>115</v>
      </c>
      <c r="G34" s="4"/>
      <c r="H34" s="5"/>
      <c r="I34" s="5"/>
      <c r="J34" s="3"/>
      <c r="K34" s="4"/>
      <c r="L34" s="3"/>
      <c r="M34" s="3"/>
      <c r="N34" s="4"/>
      <c r="O34" s="4"/>
      <c r="P34" s="3"/>
      <c r="Q34" s="3"/>
      <c r="R34" s="8"/>
      <c r="S34" s="82"/>
      <c r="T34" s="11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115"/>
      <c r="AP34" s="114"/>
      <c r="AQ34" s="84"/>
      <c r="AR34" s="115"/>
    </row>
    <row r="35" spans="1:44" x14ac:dyDescent="0.2">
      <c r="A35" s="85"/>
      <c r="B35" s="2"/>
      <c r="C35" s="3" t="s">
        <v>91</v>
      </c>
      <c r="D35" s="4" t="s">
        <v>58</v>
      </c>
      <c r="E35" s="3"/>
      <c r="F35" s="4" t="s">
        <v>115</v>
      </c>
      <c r="G35" s="4"/>
      <c r="H35" s="5"/>
      <c r="I35" s="5"/>
      <c r="J35" s="3"/>
      <c r="K35" s="4"/>
      <c r="L35" s="3"/>
      <c r="M35" s="3"/>
      <c r="N35" s="4"/>
      <c r="O35" s="4"/>
      <c r="P35" s="3"/>
      <c r="Q35" s="3"/>
      <c r="R35" s="8"/>
      <c r="S35" s="82"/>
      <c r="T35" s="11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115"/>
      <c r="AP35" s="114"/>
      <c r="AQ35" s="84"/>
      <c r="AR35" s="115"/>
    </row>
    <row r="36" spans="1:44" x14ac:dyDescent="0.2">
      <c r="A36" s="85"/>
      <c r="B36" s="2"/>
      <c r="C36" s="3" t="s">
        <v>90</v>
      </c>
      <c r="D36" s="4" t="s">
        <v>58</v>
      </c>
      <c r="E36" s="3"/>
      <c r="F36" s="4" t="s">
        <v>115</v>
      </c>
      <c r="G36" s="4"/>
      <c r="H36" s="5"/>
      <c r="I36" s="5"/>
      <c r="J36" s="3"/>
      <c r="K36" s="4"/>
      <c r="L36" s="3"/>
      <c r="M36" s="3"/>
      <c r="N36" s="4"/>
      <c r="O36" s="4"/>
      <c r="P36" s="3"/>
      <c r="Q36" s="3"/>
      <c r="R36" s="8"/>
      <c r="S36" s="82"/>
      <c r="T36" s="11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115"/>
      <c r="AP36" s="114"/>
      <c r="AQ36" s="84"/>
      <c r="AR36" s="115"/>
    </row>
    <row r="37" spans="1:44" x14ac:dyDescent="0.2">
      <c r="A37" s="85"/>
      <c r="B37" s="2"/>
      <c r="C37" s="3" t="s">
        <v>95</v>
      </c>
      <c r="D37" s="4" t="s">
        <v>58</v>
      </c>
      <c r="E37" s="3"/>
      <c r="F37" s="4" t="s">
        <v>115</v>
      </c>
      <c r="G37" s="4"/>
      <c r="H37" s="5"/>
      <c r="I37" s="5"/>
      <c r="J37" s="3"/>
      <c r="K37" s="4"/>
      <c r="L37" s="3"/>
      <c r="M37" s="3"/>
      <c r="N37" s="4"/>
      <c r="O37" s="4"/>
      <c r="P37" s="3"/>
      <c r="Q37" s="3"/>
      <c r="R37" s="8"/>
      <c r="S37" s="82"/>
      <c r="T37" s="11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115"/>
      <c r="AP37" s="114"/>
      <c r="AQ37" s="84"/>
      <c r="AR37" s="115"/>
    </row>
    <row r="38" spans="1:44" x14ac:dyDescent="0.2">
      <c r="A38" s="85"/>
      <c r="B38" s="2"/>
      <c r="C38" s="21" t="s">
        <v>97</v>
      </c>
      <c r="D38" s="4" t="s">
        <v>58</v>
      </c>
      <c r="E38" s="3"/>
      <c r="F38" s="4" t="s">
        <v>115</v>
      </c>
      <c r="G38" s="4"/>
      <c r="H38" s="5"/>
      <c r="I38" s="5"/>
      <c r="J38" s="3"/>
      <c r="K38" s="4"/>
      <c r="L38" s="3"/>
      <c r="M38" s="3"/>
      <c r="N38" s="4"/>
      <c r="O38" s="4"/>
      <c r="P38" s="3"/>
      <c r="Q38" s="3"/>
      <c r="R38" s="8"/>
      <c r="S38" s="82"/>
      <c r="T38" s="11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115"/>
      <c r="AP38" s="114"/>
      <c r="AQ38" s="84"/>
      <c r="AR38" s="115"/>
    </row>
    <row r="39" spans="1:44" x14ac:dyDescent="0.2">
      <c r="A39" s="85"/>
      <c r="B39" s="2"/>
      <c r="C39" s="3" t="s">
        <v>61</v>
      </c>
      <c r="D39" s="4" t="s">
        <v>58</v>
      </c>
      <c r="E39" s="3"/>
      <c r="F39" s="4" t="s">
        <v>115</v>
      </c>
      <c r="G39" s="4"/>
      <c r="H39" s="5"/>
      <c r="I39" s="5"/>
      <c r="J39" s="3"/>
      <c r="K39" s="4"/>
      <c r="L39" s="3"/>
      <c r="M39" s="3"/>
      <c r="N39" s="4"/>
      <c r="O39" s="4"/>
      <c r="P39" s="3"/>
      <c r="Q39" s="3"/>
      <c r="R39" s="8"/>
      <c r="S39" s="82"/>
      <c r="T39" s="11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115"/>
      <c r="AP39" s="114"/>
      <c r="AQ39" s="84"/>
      <c r="AR39" s="115"/>
    </row>
    <row r="40" spans="1:44" x14ac:dyDescent="0.2">
      <c r="A40" s="85"/>
      <c r="B40" s="2"/>
      <c r="C40" s="3" t="s">
        <v>59</v>
      </c>
      <c r="D40" s="4" t="s">
        <v>58</v>
      </c>
      <c r="E40" s="3"/>
      <c r="F40" s="4" t="s">
        <v>115</v>
      </c>
      <c r="G40" s="4"/>
      <c r="H40" s="5"/>
      <c r="I40" s="5"/>
      <c r="J40" s="3"/>
      <c r="K40" s="4"/>
      <c r="L40" s="3"/>
      <c r="M40" s="3"/>
      <c r="N40" s="4"/>
      <c r="O40" s="4"/>
      <c r="P40" s="3"/>
      <c r="Q40" s="3"/>
      <c r="R40" s="8"/>
      <c r="S40" s="82"/>
      <c r="T40" s="11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115"/>
      <c r="AP40" s="114"/>
      <c r="AQ40" s="84"/>
      <c r="AR40" s="115"/>
    </row>
    <row r="41" spans="1:44" x14ac:dyDescent="0.2">
      <c r="A41" s="85"/>
      <c r="B41" s="2"/>
      <c r="C41" s="3" t="s">
        <v>85</v>
      </c>
      <c r="D41" s="4" t="s">
        <v>58</v>
      </c>
      <c r="E41" s="3"/>
      <c r="F41" s="4" t="s">
        <v>115</v>
      </c>
      <c r="G41" s="4"/>
      <c r="H41" s="5"/>
      <c r="I41" s="5"/>
      <c r="J41" s="3"/>
      <c r="K41" s="4"/>
      <c r="L41" s="3"/>
      <c r="M41" s="3"/>
      <c r="N41" s="4"/>
      <c r="O41" s="4"/>
      <c r="P41" s="3"/>
      <c r="Q41" s="3"/>
      <c r="R41" s="8"/>
      <c r="S41" s="82"/>
      <c r="T41" s="11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115"/>
      <c r="AP41" s="114"/>
      <c r="AQ41" s="84"/>
      <c r="AR41" s="115"/>
    </row>
    <row r="42" spans="1:44" x14ac:dyDescent="0.2">
      <c r="A42" s="85"/>
      <c r="B42" s="2"/>
      <c r="C42" s="3" t="s">
        <v>78</v>
      </c>
      <c r="D42" s="4" t="s">
        <v>58</v>
      </c>
      <c r="E42" s="3"/>
      <c r="F42" s="4" t="s">
        <v>115</v>
      </c>
      <c r="G42" s="4"/>
      <c r="H42" s="5"/>
      <c r="I42" s="5"/>
      <c r="J42" s="3"/>
      <c r="K42" s="4"/>
      <c r="L42" s="3"/>
      <c r="M42" s="3"/>
      <c r="N42" s="4"/>
      <c r="O42" s="4"/>
      <c r="P42" s="3"/>
      <c r="Q42" s="3"/>
      <c r="R42" s="8"/>
      <c r="S42" s="82"/>
      <c r="T42" s="11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115"/>
      <c r="AP42" s="114"/>
      <c r="AQ42" s="84"/>
      <c r="AR42" s="115"/>
    </row>
    <row r="43" spans="1:44" x14ac:dyDescent="0.2">
      <c r="A43" s="85"/>
      <c r="B43" s="2"/>
      <c r="C43" s="3" t="s">
        <v>93</v>
      </c>
      <c r="D43" s="4" t="s">
        <v>58</v>
      </c>
      <c r="E43" s="3"/>
      <c r="F43" s="4" t="s">
        <v>115</v>
      </c>
      <c r="G43" s="4"/>
      <c r="H43" s="5"/>
      <c r="I43" s="5"/>
      <c r="J43" s="3"/>
      <c r="K43" s="4"/>
      <c r="L43" s="3"/>
      <c r="M43" s="3"/>
      <c r="N43" s="4"/>
      <c r="O43" s="4"/>
      <c r="P43" s="3"/>
      <c r="Q43" s="3"/>
      <c r="R43" s="8"/>
      <c r="S43" s="82"/>
      <c r="T43" s="11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115"/>
      <c r="AP43" s="114"/>
      <c r="AQ43" s="84"/>
      <c r="AR43" s="115"/>
    </row>
    <row r="44" spans="1:44" x14ac:dyDescent="0.2">
      <c r="A44" s="85"/>
      <c r="B44" s="2"/>
      <c r="C44" s="3" t="s">
        <v>62</v>
      </c>
      <c r="D44" s="4" t="s">
        <v>58</v>
      </c>
      <c r="E44" s="3"/>
      <c r="F44" s="4" t="s">
        <v>115</v>
      </c>
      <c r="G44" s="4"/>
      <c r="H44" s="5"/>
      <c r="I44" s="5"/>
      <c r="J44" s="3"/>
      <c r="K44" s="4"/>
      <c r="L44" s="3"/>
      <c r="M44" s="3"/>
      <c r="N44" s="4"/>
      <c r="O44" s="4"/>
      <c r="P44" s="3"/>
      <c r="Q44" s="3"/>
      <c r="R44" s="8"/>
      <c r="S44" s="82"/>
      <c r="T44" s="11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115"/>
      <c r="AP44" s="114"/>
      <c r="AQ44" s="84"/>
      <c r="AR44" s="115"/>
    </row>
    <row r="45" spans="1:44" x14ac:dyDescent="0.2">
      <c r="A45" s="85"/>
      <c r="B45" s="2"/>
      <c r="C45" s="3" t="s">
        <v>68</v>
      </c>
      <c r="D45" s="4" t="s">
        <v>58</v>
      </c>
      <c r="E45" s="3"/>
      <c r="F45" s="4" t="s">
        <v>115</v>
      </c>
      <c r="G45" s="4"/>
      <c r="H45" s="5"/>
      <c r="I45" s="5"/>
      <c r="J45" s="3"/>
      <c r="K45" s="4"/>
      <c r="L45" s="3"/>
      <c r="M45" s="3"/>
      <c r="N45" s="3"/>
      <c r="O45" s="4"/>
      <c r="P45" s="3"/>
      <c r="Q45" s="3"/>
      <c r="R45" s="8"/>
      <c r="S45" s="82"/>
      <c r="T45" s="11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115"/>
      <c r="AP45" s="114"/>
      <c r="AQ45" s="84"/>
      <c r="AR45" s="115"/>
    </row>
    <row r="46" spans="1:44" ht="13.5" thickBot="1" x14ac:dyDescent="0.25">
      <c r="A46" s="85"/>
      <c r="B46" s="16"/>
      <c r="C46" s="17" t="s">
        <v>76</v>
      </c>
      <c r="D46" s="18" t="s">
        <v>119</v>
      </c>
      <c r="E46" s="17"/>
      <c r="F46" s="18" t="s">
        <v>113</v>
      </c>
      <c r="G46" s="18"/>
      <c r="H46" s="19"/>
      <c r="I46" s="19"/>
      <c r="J46" s="17"/>
      <c r="K46" s="18"/>
      <c r="L46" s="17"/>
      <c r="M46" s="17"/>
      <c r="N46" s="18"/>
      <c r="O46" s="18"/>
      <c r="P46" s="17"/>
      <c r="Q46" s="17"/>
      <c r="R46" s="20"/>
      <c r="S46" s="82"/>
      <c r="T46" s="122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  <c r="AN46" s="124"/>
      <c r="AP46" s="122"/>
      <c r="AQ46" s="123"/>
      <c r="AR46" s="124"/>
    </row>
    <row r="47" spans="1:44" x14ac:dyDescent="0.2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</row>
    <row r="48" spans="1:44" ht="23.25" x14ac:dyDescent="0.35">
      <c r="A48" s="85"/>
      <c r="B48" s="85"/>
      <c r="C48" s="102" t="s">
        <v>213</v>
      </c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</row>
    <row r="49" spans="1:40" x14ac:dyDescent="0.2">
      <c r="A49" s="85"/>
      <c r="B49" s="85"/>
      <c r="C49" s="85" t="s">
        <v>100</v>
      </c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</row>
    <row r="50" spans="1:40" x14ac:dyDescent="0.2">
      <c r="A50" s="85"/>
      <c r="B50" s="85"/>
      <c r="C50" s="85" t="s">
        <v>101</v>
      </c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</row>
    <row r="51" spans="1:40" x14ac:dyDescent="0.2">
      <c r="A51" s="85"/>
      <c r="B51" s="85"/>
      <c r="C51" s="85" t="s">
        <v>102</v>
      </c>
      <c r="D51" s="85"/>
      <c r="E51" s="85"/>
      <c r="F51" s="85"/>
      <c r="G51" s="85"/>
      <c r="H51" s="85"/>
      <c r="J51" s="85"/>
      <c r="K51" s="85"/>
      <c r="L51" s="85"/>
      <c r="M51" s="85"/>
      <c r="N51" s="85"/>
      <c r="O51" s="85"/>
      <c r="P51" s="85"/>
      <c r="Q51" s="85"/>
      <c r="R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</row>
    <row r="52" spans="1:40" x14ac:dyDescent="0.2">
      <c r="A52" s="85"/>
      <c r="B52" s="85"/>
      <c r="C52" s="85" t="s">
        <v>103</v>
      </c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</row>
    <row r="53" spans="1:40" x14ac:dyDescent="0.2">
      <c r="A53" s="85"/>
      <c r="B53" s="85"/>
      <c r="C53" s="85" t="s">
        <v>104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</row>
    <row r="54" spans="1:40" x14ac:dyDescent="0.2">
      <c r="A54" s="85"/>
      <c r="B54" s="85"/>
      <c r="C54" s="85" t="s">
        <v>105</v>
      </c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</row>
    <row r="55" spans="1:40" x14ac:dyDescent="0.2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</row>
    <row r="56" spans="1:40" x14ac:dyDescent="0.2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</row>
    <row r="57" spans="1:40" x14ac:dyDescent="0.2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</row>
    <row r="58" spans="1:40" x14ac:dyDescent="0.2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</row>
    <row r="59" spans="1:40" x14ac:dyDescent="0.2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</row>
    <row r="60" spans="1:40" x14ac:dyDescent="0.2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</row>
    <row r="61" spans="1:40" x14ac:dyDescent="0.2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</row>
    <row r="62" spans="1:40" x14ac:dyDescent="0.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</row>
    <row r="63" spans="1:40" x14ac:dyDescent="0.2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</row>
    <row r="64" spans="1:40" x14ac:dyDescent="0.2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</row>
    <row r="65" s="85" customFormat="1" x14ac:dyDescent="0.2"/>
    <row r="66" s="85" customFormat="1" x14ac:dyDescent="0.2"/>
    <row r="67" s="85" customFormat="1" x14ac:dyDescent="0.2"/>
    <row r="68" s="85" customFormat="1" x14ac:dyDescent="0.2"/>
    <row r="69" s="85" customFormat="1" x14ac:dyDescent="0.2"/>
    <row r="70" s="85" customFormat="1" x14ac:dyDescent="0.2"/>
    <row r="71" s="85" customFormat="1" x14ac:dyDescent="0.2"/>
    <row r="72" s="85" customFormat="1" x14ac:dyDescent="0.2"/>
    <row r="73" s="85" customFormat="1" x14ac:dyDescent="0.2"/>
    <row r="74" s="85" customFormat="1" x14ac:dyDescent="0.2"/>
    <row r="75" s="85" customFormat="1" x14ac:dyDescent="0.2"/>
    <row r="76" s="85" customFormat="1" x14ac:dyDescent="0.2"/>
    <row r="77" s="85" customFormat="1" x14ac:dyDescent="0.2"/>
    <row r="78" s="85" customFormat="1" x14ac:dyDescent="0.2"/>
    <row r="79" s="85" customFormat="1" x14ac:dyDescent="0.2"/>
    <row r="80" s="85" customFormat="1" x14ac:dyDescent="0.2"/>
    <row r="81" s="85" customFormat="1" x14ac:dyDescent="0.2"/>
    <row r="82" s="85" customFormat="1" x14ac:dyDescent="0.2"/>
    <row r="83" s="85" customFormat="1" x14ac:dyDescent="0.2"/>
    <row r="84" s="85" customFormat="1" x14ac:dyDescent="0.2"/>
    <row r="85" s="85" customFormat="1" x14ac:dyDescent="0.2"/>
    <row r="86" s="85" customFormat="1" x14ac:dyDescent="0.2"/>
    <row r="87" s="85" customFormat="1" x14ac:dyDescent="0.2"/>
    <row r="88" s="85" customFormat="1" x14ac:dyDescent="0.2"/>
    <row r="89" s="85" customFormat="1" x14ac:dyDescent="0.2"/>
    <row r="90" s="85" customFormat="1" x14ac:dyDescent="0.2"/>
    <row r="91" s="85" customFormat="1" x14ac:dyDescent="0.2"/>
    <row r="92" s="85" customFormat="1" x14ac:dyDescent="0.2"/>
    <row r="93" s="85" customFormat="1" x14ac:dyDescent="0.2"/>
    <row r="94" s="85" customFormat="1" x14ac:dyDescent="0.2"/>
    <row r="95" s="85" customFormat="1" x14ac:dyDescent="0.2"/>
    <row r="96" s="85" customFormat="1" x14ac:dyDescent="0.2"/>
    <row r="97" spans="20:40" s="85" customFormat="1" x14ac:dyDescent="0.2"/>
    <row r="98" spans="20:40" s="85" customFormat="1" x14ac:dyDescent="0.2"/>
    <row r="99" spans="20:40" s="85" customFormat="1" x14ac:dyDescent="0.2"/>
    <row r="100" spans="20:40" s="85" customFormat="1" x14ac:dyDescent="0.2"/>
    <row r="101" spans="20:40" s="85" customFormat="1" x14ac:dyDescent="0.2"/>
    <row r="102" spans="20:40" s="85" customFormat="1" x14ac:dyDescent="0.2"/>
    <row r="103" spans="20:40" s="85" customFormat="1" x14ac:dyDescent="0.2"/>
    <row r="104" spans="20:40" s="85" customFormat="1" x14ac:dyDescent="0.2"/>
    <row r="105" spans="20:40" s="85" customFormat="1" x14ac:dyDescent="0.2"/>
    <row r="106" spans="20:40" s="85" customFormat="1" x14ac:dyDescent="0.2"/>
    <row r="107" spans="20:40" x14ac:dyDescent="0.2"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</row>
    <row r="108" spans="20:40" x14ac:dyDescent="0.2"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</row>
    <row r="109" spans="20:40" x14ac:dyDescent="0.2"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</row>
    <row r="110" spans="20:40" x14ac:dyDescent="0.2"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</row>
    <row r="111" spans="20:40" x14ac:dyDescent="0.2"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</row>
    <row r="112" spans="20:40" x14ac:dyDescent="0.2"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</row>
    <row r="113" spans="20:40" x14ac:dyDescent="0.2"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</row>
    <row r="114" spans="20:40" x14ac:dyDescent="0.2"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</row>
    <row r="115" spans="20:40" x14ac:dyDescent="0.2"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</row>
    <row r="116" spans="20:40" x14ac:dyDescent="0.2"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</row>
    <row r="117" spans="20:40" x14ac:dyDescent="0.2"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</row>
    <row r="118" spans="20:40" x14ac:dyDescent="0.2"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</row>
    <row r="119" spans="20:40" x14ac:dyDescent="0.2"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</row>
    <row r="120" spans="20:40" x14ac:dyDescent="0.2"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</row>
    <row r="121" spans="20:40" x14ac:dyDescent="0.2"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</row>
    <row r="122" spans="20:40" x14ac:dyDescent="0.2"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</row>
    <row r="123" spans="20:40" x14ac:dyDescent="0.2"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</row>
    <row r="124" spans="20:40" x14ac:dyDescent="0.2"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</row>
    <row r="125" spans="20:40" x14ac:dyDescent="0.2"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</row>
    <row r="126" spans="20:40" x14ac:dyDescent="0.2"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</row>
    <row r="127" spans="20:40" x14ac:dyDescent="0.2"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</row>
    <row r="128" spans="20:40" x14ac:dyDescent="0.2"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</row>
    <row r="129" spans="20:40" x14ac:dyDescent="0.2"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</row>
    <row r="130" spans="20:40" x14ac:dyDescent="0.2"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</row>
    <row r="131" spans="20:40" x14ac:dyDescent="0.2"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</row>
    <row r="132" spans="20:40" x14ac:dyDescent="0.2"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</row>
    <row r="133" spans="20:40" x14ac:dyDescent="0.2"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</row>
    <row r="134" spans="20:40" x14ac:dyDescent="0.2"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</row>
    <row r="135" spans="20:40" x14ac:dyDescent="0.2"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</row>
    <row r="136" spans="20:40" x14ac:dyDescent="0.2"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</row>
    <row r="137" spans="20:40" x14ac:dyDescent="0.2"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</row>
    <row r="138" spans="20:40" x14ac:dyDescent="0.2"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</row>
    <row r="139" spans="20:40" x14ac:dyDescent="0.2"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</row>
    <row r="140" spans="20:40" x14ac:dyDescent="0.2"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</row>
    <row r="141" spans="20:40" x14ac:dyDescent="0.2"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</row>
    <row r="142" spans="20:40" x14ac:dyDescent="0.2"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</row>
    <row r="143" spans="20:40" x14ac:dyDescent="0.2"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</row>
    <row r="144" spans="20:40" x14ac:dyDescent="0.2"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</row>
    <row r="145" spans="20:40" x14ac:dyDescent="0.2"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</row>
    <row r="146" spans="20:40" x14ac:dyDescent="0.2"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</row>
    <row r="147" spans="20:40" x14ac:dyDescent="0.2"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</row>
    <row r="148" spans="20:40" x14ac:dyDescent="0.2"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</row>
    <row r="149" spans="20:40" x14ac:dyDescent="0.2"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</row>
    <row r="150" spans="20:40" x14ac:dyDescent="0.2"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</row>
    <row r="151" spans="20:40" x14ac:dyDescent="0.2"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</row>
    <row r="152" spans="20:40" x14ac:dyDescent="0.2"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</row>
    <row r="153" spans="20:40" x14ac:dyDescent="0.2"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</row>
    <row r="154" spans="20:40" x14ac:dyDescent="0.2"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</row>
    <row r="155" spans="20:40" x14ac:dyDescent="0.2"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</row>
    <row r="156" spans="20:40" x14ac:dyDescent="0.2"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</row>
    <row r="157" spans="20:40" x14ac:dyDescent="0.2"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5"/>
      <c r="AI157" s="85"/>
      <c r="AJ157" s="85"/>
      <c r="AK157" s="85"/>
      <c r="AL157" s="85"/>
      <c r="AM157" s="85"/>
      <c r="AN157" s="85"/>
    </row>
    <row r="158" spans="20:40" x14ac:dyDescent="0.2"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</row>
    <row r="159" spans="20:40" x14ac:dyDescent="0.2"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</row>
    <row r="160" spans="20:40" x14ac:dyDescent="0.2"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</row>
    <row r="161" spans="20:40" x14ac:dyDescent="0.2"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</row>
    <row r="162" spans="20:40" x14ac:dyDescent="0.2"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</row>
    <row r="163" spans="20:40" x14ac:dyDescent="0.2"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</row>
    <row r="164" spans="20:40" x14ac:dyDescent="0.2"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</row>
    <row r="165" spans="20:40" x14ac:dyDescent="0.2"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</row>
    <row r="166" spans="20:40" x14ac:dyDescent="0.2"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</row>
    <row r="167" spans="20:40" x14ac:dyDescent="0.2"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</row>
    <row r="168" spans="20:40" x14ac:dyDescent="0.2"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</row>
    <row r="169" spans="20:40" x14ac:dyDescent="0.2"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</row>
    <row r="170" spans="20:40" x14ac:dyDescent="0.2"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</row>
    <row r="171" spans="20:40" x14ac:dyDescent="0.2"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</row>
    <row r="172" spans="20:40" x14ac:dyDescent="0.2"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  <c r="AJ172" s="85"/>
      <c r="AK172" s="85"/>
      <c r="AL172" s="85"/>
      <c r="AM172" s="85"/>
      <c r="AN172" s="85"/>
    </row>
    <row r="173" spans="20:40" x14ac:dyDescent="0.2"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</row>
    <row r="174" spans="20:40" x14ac:dyDescent="0.2"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</row>
    <row r="175" spans="20:40" x14ac:dyDescent="0.2"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</row>
    <row r="176" spans="20:40" x14ac:dyDescent="0.2"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</row>
    <row r="177" spans="20:40" x14ac:dyDescent="0.2"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</row>
    <row r="178" spans="20:40" x14ac:dyDescent="0.2"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</row>
    <row r="179" spans="20:40" x14ac:dyDescent="0.2"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</row>
    <row r="180" spans="20:40" x14ac:dyDescent="0.2"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</row>
    <row r="181" spans="20:40" x14ac:dyDescent="0.2"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</row>
    <row r="182" spans="20:40" x14ac:dyDescent="0.2"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</row>
    <row r="183" spans="20:40" x14ac:dyDescent="0.2"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</row>
    <row r="184" spans="20:40" x14ac:dyDescent="0.2"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</row>
    <row r="185" spans="20:40" x14ac:dyDescent="0.2"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</row>
    <row r="186" spans="20:40" x14ac:dyDescent="0.2"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</row>
    <row r="187" spans="20:40" x14ac:dyDescent="0.2"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</row>
    <row r="188" spans="20:40" x14ac:dyDescent="0.2"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5"/>
      <c r="AJ188" s="85"/>
      <c r="AK188" s="85"/>
      <c r="AL188" s="85"/>
      <c r="AM188" s="85"/>
      <c r="AN188" s="85"/>
    </row>
    <row r="189" spans="20:40" x14ac:dyDescent="0.2"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</row>
    <row r="190" spans="20:40" x14ac:dyDescent="0.2"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5"/>
    </row>
    <row r="191" spans="20:40" x14ac:dyDescent="0.2"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</row>
    <row r="192" spans="20:40" x14ac:dyDescent="0.2"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</row>
    <row r="193" spans="20:40" x14ac:dyDescent="0.2"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</row>
    <row r="194" spans="20:40" x14ac:dyDescent="0.2"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  <c r="AE194" s="85"/>
      <c r="AF194" s="85"/>
      <c r="AG194" s="85"/>
      <c r="AH194" s="85"/>
      <c r="AI194" s="85"/>
      <c r="AJ194" s="85"/>
      <c r="AK194" s="85"/>
      <c r="AL194" s="85"/>
      <c r="AM194" s="85"/>
      <c r="AN194" s="85"/>
    </row>
    <row r="195" spans="20:40" x14ac:dyDescent="0.2"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</row>
    <row r="196" spans="20:40" x14ac:dyDescent="0.2"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</row>
    <row r="197" spans="20:40" x14ac:dyDescent="0.2"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</row>
    <row r="198" spans="20:40" x14ac:dyDescent="0.2"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</row>
    <row r="199" spans="20:40" x14ac:dyDescent="0.2"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</row>
    <row r="200" spans="20:40" x14ac:dyDescent="0.2"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</row>
    <row r="201" spans="20:40" x14ac:dyDescent="0.2"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</row>
    <row r="202" spans="20:40" x14ac:dyDescent="0.2"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</row>
    <row r="203" spans="20:40" x14ac:dyDescent="0.2"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</row>
    <row r="204" spans="20:40" x14ac:dyDescent="0.2"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</row>
    <row r="205" spans="20:40" x14ac:dyDescent="0.2"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</row>
    <row r="206" spans="20:40" x14ac:dyDescent="0.2"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</row>
    <row r="207" spans="20:40" x14ac:dyDescent="0.2">
      <c r="T207" s="85"/>
      <c r="U207" s="85"/>
      <c r="V207" s="85"/>
      <c r="W207" s="85"/>
      <c r="X207" s="85"/>
      <c r="Y207" s="85"/>
      <c r="Z207" s="85"/>
      <c r="AA207" s="85"/>
      <c r="AB207" s="85"/>
      <c r="AC207" s="85"/>
      <c r="AD207" s="85"/>
      <c r="AE207" s="85"/>
      <c r="AF207" s="85"/>
      <c r="AG207" s="85"/>
      <c r="AH207" s="85"/>
      <c r="AI207" s="85"/>
      <c r="AJ207" s="85"/>
      <c r="AK207" s="85"/>
      <c r="AL207" s="85"/>
      <c r="AM207" s="85"/>
      <c r="AN207" s="85"/>
    </row>
    <row r="208" spans="20:40" x14ac:dyDescent="0.2"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  <c r="AF208" s="85"/>
      <c r="AG208" s="85"/>
      <c r="AH208" s="85"/>
      <c r="AI208" s="85"/>
      <c r="AJ208" s="85"/>
      <c r="AK208" s="85"/>
      <c r="AL208" s="85"/>
      <c r="AM208" s="85"/>
      <c r="AN208" s="85"/>
    </row>
    <row r="209" spans="20:40" x14ac:dyDescent="0.2"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  <c r="AJ209" s="85"/>
      <c r="AK209" s="85"/>
      <c r="AL209" s="85"/>
      <c r="AM209" s="85"/>
      <c r="AN209" s="85"/>
    </row>
    <row r="210" spans="20:40" x14ac:dyDescent="0.2"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/>
      <c r="AM210" s="85"/>
      <c r="AN210" s="85"/>
    </row>
    <row r="211" spans="20:40" x14ac:dyDescent="0.2">
      <c r="T211" s="85"/>
      <c r="U211" s="85"/>
      <c r="V211" s="85"/>
      <c r="W211" s="85"/>
      <c r="X211" s="85"/>
      <c r="Y211" s="85"/>
      <c r="Z211" s="85"/>
      <c r="AA211" s="85"/>
      <c r="AB211" s="85"/>
      <c r="AC211" s="85"/>
      <c r="AD211" s="85"/>
      <c r="AE211" s="85"/>
      <c r="AF211" s="85"/>
      <c r="AG211" s="85"/>
      <c r="AH211" s="85"/>
      <c r="AI211" s="85"/>
      <c r="AJ211" s="85"/>
      <c r="AK211" s="85"/>
      <c r="AL211" s="85"/>
      <c r="AM211" s="85"/>
      <c r="AN211" s="85"/>
    </row>
    <row r="212" spans="20:40" x14ac:dyDescent="0.2"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</row>
    <row r="213" spans="20:40" x14ac:dyDescent="0.2"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5"/>
      <c r="AJ213" s="85"/>
      <c r="AK213" s="85"/>
      <c r="AL213" s="85"/>
      <c r="AM213" s="85"/>
      <c r="AN213" s="85"/>
    </row>
    <row r="214" spans="20:40" x14ac:dyDescent="0.2"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</row>
    <row r="215" spans="20:40" x14ac:dyDescent="0.2"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5"/>
      <c r="AJ215" s="85"/>
      <c r="AK215" s="85"/>
      <c r="AL215" s="85"/>
      <c r="AM215" s="85"/>
      <c r="AN215" s="85"/>
    </row>
    <row r="216" spans="20:40" x14ac:dyDescent="0.2"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</row>
    <row r="217" spans="20:40" x14ac:dyDescent="0.2"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</row>
    <row r="218" spans="20:40" x14ac:dyDescent="0.2">
      <c r="T218" s="85"/>
      <c r="U218" s="85"/>
      <c r="V218" s="85"/>
      <c r="W218" s="85"/>
      <c r="X218" s="85"/>
      <c r="Y218" s="85"/>
      <c r="Z218" s="85"/>
      <c r="AA218" s="85"/>
      <c r="AB218" s="85"/>
      <c r="AC218" s="85"/>
      <c r="AD218" s="85"/>
      <c r="AE218" s="85"/>
      <c r="AF218" s="85"/>
      <c r="AG218" s="85"/>
      <c r="AH218" s="85"/>
      <c r="AI218" s="85"/>
      <c r="AJ218" s="85"/>
      <c r="AK218" s="85"/>
      <c r="AL218" s="85"/>
      <c r="AM218" s="85"/>
      <c r="AN218" s="85"/>
    </row>
    <row r="219" spans="20:40" x14ac:dyDescent="0.2"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  <c r="AF219" s="85"/>
      <c r="AG219" s="85"/>
      <c r="AH219" s="85"/>
      <c r="AI219" s="85"/>
      <c r="AJ219" s="85"/>
      <c r="AK219" s="85"/>
      <c r="AL219" s="85"/>
      <c r="AM219" s="85"/>
      <c r="AN219" s="85"/>
    </row>
    <row r="220" spans="20:40" x14ac:dyDescent="0.2">
      <c r="T220" s="85"/>
      <c r="U220" s="85"/>
      <c r="V220" s="85"/>
      <c r="W220" s="85"/>
      <c r="X220" s="85"/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</row>
    <row r="221" spans="20:40" x14ac:dyDescent="0.2">
      <c r="T221" s="85"/>
      <c r="U221" s="85"/>
      <c r="V221" s="85"/>
      <c r="W221" s="85"/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</row>
    <row r="222" spans="20:40" x14ac:dyDescent="0.2">
      <c r="T222" s="85"/>
      <c r="U222" s="85"/>
      <c r="V222" s="85"/>
      <c r="W222" s="85"/>
      <c r="X222" s="85"/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  <c r="AJ222" s="85"/>
      <c r="AK222" s="85"/>
      <c r="AL222" s="85"/>
      <c r="AM222" s="85"/>
      <c r="AN222" s="85"/>
    </row>
    <row r="223" spans="20:40" x14ac:dyDescent="0.2"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5"/>
      <c r="AM223" s="85"/>
      <c r="AN223" s="85"/>
    </row>
    <row r="224" spans="20:40" x14ac:dyDescent="0.2"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</row>
    <row r="225" spans="20:40" x14ac:dyDescent="0.2"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5"/>
      <c r="AJ225" s="85"/>
      <c r="AK225" s="85"/>
      <c r="AL225" s="85"/>
      <c r="AM225" s="85"/>
      <c r="AN225" s="85"/>
    </row>
    <row r="226" spans="20:40" x14ac:dyDescent="0.2"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5"/>
      <c r="AJ226" s="85"/>
      <c r="AK226" s="85"/>
      <c r="AL226" s="85"/>
      <c r="AM226" s="85"/>
      <c r="AN226" s="85"/>
    </row>
    <row r="227" spans="20:40" x14ac:dyDescent="0.2"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</row>
    <row r="228" spans="20:40" x14ac:dyDescent="0.2"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</row>
    <row r="229" spans="20:40" x14ac:dyDescent="0.2"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</row>
    <row r="230" spans="20:40" x14ac:dyDescent="0.2"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</row>
    <row r="231" spans="20:40" x14ac:dyDescent="0.2"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</row>
    <row r="232" spans="20:40" x14ac:dyDescent="0.2"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  <c r="AJ232" s="85"/>
      <c r="AK232" s="85"/>
      <c r="AL232" s="85"/>
      <c r="AM232" s="85"/>
      <c r="AN232" s="85"/>
    </row>
    <row r="233" spans="20:40" x14ac:dyDescent="0.2">
      <c r="T233" s="85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  <c r="AJ233" s="85"/>
      <c r="AK233" s="85"/>
      <c r="AL233" s="85"/>
      <c r="AM233" s="85"/>
      <c r="AN233" s="85"/>
    </row>
    <row r="234" spans="20:40" x14ac:dyDescent="0.2">
      <c r="T234" s="85"/>
      <c r="U234" s="85"/>
      <c r="V234" s="85"/>
      <c r="W234" s="85"/>
      <c r="X234" s="85"/>
      <c r="Y234" s="85"/>
      <c r="Z234" s="85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</row>
    <row r="235" spans="20:40" x14ac:dyDescent="0.2">
      <c r="T235" s="85"/>
      <c r="U235" s="85"/>
      <c r="V235" s="85"/>
      <c r="W235" s="85"/>
      <c r="X235" s="85"/>
      <c r="Y235" s="85"/>
      <c r="Z235" s="85"/>
      <c r="AA235" s="85"/>
      <c r="AB235" s="85"/>
      <c r="AC235" s="85"/>
      <c r="AD235" s="85"/>
      <c r="AE235" s="85"/>
      <c r="AF235" s="85"/>
      <c r="AG235" s="85"/>
      <c r="AH235" s="85"/>
      <c r="AI235" s="85"/>
      <c r="AJ235" s="85"/>
      <c r="AK235" s="85"/>
      <c r="AL235" s="85"/>
      <c r="AM235" s="85"/>
      <c r="AN235" s="85"/>
    </row>
    <row r="236" spans="20:40" x14ac:dyDescent="0.2"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</row>
    <row r="237" spans="20:40" x14ac:dyDescent="0.2"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</row>
    <row r="238" spans="20:40" x14ac:dyDescent="0.2">
      <c r="T238" s="85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  <c r="AJ238" s="85"/>
      <c r="AK238" s="85"/>
      <c r="AL238" s="85"/>
      <c r="AM238" s="85"/>
      <c r="AN238" s="85"/>
    </row>
    <row r="239" spans="20:40" x14ac:dyDescent="0.2"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5"/>
      <c r="AK239" s="85"/>
      <c r="AL239" s="85"/>
      <c r="AM239" s="85"/>
      <c r="AN239" s="85"/>
    </row>
    <row r="240" spans="20:40" x14ac:dyDescent="0.2">
      <c r="T240" s="85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  <c r="AJ240" s="85"/>
      <c r="AK240" s="85"/>
      <c r="AL240" s="85"/>
      <c r="AM240" s="85"/>
      <c r="AN240" s="85"/>
    </row>
    <row r="241" spans="20:40" x14ac:dyDescent="0.2"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  <c r="AJ241" s="85"/>
      <c r="AK241" s="85"/>
      <c r="AL241" s="85"/>
      <c r="AM241" s="85"/>
      <c r="AN241" s="85"/>
    </row>
    <row r="242" spans="20:40" x14ac:dyDescent="0.2"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</row>
    <row r="243" spans="20:40" x14ac:dyDescent="0.2">
      <c r="T243" s="85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  <c r="AJ243" s="85"/>
      <c r="AK243" s="85"/>
      <c r="AL243" s="85"/>
      <c r="AM243" s="85"/>
      <c r="AN243" s="85"/>
    </row>
    <row r="244" spans="20:40" x14ac:dyDescent="0.2"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</row>
    <row r="245" spans="20:40" x14ac:dyDescent="0.2">
      <c r="T245" s="85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  <c r="AJ245" s="85"/>
      <c r="AK245" s="85"/>
      <c r="AL245" s="85"/>
      <c r="AM245" s="85"/>
      <c r="AN245" s="85"/>
    </row>
    <row r="246" spans="20:40" x14ac:dyDescent="0.2"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  <c r="AF246" s="85"/>
      <c r="AG246" s="85"/>
      <c r="AH246" s="85"/>
      <c r="AI246" s="85"/>
      <c r="AJ246" s="85"/>
      <c r="AK246" s="85"/>
      <c r="AL246" s="85"/>
      <c r="AM246" s="85"/>
      <c r="AN246" s="85"/>
    </row>
    <row r="247" spans="20:40" x14ac:dyDescent="0.2">
      <c r="T247" s="85"/>
      <c r="U247" s="85"/>
      <c r="V247" s="85"/>
      <c r="W247" s="85"/>
      <c r="X247" s="85"/>
      <c r="Y247" s="85"/>
      <c r="Z247" s="85"/>
      <c r="AA247" s="85"/>
      <c r="AB247" s="85"/>
      <c r="AC247" s="85"/>
      <c r="AD247" s="85"/>
      <c r="AE247" s="85"/>
      <c r="AF247" s="85"/>
      <c r="AG247" s="85"/>
      <c r="AH247" s="85"/>
      <c r="AI247" s="85"/>
      <c r="AJ247" s="85"/>
      <c r="AK247" s="85"/>
      <c r="AL247" s="85"/>
      <c r="AM247" s="85"/>
      <c r="AN247" s="85"/>
    </row>
    <row r="248" spans="20:40" x14ac:dyDescent="0.2">
      <c r="T248" s="85"/>
      <c r="U248" s="85"/>
      <c r="V248" s="85"/>
      <c r="W248" s="85"/>
      <c r="X248" s="85"/>
      <c r="Y248" s="85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</row>
    <row r="249" spans="20:40" x14ac:dyDescent="0.2">
      <c r="T249" s="85"/>
      <c r="U249" s="85"/>
      <c r="V249" s="85"/>
      <c r="W249" s="85"/>
      <c r="X249" s="85"/>
      <c r="Y249" s="85"/>
      <c r="Z249" s="85"/>
      <c r="AA249" s="85"/>
      <c r="AB249" s="85"/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</row>
    <row r="250" spans="20:40" x14ac:dyDescent="0.2">
      <c r="T250" s="85"/>
      <c r="U250" s="85"/>
      <c r="V250" s="85"/>
      <c r="W250" s="85"/>
      <c r="X250" s="85"/>
      <c r="Y250" s="85"/>
      <c r="Z250" s="85"/>
      <c r="AA250" s="85"/>
      <c r="AB250" s="85"/>
      <c r="AC250" s="85"/>
      <c r="AD250" s="85"/>
      <c r="AE250" s="85"/>
      <c r="AF250" s="85"/>
      <c r="AG250" s="85"/>
      <c r="AH250" s="85"/>
      <c r="AI250" s="85"/>
      <c r="AJ250" s="85"/>
      <c r="AK250" s="85"/>
      <c r="AL250" s="85"/>
      <c r="AM250" s="85"/>
      <c r="AN250" s="85"/>
    </row>
    <row r="251" spans="20:40" x14ac:dyDescent="0.2">
      <c r="T251" s="85"/>
      <c r="U251" s="85"/>
      <c r="V251" s="85"/>
      <c r="W251" s="85"/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</row>
    <row r="252" spans="20:40" x14ac:dyDescent="0.2">
      <c r="T252" s="85"/>
      <c r="U252" s="85"/>
      <c r="V252" s="85"/>
      <c r="W252" s="85"/>
      <c r="X252" s="85"/>
      <c r="Y252" s="85"/>
      <c r="Z252" s="85"/>
      <c r="AA252" s="85"/>
      <c r="AB252" s="85"/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/>
      <c r="AN252" s="85"/>
    </row>
    <row r="253" spans="20:40" x14ac:dyDescent="0.2">
      <c r="T253" s="85"/>
      <c r="U253" s="85"/>
      <c r="V253" s="85"/>
      <c r="W253" s="85"/>
      <c r="X253" s="85"/>
      <c r="Y253" s="85"/>
      <c r="Z253" s="85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5"/>
    </row>
    <row r="254" spans="20:40" x14ac:dyDescent="0.2">
      <c r="T254" s="85"/>
      <c r="U254" s="85"/>
      <c r="V254" s="85"/>
      <c r="W254" s="85"/>
      <c r="X254" s="85"/>
      <c r="Y254" s="85"/>
      <c r="Z254" s="85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5"/>
    </row>
    <row r="255" spans="20:40" x14ac:dyDescent="0.2">
      <c r="T255" s="85"/>
      <c r="U255" s="85"/>
      <c r="V255" s="85"/>
      <c r="W255" s="85"/>
      <c r="X255" s="85"/>
      <c r="Y255" s="85"/>
      <c r="Z255" s="85"/>
      <c r="AA255" s="85"/>
      <c r="AB255" s="85"/>
      <c r="AC255" s="85"/>
      <c r="AD255" s="85"/>
      <c r="AE255" s="85"/>
      <c r="AF255" s="85"/>
      <c r="AG255" s="85"/>
      <c r="AH255" s="85"/>
      <c r="AI255" s="85"/>
      <c r="AJ255" s="85"/>
      <c r="AK255" s="85"/>
      <c r="AL255" s="85"/>
      <c r="AM255" s="85"/>
      <c r="AN255" s="85"/>
    </row>
    <row r="256" spans="20:40" x14ac:dyDescent="0.2">
      <c r="T256" s="85"/>
      <c r="U256" s="85"/>
      <c r="V256" s="85"/>
      <c r="W256" s="85"/>
      <c r="X256" s="85"/>
      <c r="Y256" s="85"/>
      <c r="Z256" s="85"/>
      <c r="AA256" s="85"/>
      <c r="AB256" s="85"/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/>
      <c r="AN256" s="85"/>
    </row>
    <row r="257" spans="20:40" x14ac:dyDescent="0.2">
      <c r="T257" s="85"/>
      <c r="U257" s="85"/>
      <c r="V257" s="85"/>
      <c r="W257" s="85"/>
      <c r="X257" s="85"/>
      <c r="Y257" s="85"/>
      <c r="Z257" s="85"/>
      <c r="AA257" s="85"/>
      <c r="AB257" s="85"/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/>
      <c r="AN257" s="85"/>
    </row>
    <row r="258" spans="20:40" x14ac:dyDescent="0.2"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</row>
    <row r="259" spans="20:40" x14ac:dyDescent="0.2"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</row>
    <row r="260" spans="20:40" x14ac:dyDescent="0.2"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</row>
    <row r="261" spans="20:40" x14ac:dyDescent="0.2"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</row>
    <row r="262" spans="20:40" x14ac:dyDescent="0.2"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  <c r="AJ262" s="85"/>
      <c r="AK262" s="85"/>
      <c r="AL262" s="85"/>
      <c r="AM262" s="85"/>
      <c r="AN262" s="85"/>
    </row>
    <row r="263" spans="20:40" x14ac:dyDescent="0.2">
      <c r="T263" s="85"/>
      <c r="U263" s="85"/>
      <c r="V263" s="85"/>
      <c r="W263" s="85"/>
      <c r="X263" s="85"/>
      <c r="Y263" s="85"/>
      <c r="Z263" s="85"/>
      <c r="AA263" s="85"/>
      <c r="AB263" s="85"/>
      <c r="AC263" s="85"/>
      <c r="AD263" s="85"/>
      <c r="AE263" s="85"/>
      <c r="AF263" s="85"/>
      <c r="AG263" s="85"/>
      <c r="AH263" s="85"/>
      <c r="AI263" s="85"/>
      <c r="AJ263" s="85"/>
      <c r="AK263" s="85"/>
      <c r="AL263" s="85"/>
      <c r="AM263" s="85"/>
      <c r="AN263" s="85"/>
    </row>
    <row r="264" spans="20:40" x14ac:dyDescent="0.2"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</row>
    <row r="265" spans="20:40" x14ac:dyDescent="0.2">
      <c r="T265" s="85"/>
      <c r="U265" s="85"/>
      <c r="V265" s="85"/>
      <c r="W265" s="85"/>
      <c r="X265" s="85"/>
      <c r="Y265" s="85"/>
      <c r="Z265" s="85"/>
      <c r="AA265" s="85"/>
      <c r="AB265" s="85"/>
      <c r="AC265" s="85"/>
      <c r="AD265" s="85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</row>
    <row r="266" spans="20:40" x14ac:dyDescent="0.2">
      <c r="T266" s="85"/>
      <c r="U266" s="85"/>
      <c r="V266" s="85"/>
      <c r="W266" s="85"/>
      <c r="X266" s="85"/>
      <c r="Y266" s="85"/>
      <c r="Z266" s="85"/>
      <c r="AA266" s="85"/>
      <c r="AB266" s="85"/>
      <c r="AC266" s="85"/>
      <c r="AD266" s="85"/>
      <c r="AE266" s="85"/>
      <c r="AF266" s="85"/>
      <c r="AG266" s="85"/>
      <c r="AH266" s="85"/>
      <c r="AI266" s="85"/>
      <c r="AJ266" s="85"/>
      <c r="AK266" s="85"/>
      <c r="AL266" s="85"/>
      <c r="AM266" s="85"/>
      <c r="AN266" s="85"/>
    </row>
    <row r="267" spans="20:40" x14ac:dyDescent="0.2"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</row>
    <row r="268" spans="20:40" x14ac:dyDescent="0.2"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</row>
    <row r="269" spans="20:40" x14ac:dyDescent="0.2"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</row>
    <row r="270" spans="20:40" x14ac:dyDescent="0.2">
      <c r="T270" s="85"/>
      <c r="U270" s="85"/>
      <c r="V270" s="85"/>
      <c r="W270" s="85"/>
      <c r="X270" s="85"/>
      <c r="Y270" s="85"/>
      <c r="Z270" s="85"/>
      <c r="AA270" s="85"/>
      <c r="AB270" s="85"/>
      <c r="AC270" s="85"/>
      <c r="AD270" s="85"/>
      <c r="AE270" s="85"/>
      <c r="AF270" s="85"/>
      <c r="AG270" s="85"/>
      <c r="AH270" s="85"/>
      <c r="AI270" s="85"/>
      <c r="AJ270" s="85"/>
      <c r="AK270" s="85"/>
      <c r="AL270" s="85"/>
      <c r="AM270" s="85"/>
      <c r="AN270" s="85"/>
    </row>
    <row r="271" spans="20:40" x14ac:dyDescent="0.2">
      <c r="T271" s="85"/>
      <c r="U271" s="85"/>
      <c r="V271" s="85"/>
      <c r="W271" s="85"/>
      <c r="X271" s="85"/>
      <c r="Y271" s="85"/>
      <c r="Z271" s="85"/>
      <c r="AA271" s="85"/>
      <c r="AB271" s="85"/>
      <c r="AC271" s="85"/>
      <c r="AD271" s="85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</row>
    <row r="272" spans="20:40" x14ac:dyDescent="0.2"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</row>
    <row r="273" spans="20:40" x14ac:dyDescent="0.2"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</row>
    <row r="274" spans="20:40" x14ac:dyDescent="0.2"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</row>
    <row r="275" spans="20:40" x14ac:dyDescent="0.2"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  <c r="AJ275" s="85"/>
      <c r="AK275" s="85"/>
      <c r="AL275" s="85"/>
      <c r="AM275" s="85"/>
      <c r="AN275" s="85"/>
    </row>
    <row r="276" spans="20:40" x14ac:dyDescent="0.2"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</row>
    <row r="277" spans="20:40" x14ac:dyDescent="0.2"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</row>
    <row r="278" spans="20:40" x14ac:dyDescent="0.2"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5"/>
      <c r="AJ278" s="85"/>
      <c r="AK278" s="85"/>
      <c r="AL278" s="85"/>
      <c r="AM278" s="85"/>
      <c r="AN278" s="85"/>
    </row>
    <row r="279" spans="20:40" x14ac:dyDescent="0.2"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5"/>
    </row>
    <row r="280" spans="20:40" x14ac:dyDescent="0.2"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5"/>
      <c r="AJ280" s="85"/>
      <c r="AK280" s="85"/>
      <c r="AL280" s="85"/>
      <c r="AM280" s="85"/>
      <c r="AN280" s="85"/>
    </row>
    <row r="281" spans="20:40" x14ac:dyDescent="0.2"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</row>
    <row r="282" spans="20:40" x14ac:dyDescent="0.2"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  <c r="AJ282" s="85"/>
      <c r="AK282" s="85"/>
      <c r="AL282" s="85"/>
      <c r="AM282" s="85"/>
      <c r="AN282" s="85"/>
    </row>
    <row r="283" spans="20:40" x14ac:dyDescent="0.2">
      <c r="T283" s="85"/>
      <c r="U283" s="85"/>
      <c r="V283" s="85"/>
      <c r="W283" s="85"/>
      <c r="X283" s="85"/>
      <c r="Y283" s="85"/>
      <c r="Z283" s="85"/>
      <c r="AA283" s="85"/>
      <c r="AB283" s="85"/>
      <c r="AC283" s="85"/>
      <c r="AD283" s="85"/>
      <c r="AE283" s="85"/>
      <c r="AF283" s="85"/>
      <c r="AG283" s="85"/>
      <c r="AH283" s="85"/>
      <c r="AI283" s="85"/>
      <c r="AJ283" s="85"/>
      <c r="AK283" s="85"/>
      <c r="AL283" s="85"/>
      <c r="AM283" s="85"/>
      <c r="AN283" s="85"/>
    </row>
    <row r="284" spans="20:40" x14ac:dyDescent="0.2"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</row>
    <row r="285" spans="20:40" x14ac:dyDescent="0.2"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</row>
    <row r="286" spans="20:40" x14ac:dyDescent="0.2">
      <c r="T286" s="85"/>
      <c r="U286" s="85"/>
      <c r="V286" s="85"/>
      <c r="W286" s="85"/>
      <c r="X286" s="85"/>
      <c r="Y286" s="85"/>
      <c r="Z286" s="85"/>
      <c r="AA286" s="85"/>
      <c r="AB286" s="85"/>
      <c r="AC286" s="85"/>
      <c r="AD286" s="85"/>
      <c r="AE286" s="85"/>
      <c r="AF286" s="85"/>
      <c r="AG286" s="85"/>
      <c r="AH286" s="85"/>
      <c r="AI286" s="85"/>
      <c r="AJ286" s="85"/>
      <c r="AK286" s="85"/>
      <c r="AL286" s="85"/>
      <c r="AM286" s="85"/>
      <c r="AN286" s="85"/>
    </row>
    <row r="287" spans="20:40" x14ac:dyDescent="0.2">
      <c r="T287" s="85"/>
      <c r="U287" s="85"/>
      <c r="V287" s="85"/>
      <c r="W287" s="85"/>
      <c r="X287" s="85"/>
      <c r="Y287" s="85"/>
      <c r="Z287" s="85"/>
      <c r="AA287" s="85"/>
      <c r="AB287" s="85"/>
      <c r="AC287" s="85"/>
      <c r="AD287" s="85"/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</row>
    <row r="288" spans="20:40" x14ac:dyDescent="0.2">
      <c r="T288" s="85"/>
      <c r="U288" s="85"/>
      <c r="V288" s="85"/>
      <c r="W288" s="85"/>
      <c r="X288" s="85"/>
      <c r="Y288" s="85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  <c r="AL288" s="85"/>
      <c r="AM288" s="85"/>
      <c r="AN288" s="85"/>
    </row>
    <row r="289" spans="20:40" x14ac:dyDescent="0.2">
      <c r="T289" s="85"/>
      <c r="U289" s="85"/>
      <c r="V289" s="85"/>
      <c r="W289" s="85"/>
      <c r="X289" s="85"/>
      <c r="Y289" s="85"/>
      <c r="Z289" s="85"/>
      <c r="AA289" s="85"/>
      <c r="AB289" s="85"/>
      <c r="AC289" s="85"/>
      <c r="AD289" s="85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</row>
    <row r="290" spans="20:40" x14ac:dyDescent="0.2">
      <c r="T290" s="85"/>
      <c r="U290" s="85"/>
      <c r="V290" s="85"/>
      <c r="W290" s="85"/>
      <c r="X290" s="85"/>
      <c r="Y290" s="85"/>
      <c r="Z290" s="85"/>
      <c r="AA290" s="85"/>
      <c r="AB290" s="85"/>
      <c r="AC290" s="85"/>
      <c r="AD290" s="85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</row>
    <row r="291" spans="20:40" x14ac:dyDescent="0.2"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</row>
    <row r="292" spans="20:40" x14ac:dyDescent="0.2"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</row>
    <row r="293" spans="20:40" x14ac:dyDescent="0.2"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</row>
    <row r="294" spans="20:40" x14ac:dyDescent="0.2"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5"/>
      <c r="AJ294" s="85"/>
      <c r="AK294" s="85"/>
      <c r="AL294" s="85"/>
      <c r="AM294" s="85"/>
      <c r="AN294" s="85"/>
    </row>
    <row r="295" spans="20:40" x14ac:dyDescent="0.2"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</row>
    <row r="296" spans="20:40" x14ac:dyDescent="0.2"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5"/>
      <c r="AJ296" s="85"/>
      <c r="AK296" s="85"/>
      <c r="AL296" s="85"/>
      <c r="AM296" s="85"/>
      <c r="AN296" s="85"/>
    </row>
    <row r="297" spans="20:40" x14ac:dyDescent="0.2"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5"/>
      <c r="AJ297" s="85"/>
      <c r="AK297" s="85"/>
      <c r="AL297" s="85"/>
      <c r="AM297" s="85"/>
      <c r="AN297" s="85"/>
    </row>
    <row r="298" spans="20:40" x14ac:dyDescent="0.2">
      <c r="T298" s="85"/>
      <c r="U298" s="85"/>
      <c r="V298" s="85"/>
      <c r="W298" s="85"/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</row>
    <row r="299" spans="20:40" x14ac:dyDescent="0.2">
      <c r="T299" s="85"/>
      <c r="U299" s="85"/>
      <c r="V299" s="85"/>
      <c r="W299" s="85"/>
      <c r="X299" s="85"/>
      <c r="Y299" s="85"/>
      <c r="Z299" s="85"/>
      <c r="AA299" s="85"/>
      <c r="AB299" s="85"/>
      <c r="AC299" s="85"/>
      <c r="AD299" s="85"/>
      <c r="AE299" s="85"/>
      <c r="AF299" s="85"/>
      <c r="AG299" s="85"/>
      <c r="AH299" s="85"/>
      <c r="AI299" s="85"/>
      <c r="AJ299" s="85"/>
      <c r="AK299" s="85"/>
      <c r="AL299" s="85"/>
      <c r="AM299" s="85"/>
      <c r="AN299" s="85"/>
    </row>
    <row r="300" spans="20:40" x14ac:dyDescent="0.2">
      <c r="T300" s="85"/>
      <c r="U300" s="85"/>
      <c r="V300" s="85"/>
      <c r="W300" s="85"/>
      <c r="X300" s="85"/>
      <c r="Y300" s="85"/>
      <c r="Z300" s="85"/>
      <c r="AA300" s="85"/>
      <c r="AB300" s="85"/>
      <c r="AC300" s="85"/>
      <c r="AD300" s="85"/>
      <c r="AE300" s="85"/>
      <c r="AF300" s="85"/>
      <c r="AG300" s="85"/>
      <c r="AH300" s="85"/>
      <c r="AI300" s="85"/>
      <c r="AJ300" s="85"/>
      <c r="AK300" s="85"/>
      <c r="AL300" s="85"/>
      <c r="AM300" s="85"/>
      <c r="AN300" s="85"/>
    </row>
    <row r="301" spans="20:40" x14ac:dyDescent="0.2">
      <c r="T301" s="85"/>
      <c r="U301" s="85"/>
      <c r="V301" s="85"/>
      <c r="W301" s="85"/>
      <c r="X301" s="85"/>
      <c r="Y301" s="85"/>
      <c r="Z301" s="85"/>
      <c r="AA301" s="85"/>
      <c r="AB301" s="85"/>
      <c r="AC301" s="85"/>
      <c r="AD301" s="85"/>
      <c r="AE301" s="85"/>
      <c r="AF301" s="85"/>
      <c r="AG301" s="85"/>
      <c r="AH301" s="85"/>
      <c r="AI301" s="85"/>
      <c r="AJ301" s="85"/>
      <c r="AK301" s="85"/>
      <c r="AL301" s="85"/>
      <c r="AM301" s="85"/>
      <c r="AN301" s="85"/>
    </row>
    <row r="302" spans="20:40" x14ac:dyDescent="0.2">
      <c r="T302" s="85"/>
      <c r="U302" s="85"/>
      <c r="V302" s="85"/>
      <c r="W302" s="85"/>
      <c r="X302" s="85"/>
      <c r="Y302" s="85"/>
      <c r="Z302" s="85"/>
      <c r="AA302" s="85"/>
      <c r="AB302" s="85"/>
      <c r="AC302" s="85"/>
      <c r="AD302" s="85"/>
      <c r="AE302" s="85"/>
      <c r="AF302" s="85"/>
      <c r="AG302" s="85"/>
      <c r="AH302" s="85"/>
      <c r="AI302" s="85"/>
      <c r="AJ302" s="85"/>
      <c r="AK302" s="85"/>
      <c r="AL302" s="85"/>
      <c r="AM302" s="85"/>
      <c r="AN302" s="85"/>
    </row>
    <row r="303" spans="20:40" x14ac:dyDescent="0.2">
      <c r="T303" s="85"/>
      <c r="U303" s="85"/>
      <c r="V303" s="85"/>
      <c r="W303" s="85"/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5"/>
    </row>
    <row r="304" spans="20:40" x14ac:dyDescent="0.2"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  <c r="AJ304" s="85"/>
      <c r="AK304" s="85"/>
      <c r="AL304" s="85"/>
      <c r="AM304" s="85"/>
      <c r="AN304" s="85"/>
    </row>
    <row r="305" spans="20:40" x14ac:dyDescent="0.2">
      <c r="T305" s="85"/>
      <c r="U305" s="85"/>
      <c r="V305" s="85"/>
      <c r="W305" s="85"/>
      <c r="X305" s="85"/>
      <c r="Y305" s="85"/>
      <c r="Z305" s="85"/>
      <c r="AA305" s="85"/>
      <c r="AB305" s="85"/>
      <c r="AC305" s="85"/>
      <c r="AD305" s="85"/>
      <c r="AE305" s="85"/>
      <c r="AF305" s="85"/>
      <c r="AG305" s="85"/>
      <c r="AH305" s="85"/>
      <c r="AI305" s="85"/>
      <c r="AJ305" s="85"/>
      <c r="AK305" s="85"/>
      <c r="AL305" s="85"/>
      <c r="AM305" s="85"/>
      <c r="AN305" s="85"/>
    </row>
    <row r="306" spans="20:40" x14ac:dyDescent="0.2">
      <c r="T306" s="85"/>
      <c r="U306" s="85"/>
      <c r="V306" s="85"/>
      <c r="W306" s="85"/>
      <c r="X306" s="85"/>
      <c r="Y306" s="85"/>
      <c r="Z306" s="85"/>
      <c r="AA306" s="85"/>
      <c r="AB306" s="85"/>
      <c r="AC306" s="85"/>
      <c r="AD306" s="85"/>
      <c r="AE306" s="85"/>
      <c r="AF306" s="85"/>
      <c r="AG306" s="85"/>
      <c r="AH306" s="85"/>
      <c r="AI306" s="85"/>
      <c r="AJ306" s="85"/>
      <c r="AK306" s="85"/>
      <c r="AL306" s="85"/>
      <c r="AM306" s="85"/>
      <c r="AN306" s="85"/>
    </row>
    <row r="307" spans="20:40" x14ac:dyDescent="0.2">
      <c r="T307" s="85"/>
      <c r="U307" s="85"/>
      <c r="V307" s="85"/>
      <c r="W307" s="85"/>
      <c r="X307" s="85"/>
      <c r="Y307" s="85"/>
      <c r="Z307" s="85"/>
      <c r="AA307" s="85"/>
      <c r="AB307" s="85"/>
      <c r="AC307" s="85"/>
      <c r="AD307" s="85"/>
      <c r="AE307" s="85"/>
      <c r="AF307" s="85"/>
      <c r="AG307" s="85"/>
      <c r="AH307" s="85"/>
      <c r="AI307" s="85"/>
      <c r="AJ307" s="85"/>
      <c r="AK307" s="85"/>
      <c r="AL307" s="85"/>
      <c r="AM307" s="85"/>
      <c r="AN307" s="85"/>
    </row>
    <row r="308" spans="20:40" x14ac:dyDescent="0.2"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  <c r="AL308" s="85"/>
      <c r="AM308" s="85"/>
      <c r="AN308" s="85"/>
    </row>
    <row r="309" spans="20:40" x14ac:dyDescent="0.2"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  <c r="AJ309" s="85"/>
      <c r="AK309" s="85"/>
      <c r="AL309" s="85"/>
      <c r="AM309" s="85"/>
      <c r="AN309" s="85"/>
    </row>
    <row r="310" spans="20:40" x14ac:dyDescent="0.2">
      <c r="T310" s="85"/>
      <c r="U310" s="85"/>
      <c r="V310" s="85"/>
      <c r="W310" s="85"/>
      <c r="X310" s="85"/>
      <c r="Y310" s="85"/>
      <c r="Z310" s="85"/>
      <c r="AA310" s="85"/>
      <c r="AB310" s="85"/>
      <c r="AC310" s="85"/>
      <c r="AD310" s="85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</row>
    <row r="311" spans="20:40" x14ac:dyDescent="0.2"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</row>
    <row r="312" spans="20:40" x14ac:dyDescent="0.2"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  <c r="AJ312" s="85"/>
      <c r="AK312" s="85"/>
      <c r="AL312" s="85"/>
      <c r="AM312" s="85"/>
      <c r="AN312" s="85"/>
    </row>
    <row r="313" spans="20:40" x14ac:dyDescent="0.2">
      <c r="T313" s="85"/>
      <c r="U313" s="85"/>
      <c r="V313" s="85"/>
      <c r="W313" s="85"/>
      <c r="X313" s="85"/>
      <c r="Y313" s="85"/>
      <c r="Z313" s="85"/>
      <c r="AA313" s="85"/>
      <c r="AB313" s="85"/>
      <c r="AC313" s="85"/>
      <c r="AD313" s="85"/>
      <c r="AE313" s="85"/>
      <c r="AF313" s="85"/>
      <c r="AG313" s="85"/>
      <c r="AH313" s="85"/>
      <c r="AI313" s="85"/>
      <c r="AJ313" s="85"/>
      <c r="AK313" s="85"/>
      <c r="AL313" s="85"/>
      <c r="AM313" s="85"/>
      <c r="AN313" s="85"/>
    </row>
    <row r="314" spans="20:40" x14ac:dyDescent="0.2">
      <c r="T314" s="85"/>
      <c r="U314" s="85"/>
      <c r="V314" s="85"/>
      <c r="W314" s="85"/>
      <c r="X314" s="85"/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  <c r="AJ314" s="85"/>
      <c r="AK314" s="85"/>
      <c r="AL314" s="85"/>
      <c r="AM314" s="85"/>
      <c r="AN314" s="85"/>
    </row>
    <row r="315" spans="20:40" x14ac:dyDescent="0.2"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</row>
    <row r="316" spans="20:40" x14ac:dyDescent="0.2"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  <c r="AJ316" s="85"/>
      <c r="AK316" s="85"/>
      <c r="AL316" s="85"/>
      <c r="AM316" s="85"/>
      <c r="AN316" s="85"/>
    </row>
    <row r="317" spans="20:40" x14ac:dyDescent="0.2"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</row>
    <row r="318" spans="20:40" x14ac:dyDescent="0.2"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</row>
    <row r="319" spans="20:40" x14ac:dyDescent="0.2"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</row>
    <row r="320" spans="20:40" x14ac:dyDescent="0.2"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  <c r="AJ320" s="85"/>
      <c r="AK320" s="85"/>
      <c r="AL320" s="85"/>
      <c r="AM320" s="85"/>
      <c r="AN320" s="85"/>
    </row>
    <row r="321" spans="20:40" x14ac:dyDescent="0.2">
      <c r="T321" s="85"/>
      <c r="U321" s="85"/>
      <c r="V321" s="85"/>
      <c r="W321" s="85"/>
      <c r="X321" s="85"/>
      <c r="Y321" s="85"/>
      <c r="Z321" s="85"/>
      <c r="AA321" s="85"/>
      <c r="AB321" s="85"/>
      <c r="AC321" s="85"/>
      <c r="AD321" s="85"/>
      <c r="AE321" s="85"/>
      <c r="AF321" s="85"/>
      <c r="AG321" s="85"/>
      <c r="AH321" s="85"/>
      <c r="AI321" s="85"/>
      <c r="AJ321" s="85"/>
      <c r="AK321" s="85"/>
      <c r="AL321" s="85"/>
      <c r="AM321" s="85"/>
      <c r="AN321" s="85"/>
    </row>
    <row r="322" spans="20:40" x14ac:dyDescent="0.2">
      <c r="T322" s="85"/>
      <c r="U322" s="85"/>
      <c r="V322" s="85"/>
      <c r="W322" s="85"/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  <c r="AJ322" s="85"/>
      <c r="AK322" s="85"/>
      <c r="AL322" s="85"/>
      <c r="AM322" s="85"/>
      <c r="AN322" s="85"/>
    </row>
    <row r="323" spans="20:40" x14ac:dyDescent="0.2"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  <c r="AJ323" s="85"/>
      <c r="AK323" s="85"/>
      <c r="AL323" s="85"/>
      <c r="AM323" s="85"/>
      <c r="AN323" s="85"/>
    </row>
    <row r="324" spans="20:40" x14ac:dyDescent="0.2"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</row>
    <row r="325" spans="20:40" x14ac:dyDescent="0.2"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  <c r="AJ325" s="85"/>
      <c r="AK325" s="85"/>
      <c r="AL325" s="85"/>
      <c r="AM325" s="85"/>
      <c r="AN325" s="85"/>
    </row>
    <row r="326" spans="20:40" x14ac:dyDescent="0.2">
      <c r="T326" s="85"/>
      <c r="U326" s="85"/>
      <c r="V326" s="85"/>
      <c r="W326" s="85"/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  <c r="AJ326" s="85"/>
      <c r="AK326" s="85"/>
      <c r="AL326" s="85"/>
      <c r="AM326" s="85"/>
      <c r="AN326" s="85"/>
    </row>
    <row r="327" spans="20:40" x14ac:dyDescent="0.2">
      <c r="T327" s="85"/>
      <c r="U327" s="85"/>
      <c r="V327" s="85"/>
      <c r="W327" s="85"/>
      <c r="X327" s="85"/>
      <c r="Y327" s="85"/>
      <c r="Z327" s="85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5"/>
    </row>
    <row r="328" spans="20:40" x14ac:dyDescent="0.2">
      <c r="T328" s="85"/>
      <c r="U328" s="85"/>
      <c r="V328" s="85"/>
      <c r="W328" s="85"/>
      <c r="X328" s="85"/>
      <c r="Y328" s="85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  <c r="AL328" s="85"/>
      <c r="AM328" s="85"/>
      <c r="AN328" s="85"/>
    </row>
    <row r="329" spans="20:40" x14ac:dyDescent="0.2">
      <c r="T329" s="85"/>
      <c r="U329" s="85"/>
      <c r="V329" s="85"/>
      <c r="W329" s="85"/>
      <c r="X329" s="85"/>
      <c r="Y329" s="85"/>
      <c r="Z329" s="85"/>
      <c r="AA329" s="85"/>
      <c r="AB329" s="85"/>
      <c r="AC329" s="85"/>
      <c r="AD329" s="85"/>
      <c r="AE329" s="85"/>
      <c r="AF329" s="85"/>
      <c r="AG329" s="85"/>
      <c r="AH329" s="85"/>
      <c r="AI329" s="85"/>
      <c r="AJ329" s="85"/>
      <c r="AK329" s="85"/>
      <c r="AL329" s="85"/>
      <c r="AM329" s="85"/>
      <c r="AN329" s="85"/>
    </row>
    <row r="330" spans="20:40" x14ac:dyDescent="0.2">
      <c r="T330" s="85"/>
      <c r="U330" s="85"/>
      <c r="V330" s="85"/>
      <c r="W330" s="85"/>
      <c r="X330" s="85"/>
      <c r="Y330" s="85"/>
      <c r="Z330" s="85"/>
      <c r="AA330" s="85"/>
      <c r="AB330" s="85"/>
      <c r="AC330" s="85"/>
      <c r="AD330" s="85"/>
      <c r="AE330" s="85"/>
      <c r="AF330" s="85"/>
      <c r="AG330" s="85"/>
      <c r="AH330" s="85"/>
      <c r="AI330" s="85"/>
      <c r="AJ330" s="85"/>
      <c r="AK330" s="85"/>
      <c r="AL330" s="85"/>
      <c r="AM330" s="85"/>
      <c r="AN330" s="85"/>
    </row>
    <row r="331" spans="20:40" x14ac:dyDescent="0.2"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/>
      <c r="AF331" s="85"/>
      <c r="AG331" s="85"/>
      <c r="AH331" s="85"/>
      <c r="AI331" s="85"/>
      <c r="AJ331" s="85"/>
      <c r="AK331" s="85"/>
      <c r="AL331" s="85"/>
      <c r="AM331" s="85"/>
      <c r="AN331" s="85"/>
    </row>
    <row r="332" spans="20:40" x14ac:dyDescent="0.2">
      <c r="T332" s="85"/>
      <c r="U332" s="85"/>
      <c r="V332" s="85"/>
      <c r="W332" s="85"/>
      <c r="X332" s="85"/>
      <c r="Y332" s="85"/>
      <c r="Z332" s="85"/>
      <c r="AA332" s="85"/>
      <c r="AB332" s="85"/>
      <c r="AC332" s="85"/>
      <c r="AD332" s="85"/>
      <c r="AE332" s="85"/>
      <c r="AF332" s="85"/>
      <c r="AG332" s="85"/>
      <c r="AH332" s="85"/>
      <c r="AI332" s="85"/>
      <c r="AJ332" s="85"/>
      <c r="AK332" s="85"/>
      <c r="AL332" s="85"/>
      <c r="AM332" s="85"/>
      <c r="AN332" s="85"/>
    </row>
    <row r="333" spans="20:40" x14ac:dyDescent="0.2">
      <c r="T333" s="85"/>
      <c r="U333" s="85"/>
      <c r="V333" s="85"/>
      <c r="W333" s="85"/>
      <c r="X333" s="85"/>
      <c r="Y333" s="85"/>
      <c r="Z333" s="85"/>
      <c r="AA333" s="85"/>
      <c r="AB333" s="85"/>
      <c r="AC333" s="85"/>
      <c r="AD333" s="85"/>
      <c r="AE333" s="85"/>
      <c r="AF333" s="85"/>
      <c r="AG333" s="85"/>
      <c r="AH333" s="85"/>
      <c r="AI333" s="85"/>
      <c r="AJ333" s="85"/>
      <c r="AK333" s="85"/>
      <c r="AL333" s="85"/>
      <c r="AM333" s="85"/>
      <c r="AN333" s="85"/>
    </row>
    <row r="334" spans="20:40" x14ac:dyDescent="0.2">
      <c r="T334" s="85"/>
      <c r="U334" s="85"/>
      <c r="V334" s="85"/>
      <c r="W334" s="85"/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  <c r="AJ334" s="85"/>
      <c r="AK334" s="85"/>
      <c r="AL334" s="85"/>
      <c r="AM334" s="85"/>
      <c r="AN334" s="85"/>
    </row>
    <row r="335" spans="20:40" x14ac:dyDescent="0.2">
      <c r="T335" s="85"/>
      <c r="U335" s="85"/>
      <c r="V335" s="85"/>
      <c r="W335" s="85"/>
      <c r="X335" s="85"/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  <c r="AJ335" s="85"/>
      <c r="AK335" s="85"/>
      <c r="AL335" s="85"/>
      <c r="AM335" s="85"/>
      <c r="AN335" s="85"/>
    </row>
    <row r="336" spans="20:40" x14ac:dyDescent="0.2">
      <c r="T336" s="85"/>
      <c r="U336" s="85"/>
      <c r="V336" s="85"/>
      <c r="W336" s="85"/>
      <c r="X336" s="85"/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</row>
    <row r="337" spans="20:40" x14ac:dyDescent="0.2">
      <c r="T337" s="85"/>
      <c r="U337" s="85"/>
      <c r="V337" s="85"/>
      <c r="W337" s="85"/>
      <c r="X337" s="85"/>
      <c r="Y337" s="85"/>
      <c r="Z337" s="85"/>
      <c r="AA337" s="85"/>
      <c r="AB337" s="85"/>
      <c r="AC337" s="85"/>
      <c r="AD337" s="85"/>
      <c r="AE337" s="85"/>
      <c r="AF337" s="85"/>
      <c r="AG337" s="85"/>
      <c r="AH337" s="85"/>
      <c r="AI337" s="85"/>
      <c r="AJ337" s="85"/>
      <c r="AK337" s="85"/>
      <c r="AL337" s="85"/>
      <c r="AM337" s="85"/>
      <c r="AN337" s="85"/>
    </row>
    <row r="338" spans="20:40" x14ac:dyDescent="0.2">
      <c r="T338" s="85"/>
      <c r="U338" s="85"/>
      <c r="V338" s="85"/>
      <c r="W338" s="85"/>
      <c r="X338" s="85"/>
      <c r="Y338" s="85"/>
      <c r="Z338" s="85"/>
      <c r="AA338" s="85"/>
      <c r="AB338" s="85"/>
      <c r="AC338" s="85"/>
      <c r="AD338" s="85"/>
      <c r="AE338" s="85"/>
      <c r="AF338" s="85"/>
      <c r="AG338" s="85"/>
      <c r="AH338" s="85"/>
      <c r="AI338" s="85"/>
      <c r="AJ338" s="85"/>
      <c r="AK338" s="85"/>
      <c r="AL338" s="85"/>
      <c r="AM338" s="85"/>
      <c r="AN338" s="85"/>
    </row>
    <row r="339" spans="20:40" x14ac:dyDescent="0.2">
      <c r="T339" s="85"/>
      <c r="U339" s="85"/>
      <c r="V339" s="85"/>
      <c r="W339" s="85"/>
      <c r="X339" s="85"/>
      <c r="Y339" s="85"/>
      <c r="Z339" s="85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5"/>
    </row>
    <row r="340" spans="20:40" x14ac:dyDescent="0.2"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  <c r="AJ340" s="85"/>
      <c r="AK340" s="85"/>
      <c r="AL340" s="85"/>
      <c r="AM340" s="85"/>
      <c r="AN340" s="85"/>
    </row>
    <row r="341" spans="20:40" x14ac:dyDescent="0.2"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  <c r="AJ341" s="85"/>
      <c r="AK341" s="85"/>
      <c r="AL341" s="85"/>
      <c r="AM341" s="85"/>
      <c r="AN341" s="85"/>
    </row>
    <row r="342" spans="20:40" x14ac:dyDescent="0.2"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5"/>
      <c r="AG342" s="85"/>
      <c r="AH342" s="85"/>
      <c r="AI342" s="85"/>
      <c r="AJ342" s="85"/>
      <c r="AK342" s="85"/>
      <c r="AL342" s="85"/>
      <c r="AM342" s="85"/>
      <c r="AN342" s="85"/>
    </row>
    <row r="343" spans="20:40" x14ac:dyDescent="0.2"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  <c r="AJ343" s="85"/>
      <c r="AK343" s="85"/>
      <c r="AL343" s="85"/>
      <c r="AM343" s="85"/>
      <c r="AN343" s="85"/>
    </row>
    <row r="344" spans="20:40" x14ac:dyDescent="0.2">
      <c r="T344" s="85"/>
      <c r="U344" s="85"/>
      <c r="V344" s="85"/>
      <c r="W344" s="85"/>
      <c r="X344" s="85"/>
      <c r="Y344" s="85"/>
      <c r="Z344" s="85"/>
      <c r="AA344" s="85"/>
      <c r="AB344" s="85"/>
      <c r="AC344" s="85"/>
      <c r="AD344" s="85"/>
      <c r="AE344" s="85"/>
      <c r="AF344" s="85"/>
      <c r="AG344" s="85"/>
      <c r="AH344" s="85"/>
      <c r="AI344" s="85"/>
      <c r="AJ344" s="85"/>
      <c r="AK344" s="85"/>
      <c r="AL344" s="85"/>
      <c r="AM344" s="85"/>
      <c r="AN344" s="85"/>
    </row>
    <row r="345" spans="20:40" x14ac:dyDescent="0.2"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  <c r="AJ345" s="85"/>
      <c r="AK345" s="85"/>
      <c r="AL345" s="85"/>
      <c r="AM345" s="85"/>
      <c r="AN345" s="85"/>
    </row>
    <row r="346" spans="20:40" x14ac:dyDescent="0.2">
      <c r="T346" s="85"/>
      <c r="U346" s="85"/>
      <c r="V346" s="85"/>
      <c r="W346" s="85"/>
      <c r="X346" s="85"/>
      <c r="Y346" s="85"/>
      <c r="Z346" s="85"/>
      <c r="AA346" s="85"/>
      <c r="AB346" s="85"/>
      <c r="AC346" s="85"/>
      <c r="AD346" s="85"/>
      <c r="AE346" s="85"/>
      <c r="AF346" s="85"/>
      <c r="AG346" s="85"/>
      <c r="AH346" s="85"/>
      <c r="AI346" s="85"/>
      <c r="AJ346" s="85"/>
      <c r="AK346" s="85"/>
      <c r="AL346" s="85"/>
      <c r="AM346" s="85"/>
      <c r="AN346" s="85"/>
    </row>
    <row r="347" spans="20:40" x14ac:dyDescent="0.2">
      <c r="T347" s="85"/>
      <c r="U347" s="85"/>
      <c r="V347" s="85"/>
      <c r="W347" s="85"/>
      <c r="X347" s="85"/>
      <c r="Y347" s="85"/>
      <c r="Z347" s="85"/>
      <c r="AA347" s="85"/>
      <c r="AB347" s="85"/>
      <c r="AC347" s="85"/>
      <c r="AD347" s="85"/>
      <c r="AE347" s="85"/>
      <c r="AF347" s="85"/>
      <c r="AG347" s="85"/>
      <c r="AH347" s="85"/>
      <c r="AI347" s="85"/>
      <c r="AJ347" s="85"/>
      <c r="AK347" s="85"/>
      <c r="AL347" s="85"/>
      <c r="AM347" s="85"/>
      <c r="AN347" s="85"/>
    </row>
    <row r="348" spans="20:40" x14ac:dyDescent="0.2">
      <c r="T348" s="85"/>
      <c r="U348" s="85"/>
      <c r="V348" s="85"/>
      <c r="W348" s="85"/>
      <c r="X348" s="85"/>
      <c r="Y348" s="85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  <c r="AL348" s="85"/>
      <c r="AM348" s="85"/>
      <c r="AN348" s="85"/>
    </row>
    <row r="349" spans="20:40" x14ac:dyDescent="0.2"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  <c r="AJ349" s="85"/>
      <c r="AK349" s="85"/>
      <c r="AL349" s="85"/>
      <c r="AM349" s="85"/>
      <c r="AN349" s="85"/>
    </row>
    <row r="350" spans="20:40" x14ac:dyDescent="0.2"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  <c r="AJ350" s="85"/>
      <c r="AK350" s="85"/>
      <c r="AL350" s="85"/>
      <c r="AM350" s="85"/>
      <c r="AN350" s="85"/>
    </row>
    <row r="351" spans="20:40" x14ac:dyDescent="0.2"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</row>
    <row r="352" spans="20:40" x14ac:dyDescent="0.2">
      <c r="T352" s="85"/>
      <c r="U352" s="85"/>
      <c r="V352" s="85"/>
      <c r="W352" s="85"/>
      <c r="X352" s="85"/>
      <c r="Y352" s="85"/>
      <c r="Z352" s="85"/>
      <c r="AA352" s="85"/>
      <c r="AB352" s="85"/>
      <c r="AC352" s="85"/>
      <c r="AD352" s="85"/>
      <c r="AE352" s="85"/>
      <c r="AF352" s="85"/>
      <c r="AG352" s="85"/>
      <c r="AH352" s="85"/>
      <c r="AI352" s="85"/>
      <c r="AJ352" s="85"/>
      <c r="AK352" s="85"/>
      <c r="AL352" s="85"/>
      <c r="AM352" s="85"/>
      <c r="AN352" s="85"/>
    </row>
    <row r="353" spans="20:40" x14ac:dyDescent="0.2">
      <c r="T353" s="85"/>
      <c r="U353" s="85"/>
      <c r="V353" s="85"/>
      <c r="W353" s="85"/>
      <c r="X353" s="85"/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</row>
    <row r="354" spans="20:40" x14ac:dyDescent="0.2"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  <c r="AJ354" s="85"/>
      <c r="AK354" s="85"/>
      <c r="AL354" s="85"/>
      <c r="AM354" s="85"/>
      <c r="AN354" s="85"/>
    </row>
    <row r="355" spans="20:40" x14ac:dyDescent="0.2">
      <c r="T355" s="85"/>
      <c r="U355" s="85"/>
      <c r="V355" s="85"/>
      <c r="W355" s="85"/>
      <c r="X355" s="85"/>
      <c r="Y355" s="85"/>
      <c r="Z355" s="85"/>
      <c r="AA355" s="85"/>
      <c r="AB355" s="85"/>
      <c r="AC355" s="85"/>
      <c r="AD355" s="85"/>
      <c r="AE355" s="85"/>
      <c r="AF355" s="85"/>
      <c r="AG355" s="85"/>
      <c r="AH355" s="85"/>
      <c r="AI355" s="85"/>
      <c r="AJ355" s="85"/>
      <c r="AK355" s="85"/>
      <c r="AL355" s="85"/>
      <c r="AM355" s="85"/>
      <c r="AN355" s="85"/>
    </row>
    <row r="356" spans="20:40" x14ac:dyDescent="0.2">
      <c r="T356" s="85"/>
      <c r="U356" s="85"/>
      <c r="V356" s="85"/>
      <c r="W356" s="85"/>
      <c r="X356" s="85"/>
      <c r="Y356" s="85"/>
      <c r="Z356" s="85"/>
      <c r="AA356" s="85"/>
      <c r="AB356" s="85"/>
      <c r="AC356" s="85"/>
      <c r="AD356" s="85"/>
      <c r="AE356" s="85"/>
      <c r="AF356" s="85"/>
      <c r="AG356" s="85"/>
      <c r="AH356" s="85"/>
      <c r="AI356" s="85"/>
      <c r="AJ356" s="85"/>
      <c r="AK356" s="85"/>
      <c r="AL356" s="85"/>
      <c r="AM356" s="85"/>
      <c r="AN356" s="85"/>
    </row>
    <row r="357" spans="20:40" x14ac:dyDescent="0.2"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  <c r="AJ357" s="85"/>
      <c r="AK357" s="85"/>
      <c r="AL357" s="85"/>
      <c r="AM357" s="85"/>
      <c r="AN357" s="85"/>
    </row>
    <row r="358" spans="20:40" x14ac:dyDescent="0.2">
      <c r="T358" s="85"/>
      <c r="U358" s="85"/>
      <c r="V358" s="85"/>
      <c r="W358" s="85"/>
      <c r="X358" s="85"/>
      <c r="Y358" s="85"/>
      <c r="Z358" s="85"/>
      <c r="AA358" s="85"/>
      <c r="AB358" s="85"/>
      <c r="AC358" s="85"/>
      <c r="AD358" s="85"/>
      <c r="AE358" s="85"/>
      <c r="AF358" s="85"/>
      <c r="AG358" s="85"/>
      <c r="AH358" s="85"/>
      <c r="AI358" s="85"/>
      <c r="AJ358" s="85"/>
      <c r="AK358" s="85"/>
      <c r="AL358" s="85"/>
      <c r="AM358" s="85"/>
      <c r="AN358" s="85"/>
    </row>
    <row r="359" spans="20:40" x14ac:dyDescent="0.2"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</row>
    <row r="360" spans="20:40" x14ac:dyDescent="0.2">
      <c r="T360" s="85"/>
      <c r="U360" s="85"/>
      <c r="V360" s="85"/>
      <c r="W360" s="85"/>
      <c r="X360" s="85"/>
      <c r="Y360" s="85"/>
      <c r="Z360" s="85"/>
      <c r="AA360" s="85"/>
      <c r="AB360" s="85"/>
      <c r="AC360" s="85"/>
      <c r="AD360" s="85"/>
      <c r="AE360" s="85"/>
      <c r="AF360" s="85"/>
      <c r="AG360" s="85"/>
      <c r="AH360" s="85"/>
      <c r="AI360" s="85"/>
      <c r="AJ360" s="85"/>
      <c r="AK360" s="85"/>
      <c r="AL360" s="85"/>
      <c r="AM360" s="85"/>
      <c r="AN360" s="85"/>
    </row>
    <row r="361" spans="20:40" x14ac:dyDescent="0.2">
      <c r="T361" s="85"/>
      <c r="U361" s="85"/>
      <c r="V361" s="85"/>
      <c r="W361" s="85"/>
      <c r="X361" s="85"/>
      <c r="Y361" s="85"/>
      <c r="Z361" s="85"/>
      <c r="AA361" s="85"/>
      <c r="AB361" s="85"/>
      <c r="AC361" s="85"/>
      <c r="AD361" s="85"/>
      <c r="AE361" s="85"/>
      <c r="AF361" s="85"/>
      <c r="AG361" s="85"/>
      <c r="AH361" s="85"/>
      <c r="AI361" s="85"/>
      <c r="AJ361" s="85"/>
      <c r="AK361" s="85"/>
      <c r="AL361" s="85"/>
      <c r="AM361" s="85"/>
      <c r="AN361" s="85"/>
    </row>
    <row r="362" spans="20:40" x14ac:dyDescent="0.2"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</row>
    <row r="363" spans="20:40" x14ac:dyDescent="0.2"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</row>
    <row r="364" spans="20:40" x14ac:dyDescent="0.2"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</row>
    <row r="365" spans="20:40" x14ac:dyDescent="0.2">
      <c r="T365" s="85"/>
      <c r="U365" s="85"/>
      <c r="V365" s="85"/>
      <c r="W365" s="85"/>
      <c r="X365" s="85"/>
      <c r="Y365" s="85"/>
      <c r="Z365" s="85"/>
      <c r="AA365" s="85"/>
      <c r="AB365" s="85"/>
      <c r="AC365" s="85"/>
      <c r="AD365" s="85"/>
      <c r="AE365" s="85"/>
      <c r="AF365" s="85"/>
      <c r="AG365" s="85"/>
      <c r="AH365" s="85"/>
      <c r="AI365" s="85"/>
      <c r="AJ365" s="85"/>
      <c r="AK365" s="85"/>
      <c r="AL365" s="85"/>
      <c r="AM365" s="85"/>
      <c r="AN365" s="85"/>
    </row>
    <row r="366" spans="20:40" x14ac:dyDescent="0.2"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</row>
    <row r="367" spans="20:40" x14ac:dyDescent="0.2">
      <c r="T367" s="85"/>
      <c r="U367" s="85"/>
      <c r="V367" s="85"/>
      <c r="W367" s="85"/>
      <c r="X367" s="85"/>
      <c r="Y367" s="85"/>
      <c r="Z367" s="85"/>
      <c r="AA367" s="85"/>
      <c r="AB367" s="85"/>
      <c r="AC367" s="85"/>
      <c r="AD367" s="85"/>
      <c r="AE367" s="85"/>
      <c r="AF367" s="85"/>
      <c r="AG367" s="85"/>
      <c r="AH367" s="85"/>
      <c r="AI367" s="85"/>
      <c r="AJ367" s="85"/>
      <c r="AK367" s="85"/>
      <c r="AL367" s="85"/>
      <c r="AM367" s="85"/>
      <c r="AN367" s="85"/>
    </row>
    <row r="368" spans="20:40" x14ac:dyDescent="0.2">
      <c r="T368" s="85"/>
      <c r="U368" s="85"/>
      <c r="V368" s="85"/>
      <c r="W368" s="85"/>
      <c r="X368" s="85"/>
      <c r="Y368" s="85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</row>
    <row r="369" spans="20:40" x14ac:dyDescent="0.2">
      <c r="T369" s="85"/>
      <c r="U369" s="85"/>
      <c r="V369" s="85"/>
      <c r="W369" s="85"/>
      <c r="X369" s="85"/>
      <c r="Y369" s="85"/>
      <c r="Z369" s="85"/>
      <c r="AA369" s="85"/>
      <c r="AB369" s="85"/>
      <c r="AC369" s="85"/>
      <c r="AD369" s="85"/>
      <c r="AE369" s="85"/>
      <c r="AF369" s="85"/>
      <c r="AG369" s="85"/>
      <c r="AH369" s="85"/>
      <c r="AI369" s="85"/>
      <c r="AJ369" s="85"/>
      <c r="AK369" s="85"/>
      <c r="AL369" s="85"/>
      <c r="AM369" s="85"/>
      <c r="AN369" s="85"/>
    </row>
    <row r="370" spans="20:40" x14ac:dyDescent="0.2"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</row>
    <row r="371" spans="20:40" x14ac:dyDescent="0.2"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</row>
    <row r="372" spans="20:40" x14ac:dyDescent="0.2">
      <c r="T372" s="85"/>
      <c r="U372" s="85"/>
      <c r="V372" s="85"/>
      <c r="W372" s="85"/>
      <c r="X372" s="85"/>
      <c r="Y372" s="85"/>
      <c r="Z372" s="85"/>
      <c r="AA372" s="85"/>
      <c r="AB372" s="85"/>
      <c r="AC372" s="85"/>
      <c r="AD372" s="85"/>
      <c r="AE372" s="85"/>
      <c r="AF372" s="85"/>
      <c r="AG372" s="85"/>
      <c r="AH372" s="85"/>
      <c r="AI372" s="85"/>
      <c r="AJ372" s="85"/>
      <c r="AK372" s="85"/>
      <c r="AL372" s="85"/>
      <c r="AM372" s="85"/>
      <c r="AN372" s="85"/>
    </row>
    <row r="373" spans="20:40" x14ac:dyDescent="0.2">
      <c r="T373" s="85"/>
      <c r="U373" s="85"/>
      <c r="V373" s="85"/>
      <c r="W373" s="85"/>
      <c r="X373" s="85"/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  <c r="AJ373" s="85"/>
      <c r="AK373" s="85"/>
      <c r="AL373" s="85"/>
      <c r="AM373" s="85"/>
      <c r="AN373" s="85"/>
    </row>
    <row r="374" spans="20:40" x14ac:dyDescent="0.2"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</row>
    <row r="375" spans="20:40" x14ac:dyDescent="0.2"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</row>
    <row r="376" spans="20:40" x14ac:dyDescent="0.2"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</row>
    <row r="377" spans="20:40" x14ac:dyDescent="0.2"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</row>
    <row r="378" spans="20:40" x14ac:dyDescent="0.2"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  <c r="AJ378" s="85"/>
      <c r="AK378" s="85"/>
      <c r="AL378" s="85"/>
      <c r="AM378" s="85"/>
      <c r="AN378" s="85"/>
    </row>
    <row r="379" spans="20:40" x14ac:dyDescent="0.2"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  <c r="AJ379" s="85"/>
      <c r="AK379" s="85"/>
      <c r="AL379" s="85"/>
      <c r="AM379" s="85"/>
      <c r="AN379" s="85"/>
    </row>
    <row r="380" spans="20:40" x14ac:dyDescent="0.2">
      <c r="T380" s="85"/>
      <c r="U380" s="85"/>
      <c r="V380" s="85"/>
      <c r="W380" s="85"/>
      <c r="X380" s="85"/>
      <c r="Y380" s="85"/>
      <c r="Z380" s="85"/>
      <c r="AA380" s="85"/>
      <c r="AB380" s="85"/>
      <c r="AC380" s="85"/>
      <c r="AD380" s="85"/>
      <c r="AE380" s="85"/>
      <c r="AF380" s="85"/>
      <c r="AG380" s="85"/>
      <c r="AH380" s="85"/>
      <c r="AI380" s="85"/>
      <c r="AJ380" s="85"/>
      <c r="AK380" s="85"/>
      <c r="AL380" s="85"/>
      <c r="AM380" s="85"/>
      <c r="AN380" s="85"/>
    </row>
    <row r="381" spans="20:40" x14ac:dyDescent="0.2">
      <c r="T381" s="85"/>
      <c r="U381" s="85"/>
      <c r="V381" s="85"/>
      <c r="W381" s="85"/>
      <c r="X381" s="85"/>
      <c r="Y381" s="85"/>
      <c r="Z381" s="85"/>
      <c r="AA381" s="85"/>
      <c r="AB381" s="85"/>
      <c r="AC381" s="85"/>
      <c r="AD381" s="85"/>
      <c r="AE381" s="85"/>
      <c r="AF381" s="85"/>
      <c r="AG381" s="85"/>
      <c r="AH381" s="85"/>
      <c r="AI381" s="85"/>
      <c r="AJ381" s="85"/>
      <c r="AK381" s="85"/>
      <c r="AL381" s="85"/>
      <c r="AM381" s="85"/>
      <c r="AN381" s="85"/>
    </row>
    <row r="382" spans="20:40" x14ac:dyDescent="0.2">
      <c r="T382" s="85"/>
      <c r="U382" s="85"/>
      <c r="V382" s="85"/>
      <c r="W382" s="85"/>
      <c r="X382" s="85"/>
      <c r="Y382" s="85"/>
      <c r="Z382" s="85"/>
      <c r="AA382" s="85"/>
      <c r="AB382" s="85"/>
      <c r="AC382" s="85"/>
      <c r="AD382" s="85"/>
      <c r="AE382" s="85"/>
      <c r="AF382" s="85"/>
      <c r="AG382" s="85"/>
      <c r="AH382" s="85"/>
      <c r="AI382" s="85"/>
      <c r="AJ382" s="85"/>
      <c r="AK382" s="85"/>
      <c r="AL382" s="85"/>
      <c r="AM382" s="85"/>
      <c r="AN382" s="85"/>
    </row>
    <row r="383" spans="20:40" x14ac:dyDescent="0.2"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  <c r="AJ383" s="85"/>
      <c r="AK383" s="85"/>
      <c r="AL383" s="85"/>
      <c r="AM383" s="85"/>
      <c r="AN383" s="85"/>
    </row>
    <row r="384" spans="20:40" x14ac:dyDescent="0.2"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  <c r="AJ384" s="85"/>
      <c r="AK384" s="85"/>
      <c r="AL384" s="85"/>
      <c r="AM384" s="85"/>
      <c r="AN384" s="85"/>
    </row>
    <row r="385" spans="20:40" x14ac:dyDescent="0.2">
      <c r="T385" s="85"/>
      <c r="U385" s="85"/>
      <c r="V385" s="85"/>
      <c r="W385" s="85"/>
      <c r="X385" s="85"/>
      <c r="Y385" s="85"/>
      <c r="Z385" s="85"/>
      <c r="AA385" s="85"/>
      <c r="AB385" s="85"/>
      <c r="AC385" s="85"/>
      <c r="AD385" s="85"/>
      <c r="AE385" s="85"/>
      <c r="AF385" s="85"/>
      <c r="AG385" s="85"/>
      <c r="AH385" s="85"/>
      <c r="AI385" s="85"/>
      <c r="AJ385" s="85"/>
      <c r="AK385" s="85"/>
      <c r="AL385" s="85"/>
      <c r="AM385" s="85"/>
      <c r="AN385" s="85"/>
    </row>
    <row r="386" spans="20:40" x14ac:dyDescent="0.2">
      <c r="T386" s="85"/>
      <c r="U386" s="85"/>
      <c r="V386" s="85"/>
      <c r="W386" s="85"/>
      <c r="X386" s="85"/>
      <c r="Y386" s="85"/>
      <c r="Z386" s="85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5"/>
    </row>
    <row r="387" spans="20:40" x14ac:dyDescent="0.2">
      <c r="T387" s="85"/>
      <c r="U387" s="85"/>
      <c r="V387" s="85"/>
      <c r="W387" s="85"/>
      <c r="X387" s="85"/>
      <c r="Y387" s="85"/>
      <c r="Z387" s="85"/>
      <c r="AA387" s="85"/>
      <c r="AB387" s="85"/>
      <c r="AC387" s="85"/>
      <c r="AD387" s="85"/>
      <c r="AE387" s="85"/>
      <c r="AF387" s="85"/>
      <c r="AG387" s="85"/>
      <c r="AH387" s="85"/>
      <c r="AI387" s="85"/>
      <c r="AJ387" s="85"/>
      <c r="AK387" s="85"/>
      <c r="AL387" s="85"/>
      <c r="AM387" s="85"/>
      <c r="AN387" s="85"/>
    </row>
    <row r="388" spans="20:40" x14ac:dyDescent="0.2"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</row>
    <row r="389" spans="20:40" x14ac:dyDescent="0.2"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</row>
    <row r="390" spans="20:40" x14ac:dyDescent="0.2"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</row>
    <row r="391" spans="20:40" x14ac:dyDescent="0.2"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</row>
    <row r="392" spans="20:40" x14ac:dyDescent="0.2">
      <c r="T392" s="85"/>
      <c r="U392" s="85"/>
      <c r="V392" s="85"/>
      <c r="W392" s="85"/>
      <c r="X392" s="85"/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  <c r="AJ392" s="85"/>
      <c r="AK392" s="85"/>
      <c r="AL392" s="85"/>
      <c r="AM392" s="85"/>
      <c r="AN392" s="85"/>
    </row>
    <row r="393" spans="20:40" x14ac:dyDescent="0.2">
      <c r="T393" s="85"/>
      <c r="U393" s="85"/>
      <c r="V393" s="85"/>
      <c r="W393" s="85"/>
      <c r="X393" s="85"/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</row>
    <row r="394" spans="20:40" x14ac:dyDescent="0.2"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  <c r="AJ394" s="85"/>
      <c r="AK394" s="85"/>
      <c r="AL394" s="85"/>
      <c r="AM394" s="85"/>
      <c r="AN394" s="85"/>
    </row>
    <row r="395" spans="20:40" x14ac:dyDescent="0.2">
      <c r="T395" s="85"/>
      <c r="U395" s="85"/>
      <c r="V395" s="85"/>
      <c r="W395" s="85"/>
      <c r="X395" s="85"/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  <c r="AJ395" s="85"/>
      <c r="AK395" s="85"/>
      <c r="AL395" s="85"/>
      <c r="AM395" s="85"/>
      <c r="AN395" s="85"/>
    </row>
    <row r="396" spans="20:40" x14ac:dyDescent="0.2">
      <c r="T396" s="85"/>
      <c r="U396" s="85"/>
      <c r="V396" s="85"/>
      <c r="W396" s="85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  <c r="AJ396" s="85"/>
      <c r="AK396" s="85"/>
      <c r="AL396" s="85"/>
      <c r="AM396" s="85"/>
      <c r="AN396" s="85"/>
    </row>
    <row r="397" spans="20:40" x14ac:dyDescent="0.2">
      <c r="T397" s="85"/>
      <c r="U397" s="85"/>
      <c r="V397" s="85"/>
      <c r="W397" s="85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5"/>
    </row>
    <row r="398" spans="20:40" x14ac:dyDescent="0.2">
      <c r="T398" s="85"/>
      <c r="U398" s="85"/>
      <c r="V398" s="85"/>
      <c r="W398" s="85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  <c r="AJ398" s="85"/>
      <c r="AK398" s="85"/>
      <c r="AL398" s="85"/>
      <c r="AM398" s="85"/>
      <c r="AN398" s="85"/>
    </row>
    <row r="399" spans="20:40" x14ac:dyDescent="0.2">
      <c r="T399" s="85"/>
      <c r="U399" s="85"/>
      <c r="V399" s="85"/>
      <c r="W399" s="85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</row>
    <row r="400" spans="20:40" x14ac:dyDescent="0.2">
      <c r="T400" s="85"/>
      <c r="U400" s="85"/>
      <c r="V400" s="85"/>
      <c r="W400" s="85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  <c r="AJ400" s="85"/>
      <c r="AK400" s="85"/>
      <c r="AL400" s="85"/>
      <c r="AM400" s="85"/>
      <c r="AN400" s="85"/>
    </row>
    <row r="401" spans="20:40" x14ac:dyDescent="0.2">
      <c r="T401" s="85"/>
      <c r="U401" s="85"/>
      <c r="V401" s="85"/>
      <c r="W401" s="85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  <c r="AJ401" s="85"/>
      <c r="AK401" s="85"/>
      <c r="AL401" s="85"/>
      <c r="AM401" s="85"/>
      <c r="AN401" s="85"/>
    </row>
    <row r="402" spans="20:40" x14ac:dyDescent="0.2">
      <c r="T402" s="85"/>
      <c r="U402" s="85"/>
      <c r="V402" s="85"/>
      <c r="W402" s="85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  <c r="AJ402" s="85"/>
      <c r="AK402" s="85"/>
      <c r="AL402" s="85"/>
      <c r="AM402" s="85"/>
      <c r="AN402" s="85"/>
    </row>
    <row r="403" spans="20:40" x14ac:dyDescent="0.2">
      <c r="T403" s="85"/>
      <c r="U403" s="85"/>
      <c r="V403" s="85"/>
      <c r="W403" s="85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  <c r="AJ403" s="85"/>
      <c r="AK403" s="85"/>
      <c r="AL403" s="85"/>
      <c r="AM403" s="85"/>
      <c r="AN403" s="85"/>
    </row>
    <row r="404" spans="20:40" x14ac:dyDescent="0.2">
      <c r="T404" s="85"/>
      <c r="U404" s="85"/>
      <c r="V404" s="85"/>
      <c r="W404" s="85"/>
      <c r="X404" s="85"/>
      <c r="Y404" s="85"/>
      <c r="Z404" s="85"/>
      <c r="AA404" s="85"/>
      <c r="AB404" s="85"/>
      <c r="AC404" s="85"/>
      <c r="AD404" s="85"/>
      <c r="AE404" s="85"/>
      <c r="AF404" s="85"/>
      <c r="AG404" s="85"/>
      <c r="AH404" s="85"/>
      <c r="AI404" s="85"/>
      <c r="AJ404" s="85"/>
      <c r="AK404" s="85"/>
      <c r="AL404" s="85"/>
      <c r="AM404" s="85"/>
      <c r="AN404" s="85"/>
    </row>
    <row r="405" spans="20:40" x14ac:dyDescent="0.2">
      <c r="T405" s="85"/>
      <c r="U405" s="85"/>
      <c r="V405" s="85"/>
      <c r="W405" s="85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  <c r="AH405" s="85"/>
      <c r="AI405" s="85"/>
      <c r="AJ405" s="85"/>
      <c r="AK405" s="85"/>
      <c r="AL405" s="85"/>
      <c r="AM405" s="85"/>
      <c r="AN405" s="85"/>
    </row>
    <row r="406" spans="20:40" x14ac:dyDescent="0.2">
      <c r="T406" s="85"/>
      <c r="U406" s="85"/>
      <c r="V406" s="85"/>
      <c r="W406" s="85"/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  <c r="AJ406" s="85"/>
      <c r="AK406" s="85"/>
      <c r="AL406" s="85"/>
      <c r="AM406" s="85"/>
      <c r="AN406" s="85"/>
    </row>
    <row r="407" spans="20:40" x14ac:dyDescent="0.2"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</row>
    <row r="408" spans="20:40" x14ac:dyDescent="0.2"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</row>
    <row r="409" spans="20:40" x14ac:dyDescent="0.2"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  <c r="AJ409" s="85"/>
      <c r="AK409" s="85"/>
      <c r="AL409" s="85"/>
      <c r="AM409" s="85"/>
      <c r="AN409" s="85"/>
    </row>
    <row r="410" spans="20:40" x14ac:dyDescent="0.2">
      <c r="T410" s="85"/>
      <c r="U410" s="85"/>
      <c r="V410" s="85"/>
      <c r="W410" s="85"/>
      <c r="X410" s="85"/>
      <c r="Y410" s="85"/>
      <c r="Z410" s="85"/>
      <c r="AA410" s="85"/>
      <c r="AB410" s="85"/>
      <c r="AC410" s="85"/>
      <c r="AD410" s="85"/>
      <c r="AE410" s="85"/>
      <c r="AF410" s="85"/>
      <c r="AG410" s="85"/>
      <c r="AH410" s="85"/>
      <c r="AI410" s="85"/>
      <c r="AJ410" s="85"/>
      <c r="AK410" s="85"/>
      <c r="AL410" s="85"/>
      <c r="AM410" s="85"/>
      <c r="AN410" s="85"/>
    </row>
    <row r="411" spans="20:40" x14ac:dyDescent="0.2"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  <c r="AJ411" s="85"/>
      <c r="AK411" s="85"/>
      <c r="AL411" s="85"/>
      <c r="AM411" s="85"/>
      <c r="AN411" s="85"/>
    </row>
    <row r="412" spans="20:40" x14ac:dyDescent="0.2">
      <c r="T412" s="85"/>
      <c r="U412" s="85"/>
      <c r="V412" s="85"/>
      <c r="W412" s="85"/>
      <c r="X412" s="85"/>
      <c r="Y412" s="85"/>
      <c r="Z412" s="85"/>
      <c r="AA412" s="85"/>
      <c r="AB412" s="85"/>
      <c r="AC412" s="85"/>
      <c r="AD412" s="85"/>
      <c r="AE412" s="85"/>
      <c r="AF412" s="85"/>
      <c r="AG412" s="85"/>
      <c r="AH412" s="85"/>
      <c r="AI412" s="85"/>
      <c r="AJ412" s="85"/>
      <c r="AK412" s="85"/>
      <c r="AL412" s="85"/>
      <c r="AM412" s="85"/>
      <c r="AN412" s="85"/>
    </row>
    <row r="413" spans="20:40" x14ac:dyDescent="0.2">
      <c r="T413" s="85"/>
      <c r="U413" s="85"/>
      <c r="V413" s="85"/>
      <c r="W413" s="85"/>
      <c r="X413" s="85"/>
      <c r="Y413" s="85"/>
      <c r="Z413" s="85"/>
      <c r="AA413" s="85"/>
      <c r="AB413" s="85"/>
      <c r="AC413" s="85"/>
      <c r="AD413" s="85"/>
      <c r="AE413" s="85"/>
      <c r="AF413" s="85"/>
      <c r="AG413" s="85"/>
      <c r="AH413" s="85"/>
      <c r="AI413" s="85"/>
      <c r="AJ413" s="85"/>
      <c r="AK413" s="85"/>
      <c r="AL413" s="85"/>
      <c r="AM413" s="85"/>
      <c r="AN413" s="85"/>
    </row>
    <row r="414" spans="20:40" x14ac:dyDescent="0.2">
      <c r="T414" s="85"/>
      <c r="U414" s="85"/>
      <c r="V414" s="85"/>
      <c r="W414" s="85"/>
      <c r="X414" s="85"/>
      <c r="Y414" s="85"/>
      <c r="Z414" s="85"/>
      <c r="AA414" s="85"/>
      <c r="AB414" s="85"/>
      <c r="AC414" s="85"/>
      <c r="AD414" s="85"/>
      <c r="AE414" s="85"/>
      <c r="AF414" s="85"/>
      <c r="AG414" s="85"/>
      <c r="AH414" s="85"/>
      <c r="AI414" s="85"/>
      <c r="AJ414" s="85"/>
      <c r="AK414" s="85"/>
      <c r="AL414" s="85"/>
      <c r="AM414" s="85"/>
      <c r="AN414" s="85"/>
    </row>
    <row r="415" spans="20:40" x14ac:dyDescent="0.2">
      <c r="T415" s="85"/>
      <c r="U415" s="85"/>
      <c r="V415" s="85"/>
      <c r="W415" s="85"/>
      <c r="X415" s="85"/>
      <c r="Y415" s="85"/>
      <c r="Z415" s="85"/>
      <c r="AA415" s="85"/>
      <c r="AB415" s="85"/>
      <c r="AC415" s="85"/>
      <c r="AD415" s="85"/>
      <c r="AE415" s="85"/>
      <c r="AF415" s="85"/>
      <c r="AG415" s="85"/>
      <c r="AH415" s="85"/>
      <c r="AI415" s="85"/>
      <c r="AJ415" s="85"/>
      <c r="AK415" s="85"/>
      <c r="AL415" s="85"/>
      <c r="AM415" s="85"/>
      <c r="AN415" s="85"/>
    </row>
    <row r="416" spans="20:40" x14ac:dyDescent="0.2">
      <c r="T416" s="85"/>
      <c r="U416" s="85"/>
      <c r="V416" s="85"/>
      <c r="W416" s="85"/>
      <c r="X416" s="85"/>
      <c r="Y416" s="85"/>
      <c r="Z416" s="85"/>
      <c r="AA416" s="85"/>
      <c r="AB416" s="85"/>
      <c r="AC416" s="85"/>
      <c r="AD416" s="85"/>
      <c r="AE416" s="85"/>
      <c r="AF416" s="85"/>
      <c r="AG416" s="85"/>
      <c r="AH416" s="85"/>
      <c r="AI416" s="85"/>
      <c r="AJ416" s="85"/>
      <c r="AK416" s="85"/>
      <c r="AL416" s="85"/>
      <c r="AM416" s="85"/>
      <c r="AN416" s="85"/>
    </row>
    <row r="417" spans="20:40" x14ac:dyDescent="0.2">
      <c r="T417" s="85"/>
      <c r="U417" s="85"/>
      <c r="V417" s="85"/>
      <c r="W417" s="85"/>
      <c r="X417" s="85"/>
      <c r="Y417" s="85"/>
      <c r="Z417" s="85"/>
      <c r="AA417" s="85"/>
      <c r="AB417" s="85"/>
      <c r="AC417" s="85"/>
      <c r="AD417" s="85"/>
      <c r="AE417" s="85"/>
      <c r="AF417" s="85"/>
      <c r="AG417" s="85"/>
      <c r="AH417" s="85"/>
      <c r="AI417" s="85"/>
      <c r="AJ417" s="85"/>
      <c r="AK417" s="85"/>
      <c r="AL417" s="85"/>
      <c r="AM417" s="85"/>
      <c r="AN417" s="85"/>
    </row>
    <row r="418" spans="20:40" x14ac:dyDescent="0.2">
      <c r="T418" s="85"/>
      <c r="U418" s="85"/>
      <c r="V418" s="85"/>
      <c r="W418" s="85"/>
      <c r="X418" s="85"/>
      <c r="Y418" s="85"/>
      <c r="Z418" s="85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5"/>
    </row>
    <row r="419" spans="20:40" x14ac:dyDescent="0.2">
      <c r="T419" s="85"/>
      <c r="U419" s="85"/>
      <c r="V419" s="85"/>
      <c r="W419" s="85"/>
      <c r="X419" s="85"/>
      <c r="Y419" s="85"/>
      <c r="Z419" s="85"/>
      <c r="AA419" s="85"/>
      <c r="AB419" s="85"/>
      <c r="AC419" s="85"/>
      <c r="AD419" s="85"/>
      <c r="AE419" s="85"/>
      <c r="AF419" s="85"/>
      <c r="AG419" s="85"/>
      <c r="AH419" s="85"/>
      <c r="AI419" s="85"/>
      <c r="AJ419" s="85"/>
      <c r="AK419" s="85"/>
      <c r="AL419" s="85"/>
      <c r="AM419" s="85"/>
      <c r="AN419" s="85"/>
    </row>
    <row r="420" spans="20:40" x14ac:dyDescent="0.2">
      <c r="T420" s="85"/>
      <c r="U420" s="85"/>
      <c r="V420" s="85"/>
      <c r="W420" s="85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  <c r="AH420" s="85"/>
      <c r="AI420" s="85"/>
      <c r="AJ420" s="85"/>
      <c r="AK420" s="85"/>
      <c r="AL420" s="85"/>
      <c r="AM420" s="85"/>
      <c r="AN420" s="85"/>
    </row>
    <row r="421" spans="20:40" x14ac:dyDescent="0.2">
      <c r="T421" s="85"/>
      <c r="U421" s="85"/>
      <c r="V421" s="85"/>
      <c r="W421" s="85"/>
      <c r="X421" s="85"/>
      <c r="Y421" s="85"/>
      <c r="Z421" s="85"/>
      <c r="AA421" s="85"/>
      <c r="AB421" s="85"/>
      <c r="AC421" s="85"/>
      <c r="AD421" s="85"/>
      <c r="AE421" s="85"/>
      <c r="AF421" s="85"/>
      <c r="AG421" s="85"/>
      <c r="AH421" s="85"/>
      <c r="AI421" s="85"/>
      <c r="AJ421" s="85"/>
      <c r="AK421" s="85"/>
      <c r="AL421" s="85"/>
      <c r="AM421" s="85"/>
      <c r="AN421" s="85"/>
    </row>
    <row r="422" spans="20:40" x14ac:dyDescent="0.2">
      <c r="T422" s="85"/>
      <c r="U422" s="85"/>
      <c r="V422" s="85"/>
      <c r="W422" s="85"/>
      <c r="X422" s="85"/>
      <c r="Y422" s="85"/>
      <c r="Z422" s="85"/>
      <c r="AA422" s="85"/>
      <c r="AB422" s="85"/>
      <c r="AC422" s="85"/>
      <c r="AD422" s="85"/>
      <c r="AE422" s="85"/>
      <c r="AF422" s="85"/>
      <c r="AG422" s="85"/>
      <c r="AH422" s="85"/>
      <c r="AI422" s="85"/>
      <c r="AJ422" s="85"/>
      <c r="AK422" s="85"/>
      <c r="AL422" s="85"/>
      <c r="AM422" s="85"/>
      <c r="AN422" s="85"/>
    </row>
    <row r="423" spans="20:40" x14ac:dyDescent="0.2">
      <c r="T423" s="85"/>
      <c r="U423" s="85"/>
      <c r="V423" s="85"/>
      <c r="W423" s="85"/>
      <c r="X423" s="85"/>
      <c r="Y423" s="85"/>
      <c r="Z423" s="85"/>
      <c r="AA423" s="85"/>
      <c r="AB423" s="85"/>
      <c r="AC423" s="85"/>
      <c r="AD423" s="85"/>
      <c r="AE423" s="85"/>
      <c r="AF423" s="85"/>
      <c r="AG423" s="85"/>
      <c r="AH423" s="85"/>
      <c r="AI423" s="85"/>
      <c r="AJ423" s="85"/>
      <c r="AK423" s="85"/>
      <c r="AL423" s="85"/>
      <c r="AM423" s="85"/>
      <c r="AN423" s="85"/>
    </row>
    <row r="424" spans="20:40" x14ac:dyDescent="0.2">
      <c r="T424" s="85"/>
      <c r="U424" s="85"/>
      <c r="V424" s="85"/>
      <c r="W424" s="85"/>
      <c r="X424" s="85"/>
      <c r="Y424" s="85"/>
      <c r="Z424" s="85"/>
      <c r="AA424" s="85"/>
      <c r="AB424" s="85"/>
      <c r="AC424" s="85"/>
      <c r="AD424" s="85"/>
      <c r="AE424" s="85"/>
      <c r="AF424" s="85"/>
      <c r="AG424" s="85"/>
      <c r="AH424" s="85"/>
      <c r="AI424" s="85"/>
      <c r="AJ424" s="85"/>
      <c r="AK424" s="85"/>
      <c r="AL424" s="85"/>
      <c r="AM424" s="85"/>
      <c r="AN424" s="85"/>
    </row>
    <row r="425" spans="20:40" x14ac:dyDescent="0.2">
      <c r="T425" s="85"/>
      <c r="U425" s="85"/>
      <c r="V425" s="85"/>
      <c r="W425" s="85"/>
      <c r="X425" s="85"/>
      <c r="Y425" s="85"/>
      <c r="Z425" s="85"/>
      <c r="AA425" s="85"/>
      <c r="AB425" s="85"/>
      <c r="AC425" s="85"/>
      <c r="AD425" s="85"/>
      <c r="AE425" s="85"/>
      <c r="AF425" s="85"/>
      <c r="AG425" s="85"/>
      <c r="AH425" s="85"/>
      <c r="AI425" s="85"/>
      <c r="AJ425" s="85"/>
      <c r="AK425" s="85"/>
      <c r="AL425" s="85"/>
      <c r="AM425" s="85"/>
      <c r="AN425" s="85"/>
    </row>
    <row r="426" spans="20:40" x14ac:dyDescent="0.2">
      <c r="T426" s="85"/>
      <c r="U426" s="85"/>
      <c r="V426" s="85"/>
      <c r="W426" s="85"/>
      <c r="X426" s="85"/>
      <c r="Y426" s="85"/>
      <c r="Z426" s="85"/>
      <c r="AA426" s="85"/>
      <c r="AB426" s="85"/>
      <c r="AC426" s="85"/>
      <c r="AD426" s="85"/>
      <c r="AE426" s="85"/>
      <c r="AF426" s="85"/>
      <c r="AG426" s="85"/>
      <c r="AH426" s="85"/>
      <c r="AI426" s="85"/>
      <c r="AJ426" s="85"/>
      <c r="AK426" s="85"/>
      <c r="AL426" s="85"/>
      <c r="AM426" s="85"/>
      <c r="AN426" s="85"/>
    </row>
    <row r="427" spans="20:40" x14ac:dyDescent="0.2">
      <c r="T427" s="85"/>
      <c r="U427" s="85"/>
      <c r="V427" s="85"/>
      <c r="W427" s="85"/>
      <c r="X427" s="85"/>
      <c r="Y427" s="85"/>
      <c r="Z427" s="85"/>
      <c r="AA427" s="85"/>
      <c r="AB427" s="85"/>
      <c r="AC427" s="85"/>
      <c r="AD427" s="85"/>
      <c r="AE427" s="85"/>
      <c r="AF427" s="85"/>
      <c r="AG427" s="85"/>
      <c r="AH427" s="85"/>
      <c r="AI427" s="85"/>
      <c r="AJ427" s="85"/>
      <c r="AK427" s="85"/>
      <c r="AL427" s="85"/>
      <c r="AM427" s="85"/>
      <c r="AN427" s="85"/>
    </row>
    <row r="428" spans="20:40" x14ac:dyDescent="0.2">
      <c r="T428" s="85"/>
      <c r="U428" s="85"/>
      <c r="V428" s="85"/>
      <c r="W428" s="85"/>
      <c r="X428" s="85"/>
      <c r="Y428" s="85"/>
      <c r="Z428" s="85"/>
      <c r="AA428" s="85"/>
      <c r="AB428" s="85"/>
      <c r="AC428" s="85"/>
      <c r="AD428" s="85"/>
      <c r="AE428" s="85"/>
      <c r="AF428" s="85"/>
      <c r="AG428" s="85"/>
      <c r="AH428" s="85"/>
      <c r="AI428" s="85"/>
      <c r="AJ428" s="85"/>
      <c r="AK428" s="85"/>
      <c r="AL428" s="85"/>
      <c r="AM428" s="85"/>
      <c r="AN428" s="85"/>
    </row>
    <row r="429" spans="20:40" x14ac:dyDescent="0.2">
      <c r="T429" s="85"/>
      <c r="U429" s="85"/>
      <c r="V429" s="85"/>
      <c r="W429" s="85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  <c r="AH429" s="85"/>
      <c r="AI429" s="85"/>
      <c r="AJ429" s="85"/>
      <c r="AK429" s="85"/>
      <c r="AL429" s="85"/>
      <c r="AM429" s="85"/>
      <c r="AN429" s="85"/>
    </row>
    <row r="430" spans="20:40" x14ac:dyDescent="0.2">
      <c r="T430" s="85"/>
      <c r="U430" s="85"/>
      <c r="V430" s="85"/>
      <c r="W430" s="85"/>
      <c r="X430" s="85"/>
      <c r="Y430" s="85"/>
      <c r="Z430" s="85"/>
      <c r="AA430" s="85"/>
      <c r="AB430" s="85"/>
      <c r="AC430" s="85"/>
      <c r="AD430" s="85"/>
      <c r="AE430" s="85"/>
      <c r="AF430" s="85"/>
      <c r="AG430" s="85"/>
      <c r="AH430" s="85"/>
      <c r="AI430" s="85"/>
      <c r="AJ430" s="85"/>
      <c r="AK430" s="85"/>
      <c r="AL430" s="85"/>
      <c r="AM430" s="85"/>
      <c r="AN430" s="85"/>
    </row>
    <row r="431" spans="20:40" x14ac:dyDescent="0.2">
      <c r="T431" s="85"/>
      <c r="U431" s="85"/>
      <c r="V431" s="85"/>
      <c r="W431" s="85"/>
      <c r="X431" s="85"/>
      <c r="Y431" s="85"/>
      <c r="Z431" s="85"/>
      <c r="AA431" s="85"/>
      <c r="AB431" s="85"/>
      <c r="AC431" s="85"/>
      <c r="AD431" s="85"/>
      <c r="AE431" s="85"/>
      <c r="AF431" s="85"/>
      <c r="AG431" s="85"/>
      <c r="AH431" s="85"/>
      <c r="AI431" s="85"/>
      <c r="AJ431" s="85"/>
      <c r="AK431" s="85"/>
      <c r="AL431" s="85"/>
      <c r="AM431" s="85"/>
      <c r="AN431" s="85"/>
    </row>
    <row r="432" spans="20:40" x14ac:dyDescent="0.2">
      <c r="T432" s="85"/>
      <c r="U432" s="85"/>
      <c r="V432" s="85"/>
      <c r="W432" s="85"/>
      <c r="X432" s="85"/>
      <c r="Y432" s="85"/>
      <c r="Z432" s="85"/>
      <c r="AA432" s="85"/>
      <c r="AB432" s="85"/>
      <c r="AC432" s="85"/>
      <c r="AD432" s="85"/>
      <c r="AE432" s="85"/>
      <c r="AF432" s="85"/>
      <c r="AG432" s="85"/>
      <c r="AH432" s="85"/>
      <c r="AI432" s="85"/>
      <c r="AJ432" s="85"/>
      <c r="AK432" s="85"/>
      <c r="AL432" s="85"/>
      <c r="AM432" s="85"/>
      <c r="AN432" s="85"/>
    </row>
    <row r="433" spans="20:40" x14ac:dyDescent="0.2">
      <c r="T433" s="85"/>
      <c r="U433" s="85"/>
      <c r="V433" s="85"/>
      <c r="W433" s="85"/>
      <c r="X433" s="85"/>
      <c r="Y433" s="85"/>
      <c r="Z433" s="85"/>
      <c r="AA433" s="85"/>
      <c r="AB433" s="85"/>
      <c r="AC433" s="85"/>
      <c r="AD433" s="85"/>
      <c r="AE433" s="85"/>
      <c r="AF433" s="85"/>
      <c r="AG433" s="85"/>
      <c r="AH433" s="85"/>
      <c r="AI433" s="85"/>
      <c r="AJ433" s="85"/>
      <c r="AK433" s="85"/>
      <c r="AL433" s="85"/>
      <c r="AM433" s="85"/>
      <c r="AN433" s="85"/>
    </row>
    <row r="434" spans="20:40" x14ac:dyDescent="0.2">
      <c r="T434" s="85"/>
      <c r="U434" s="85"/>
      <c r="V434" s="85"/>
      <c r="W434" s="85"/>
      <c r="X434" s="85"/>
      <c r="Y434" s="85"/>
      <c r="Z434" s="85"/>
      <c r="AA434" s="85"/>
      <c r="AB434" s="85"/>
      <c r="AC434" s="85"/>
      <c r="AD434" s="85"/>
      <c r="AE434" s="85"/>
      <c r="AF434" s="85"/>
      <c r="AG434" s="85"/>
      <c r="AH434" s="85"/>
      <c r="AI434" s="85"/>
      <c r="AJ434" s="85"/>
      <c r="AK434" s="85"/>
      <c r="AL434" s="85"/>
      <c r="AM434" s="85"/>
      <c r="AN434" s="85"/>
    </row>
    <row r="435" spans="20:40" x14ac:dyDescent="0.2">
      <c r="T435" s="85"/>
      <c r="U435" s="85"/>
      <c r="V435" s="85"/>
      <c r="W435" s="85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  <c r="AH435" s="85"/>
      <c r="AI435" s="85"/>
      <c r="AJ435" s="85"/>
      <c r="AK435" s="85"/>
      <c r="AL435" s="85"/>
      <c r="AM435" s="85"/>
      <c r="AN435" s="85"/>
    </row>
    <row r="436" spans="20:40" x14ac:dyDescent="0.2">
      <c r="T436" s="85"/>
      <c r="U436" s="85"/>
      <c r="V436" s="85"/>
      <c r="W436" s="85"/>
      <c r="X436" s="85"/>
      <c r="Y436" s="85"/>
      <c r="Z436" s="85"/>
      <c r="AA436" s="85"/>
      <c r="AB436" s="85"/>
      <c r="AC436" s="85"/>
      <c r="AD436" s="85"/>
      <c r="AE436" s="85"/>
      <c r="AF436" s="85"/>
      <c r="AG436" s="85"/>
      <c r="AH436" s="85"/>
      <c r="AI436" s="85"/>
      <c r="AJ436" s="85"/>
      <c r="AK436" s="85"/>
      <c r="AL436" s="85"/>
      <c r="AM436" s="85"/>
      <c r="AN436" s="85"/>
    </row>
    <row r="437" spans="20:40" x14ac:dyDescent="0.2">
      <c r="T437" s="85"/>
      <c r="U437" s="85"/>
      <c r="V437" s="85"/>
      <c r="W437" s="85"/>
      <c r="X437" s="85"/>
      <c r="Y437" s="85"/>
      <c r="Z437" s="85"/>
      <c r="AA437" s="85"/>
      <c r="AB437" s="85"/>
      <c r="AC437" s="85"/>
      <c r="AD437" s="85"/>
      <c r="AE437" s="85"/>
      <c r="AF437" s="85"/>
      <c r="AG437" s="85"/>
      <c r="AH437" s="85"/>
      <c r="AI437" s="85"/>
      <c r="AJ437" s="85"/>
      <c r="AK437" s="85"/>
      <c r="AL437" s="85"/>
      <c r="AM437" s="85"/>
      <c r="AN437" s="85"/>
    </row>
    <row r="438" spans="20:40" x14ac:dyDescent="0.2">
      <c r="T438" s="85"/>
      <c r="U438" s="85"/>
      <c r="V438" s="85"/>
      <c r="W438" s="85"/>
      <c r="X438" s="85"/>
      <c r="Y438" s="85"/>
      <c r="Z438" s="85"/>
      <c r="AA438" s="85"/>
      <c r="AB438" s="85"/>
      <c r="AC438" s="85"/>
      <c r="AD438" s="85"/>
      <c r="AE438" s="85"/>
      <c r="AF438" s="85"/>
      <c r="AG438" s="85"/>
      <c r="AH438" s="85"/>
      <c r="AI438" s="85"/>
      <c r="AJ438" s="85"/>
      <c r="AK438" s="85"/>
      <c r="AL438" s="85"/>
      <c r="AM438" s="85"/>
      <c r="AN438" s="85"/>
    </row>
    <row r="439" spans="20:40" x14ac:dyDescent="0.2"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  <c r="AJ439" s="85"/>
      <c r="AK439" s="85"/>
      <c r="AL439" s="85"/>
      <c r="AM439" s="85"/>
      <c r="AN439" s="85"/>
    </row>
    <row r="440" spans="20:40" x14ac:dyDescent="0.2">
      <c r="T440" s="85"/>
      <c r="U440" s="85"/>
      <c r="V440" s="85"/>
      <c r="W440" s="85"/>
      <c r="X440" s="85"/>
      <c r="Y440" s="85"/>
      <c r="Z440" s="85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5"/>
    </row>
    <row r="441" spans="20:40" x14ac:dyDescent="0.2">
      <c r="T441" s="85"/>
      <c r="U441" s="85"/>
      <c r="V441" s="85"/>
      <c r="W441" s="85"/>
      <c r="X441" s="85"/>
      <c r="Y441" s="85"/>
      <c r="Z441" s="85"/>
      <c r="AA441" s="85"/>
      <c r="AB441" s="85"/>
      <c r="AC441" s="85"/>
      <c r="AD441" s="85"/>
      <c r="AE441" s="85"/>
      <c r="AF441" s="85"/>
      <c r="AG441" s="85"/>
      <c r="AH441" s="85"/>
      <c r="AI441" s="85"/>
      <c r="AJ441" s="85"/>
      <c r="AK441" s="85"/>
      <c r="AL441" s="85"/>
      <c r="AM441" s="85"/>
      <c r="AN441" s="85"/>
    </row>
    <row r="442" spans="20:40" x14ac:dyDescent="0.2">
      <c r="T442" s="85"/>
      <c r="U442" s="85"/>
      <c r="V442" s="85"/>
      <c r="W442" s="85"/>
      <c r="X442" s="85"/>
      <c r="Y442" s="85"/>
      <c r="Z442" s="85"/>
      <c r="AA442" s="85"/>
      <c r="AB442" s="85"/>
      <c r="AC442" s="85"/>
      <c r="AD442" s="85"/>
      <c r="AE442" s="85"/>
      <c r="AF442" s="85"/>
      <c r="AG442" s="85"/>
      <c r="AH442" s="85"/>
      <c r="AI442" s="85"/>
      <c r="AJ442" s="85"/>
      <c r="AK442" s="85"/>
      <c r="AL442" s="85"/>
      <c r="AM442" s="85"/>
      <c r="AN442" s="85"/>
    </row>
    <row r="443" spans="20:40" x14ac:dyDescent="0.2">
      <c r="T443" s="85"/>
      <c r="U443" s="85"/>
      <c r="V443" s="85"/>
      <c r="W443" s="85"/>
      <c r="X443" s="85"/>
      <c r="Y443" s="85"/>
      <c r="Z443" s="85"/>
      <c r="AA443" s="85"/>
      <c r="AB443" s="85"/>
      <c r="AC443" s="85"/>
      <c r="AD443" s="85"/>
      <c r="AE443" s="85"/>
      <c r="AF443" s="85"/>
      <c r="AG443" s="85"/>
      <c r="AH443" s="85"/>
      <c r="AI443" s="85"/>
      <c r="AJ443" s="85"/>
      <c r="AK443" s="85"/>
      <c r="AL443" s="85"/>
      <c r="AM443" s="85"/>
      <c r="AN443" s="85"/>
    </row>
    <row r="444" spans="20:40" x14ac:dyDescent="0.2">
      <c r="T444" s="85"/>
      <c r="U444" s="85"/>
      <c r="V444" s="85"/>
      <c r="W444" s="85"/>
      <c r="X444" s="85"/>
      <c r="Y444" s="85"/>
      <c r="Z444" s="85"/>
      <c r="AA444" s="85"/>
      <c r="AB444" s="85"/>
      <c r="AC444" s="85"/>
      <c r="AD444" s="85"/>
      <c r="AE444" s="85"/>
      <c r="AF444" s="85"/>
      <c r="AG444" s="85"/>
      <c r="AH444" s="85"/>
      <c r="AI444" s="85"/>
      <c r="AJ444" s="85"/>
      <c r="AK444" s="85"/>
      <c r="AL444" s="85"/>
      <c r="AM444" s="85"/>
      <c r="AN444" s="85"/>
    </row>
    <row r="445" spans="20:40" x14ac:dyDescent="0.2">
      <c r="T445" s="85"/>
      <c r="U445" s="85"/>
      <c r="V445" s="85"/>
      <c r="W445" s="85"/>
      <c r="X445" s="85"/>
      <c r="Y445" s="85"/>
      <c r="Z445" s="85"/>
      <c r="AA445" s="85"/>
      <c r="AB445" s="85"/>
      <c r="AC445" s="85"/>
      <c r="AD445" s="85"/>
      <c r="AE445" s="85"/>
      <c r="AF445" s="85"/>
      <c r="AG445" s="85"/>
      <c r="AH445" s="85"/>
      <c r="AI445" s="85"/>
      <c r="AJ445" s="85"/>
      <c r="AK445" s="85"/>
      <c r="AL445" s="85"/>
      <c r="AM445" s="85"/>
      <c r="AN445" s="85"/>
    </row>
    <row r="446" spans="20:40" x14ac:dyDescent="0.2">
      <c r="T446" s="85"/>
      <c r="U446" s="85"/>
      <c r="V446" s="85"/>
      <c r="W446" s="85"/>
      <c r="X446" s="85"/>
      <c r="Y446" s="85"/>
      <c r="Z446" s="85"/>
      <c r="AA446" s="85"/>
      <c r="AB446" s="85"/>
      <c r="AC446" s="85"/>
      <c r="AD446" s="85"/>
      <c r="AE446" s="85"/>
      <c r="AF446" s="85"/>
      <c r="AG446" s="85"/>
      <c r="AH446" s="85"/>
      <c r="AI446" s="85"/>
      <c r="AJ446" s="85"/>
      <c r="AK446" s="85"/>
      <c r="AL446" s="85"/>
      <c r="AM446" s="85"/>
      <c r="AN446" s="85"/>
    </row>
    <row r="447" spans="20:40" x14ac:dyDescent="0.2">
      <c r="T447" s="85"/>
      <c r="U447" s="85"/>
      <c r="V447" s="85"/>
      <c r="W447" s="85"/>
      <c r="X447" s="85"/>
      <c r="Y447" s="85"/>
      <c r="Z447" s="85"/>
      <c r="AA447" s="85"/>
      <c r="AB447" s="85"/>
      <c r="AC447" s="85"/>
      <c r="AD447" s="85"/>
      <c r="AE447" s="85"/>
      <c r="AF447" s="85"/>
      <c r="AG447" s="85"/>
      <c r="AH447" s="85"/>
      <c r="AI447" s="85"/>
      <c r="AJ447" s="85"/>
      <c r="AK447" s="85"/>
      <c r="AL447" s="85"/>
      <c r="AM447" s="85"/>
      <c r="AN447" s="85"/>
    </row>
    <row r="448" spans="20:40" x14ac:dyDescent="0.2">
      <c r="T448" s="85"/>
      <c r="U448" s="85"/>
      <c r="V448" s="85"/>
      <c r="W448" s="85"/>
      <c r="X448" s="85"/>
      <c r="Y448" s="85"/>
      <c r="Z448" s="85"/>
      <c r="AA448" s="85"/>
      <c r="AB448" s="85"/>
      <c r="AC448" s="85"/>
      <c r="AD448" s="85"/>
      <c r="AE448" s="85"/>
      <c r="AF448" s="85"/>
      <c r="AG448" s="85"/>
      <c r="AH448" s="85"/>
      <c r="AI448" s="85"/>
      <c r="AJ448" s="85"/>
      <c r="AK448" s="85"/>
      <c r="AL448" s="85"/>
      <c r="AM448" s="85"/>
      <c r="AN448" s="85"/>
    </row>
    <row r="449" spans="20:40" x14ac:dyDescent="0.2">
      <c r="T449" s="85"/>
      <c r="U449" s="85"/>
      <c r="V449" s="85"/>
      <c r="W449" s="85"/>
      <c r="X449" s="85"/>
      <c r="Y449" s="85"/>
      <c r="Z449" s="85"/>
      <c r="AA449" s="85"/>
      <c r="AB449" s="85"/>
      <c r="AC449" s="85"/>
      <c r="AD449" s="85"/>
      <c r="AE449" s="85"/>
      <c r="AF449" s="85"/>
      <c r="AG449" s="85"/>
      <c r="AH449" s="85"/>
      <c r="AI449" s="85"/>
      <c r="AJ449" s="85"/>
      <c r="AK449" s="85"/>
      <c r="AL449" s="85"/>
      <c r="AM449" s="85"/>
      <c r="AN449" s="85"/>
    </row>
    <row r="450" spans="20:40" x14ac:dyDescent="0.2">
      <c r="T450" s="85"/>
      <c r="U450" s="85"/>
      <c r="V450" s="85"/>
      <c r="W450" s="85"/>
      <c r="X450" s="85"/>
      <c r="Y450" s="85"/>
      <c r="Z450" s="85"/>
      <c r="AA450" s="85"/>
      <c r="AB450" s="85"/>
      <c r="AC450" s="85"/>
      <c r="AD450" s="85"/>
      <c r="AE450" s="85"/>
      <c r="AF450" s="85"/>
      <c r="AG450" s="85"/>
      <c r="AH450" s="85"/>
      <c r="AI450" s="85"/>
      <c r="AJ450" s="85"/>
      <c r="AK450" s="85"/>
      <c r="AL450" s="85"/>
      <c r="AM450" s="85"/>
      <c r="AN450" s="85"/>
    </row>
    <row r="451" spans="20:40" x14ac:dyDescent="0.2">
      <c r="T451" s="85"/>
      <c r="U451" s="85"/>
      <c r="V451" s="85"/>
      <c r="W451" s="85"/>
      <c r="X451" s="85"/>
      <c r="Y451" s="85"/>
      <c r="Z451" s="85"/>
      <c r="AA451" s="85"/>
      <c r="AB451" s="85"/>
      <c r="AC451" s="85"/>
      <c r="AD451" s="85"/>
      <c r="AE451" s="85"/>
      <c r="AF451" s="85"/>
      <c r="AG451" s="85"/>
      <c r="AH451" s="85"/>
      <c r="AI451" s="85"/>
      <c r="AJ451" s="85"/>
      <c r="AK451" s="85"/>
      <c r="AL451" s="85"/>
      <c r="AM451" s="85"/>
      <c r="AN451" s="85"/>
    </row>
    <row r="452" spans="20:40" x14ac:dyDescent="0.2"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5"/>
    </row>
    <row r="453" spans="20:40" x14ac:dyDescent="0.2"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  <c r="AJ453" s="85"/>
      <c r="AK453" s="85"/>
      <c r="AL453" s="85"/>
      <c r="AM453" s="85"/>
      <c r="AN453" s="85"/>
    </row>
    <row r="454" spans="20:40" x14ac:dyDescent="0.2"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</row>
    <row r="455" spans="20:40" x14ac:dyDescent="0.2">
      <c r="T455" s="85"/>
      <c r="U455" s="85"/>
      <c r="V455" s="85"/>
      <c r="W455" s="85"/>
      <c r="X455" s="85"/>
      <c r="Y455" s="85"/>
      <c r="Z455" s="85"/>
      <c r="AA455" s="85"/>
      <c r="AB455" s="85"/>
      <c r="AC455" s="85"/>
      <c r="AD455" s="85"/>
      <c r="AE455" s="85"/>
      <c r="AF455" s="85"/>
      <c r="AG455" s="85"/>
      <c r="AH455" s="85"/>
      <c r="AI455" s="85"/>
      <c r="AJ455" s="85"/>
      <c r="AK455" s="85"/>
      <c r="AL455" s="85"/>
      <c r="AM455" s="85"/>
      <c r="AN455" s="85"/>
    </row>
    <row r="456" spans="20:40" x14ac:dyDescent="0.2">
      <c r="T456" s="85"/>
      <c r="U456" s="85"/>
      <c r="V456" s="85"/>
      <c r="W456" s="85"/>
      <c r="X456" s="85"/>
      <c r="Y456" s="85"/>
      <c r="Z456" s="85"/>
      <c r="AA456" s="85"/>
      <c r="AB456" s="85"/>
      <c r="AC456" s="85"/>
      <c r="AD456" s="85"/>
      <c r="AE456" s="85"/>
      <c r="AF456" s="85"/>
      <c r="AG456" s="85"/>
      <c r="AH456" s="85"/>
      <c r="AI456" s="85"/>
      <c r="AJ456" s="85"/>
      <c r="AK456" s="85"/>
      <c r="AL456" s="85"/>
      <c r="AM456" s="85"/>
      <c r="AN456" s="85"/>
    </row>
    <row r="457" spans="20:40" x14ac:dyDescent="0.2">
      <c r="T457" s="85"/>
      <c r="U457" s="85"/>
      <c r="V457" s="85"/>
      <c r="W457" s="85"/>
      <c r="X457" s="85"/>
      <c r="Y457" s="85"/>
      <c r="Z457" s="85"/>
      <c r="AA457" s="85"/>
      <c r="AB457" s="85"/>
      <c r="AC457" s="85"/>
      <c r="AD457" s="85"/>
      <c r="AE457" s="85"/>
      <c r="AF457" s="85"/>
      <c r="AG457" s="85"/>
      <c r="AH457" s="85"/>
      <c r="AI457" s="85"/>
      <c r="AJ457" s="85"/>
      <c r="AK457" s="85"/>
      <c r="AL457" s="85"/>
      <c r="AM457" s="85"/>
      <c r="AN457" s="85"/>
    </row>
    <row r="458" spans="20:40" x14ac:dyDescent="0.2">
      <c r="T458" s="85"/>
      <c r="U458" s="85"/>
      <c r="V458" s="85"/>
      <c r="W458" s="85"/>
      <c r="X458" s="85"/>
      <c r="Y458" s="85"/>
      <c r="Z458" s="85"/>
      <c r="AA458" s="85"/>
      <c r="AB458" s="85"/>
      <c r="AC458" s="85"/>
      <c r="AD458" s="85"/>
      <c r="AE458" s="85"/>
      <c r="AF458" s="85"/>
      <c r="AG458" s="85"/>
      <c r="AH458" s="85"/>
      <c r="AI458" s="85"/>
      <c r="AJ458" s="85"/>
      <c r="AK458" s="85"/>
      <c r="AL458" s="85"/>
      <c r="AM458" s="85"/>
      <c r="AN458" s="85"/>
    </row>
    <row r="459" spans="20:40" x14ac:dyDescent="0.2">
      <c r="T459" s="85"/>
      <c r="U459" s="85"/>
      <c r="V459" s="85"/>
      <c r="W459" s="85"/>
      <c r="X459" s="85"/>
      <c r="Y459" s="85"/>
      <c r="Z459" s="85"/>
      <c r="AA459" s="85"/>
      <c r="AB459" s="85"/>
      <c r="AC459" s="85"/>
      <c r="AD459" s="85"/>
      <c r="AE459" s="85"/>
      <c r="AF459" s="85"/>
      <c r="AG459" s="85"/>
      <c r="AH459" s="85"/>
      <c r="AI459" s="85"/>
      <c r="AJ459" s="85"/>
      <c r="AK459" s="85"/>
      <c r="AL459" s="85"/>
      <c r="AM459" s="85"/>
      <c r="AN459" s="85"/>
    </row>
    <row r="460" spans="20:40" x14ac:dyDescent="0.2">
      <c r="T460" s="85"/>
      <c r="U460" s="85"/>
      <c r="V460" s="85"/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  <c r="AJ460" s="85"/>
      <c r="AK460" s="85"/>
      <c r="AL460" s="85"/>
      <c r="AM460" s="85"/>
      <c r="AN460" s="85"/>
    </row>
    <row r="461" spans="20:40" x14ac:dyDescent="0.2">
      <c r="T461" s="85"/>
      <c r="U461" s="85"/>
      <c r="V461" s="85"/>
      <c r="W461" s="85"/>
      <c r="X461" s="85"/>
      <c r="Y461" s="85"/>
      <c r="Z461" s="85"/>
      <c r="AA461" s="85"/>
      <c r="AB461" s="85"/>
      <c r="AC461" s="85"/>
      <c r="AD461" s="85"/>
      <c r="AE461" s="85"/>
      <c r="AF461" s="85"/>
      <c r="AG461" s="85"/>
      <c r="AH461" s="85"/>
      <c r="AI461" s="85"/>
      <c r="AJ461" s="85"/>
      <c r="AK461" s="85"/>
      <c r="AL461" s="85"/>
      <c r="AM461" s="85"/>
      <c r="AN461" s="85"/>
    </row>
    <row r="462" spans="20:40" x14ac:dyDescent="0.2">
      <c r="T462" s="85"/>
      <c r="U462" s="85"/>
      <c r="V462" s="85"/>
      <c r="W462" s="85"/>
      <c r="X462" s="85"/>
      <c r="Y462" s="85"/>
      <c r="Z462" s="85"/>
      <c r="AA462" s="85"/>
      <c r="AB462" s="85"/>
      <c r="AC462" s="85"/>
      <c r="AD462" s="85"/>
      <c r="AE462" s="85"/>
      <c r="AF462" s="85"/>
      <c r="AG462" s="85"/>
      <c r="AH462" s="85"/>
      <c r="AI462" s="85"/>
      <c r="AJ462" s="85"/>
      <c r="AK462" s="85"/>
      <c r="AL462" s="85"/>
      <c r="AM462" s="85"/>
      <c r="AN462" s="85"/>
    </row>
    <row r="463" spans="20:40" x14ac:dyDescent="0.2"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F463" s="85"/>
      <c r="AG463" s="85"/>
      <c r="AH463" s="85"/>
      <c r="AI463" s="85"/>
      <c r="AJ463" s="85"/>
      <c r="AK463" s="85"/>
      <c r="AL463" s="85"/>
      <c r="AM463" s="85"/>
      <c r="AN463" s="85"/>
    </row>
    <row r="464" spans="20:40" x14ac:dyDescent="0.2"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5"/>
    </row>
    <row r="465" spans="20:40" x14ac:dyDescent="0.2">
      <c r="T465" s="85"/>
      <c r="U465" s="85"/>
      <c r="V465" s="85"/>
      <c r="W465" s="85"/>
      <c r="X465" s="85"/>
      <c r="Y465" s="85"/>
      <c r="Z465" s="85"/>
      <c r="AA465" s="85"/>
      <c r="AB465" s="85"/>
      <c r="AC465" s="85"/>
      <c r="AD465" s="85"/>
      <c r="AE465" s="85"/>
      <c r="AF465" s="85"/>
      <c r="AG465" s="85"/>
      <c r="AH465" s="85"/>
      <c r="AI465" s="85"/>
      <c r="AJ465" s="85"/>
      <c r="AK465" s="85"/>
      <c r="AL465" s="85"/>
      <c r="AM465" s="85"/>
      <c r="AN465" s="85"/>
    </row>
    <row r="466" spans="20:40" x14ac:dyDescent="0.2">
      <c r="T466" s="85"/>
      <c r="U466" s="85"/>
      <c r="V466" s="85"/>
      <c r="W466" s="85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  <c r="AH466" s="85"/>
      <c r="AI466" s="85"/>
      <c r="AJ466" s="85"/>
      <c r="AK466" s="85"/>
      <c r="AL466" s="85"/>
      <c r="AM466" s="85"/>
      <c r="AN466" s="85"/>
    </row>
    <row r="467" spans="20:40" x14ac:dyDescent="0.2">
      <c r="T467" s="85"/>
      <c r="U467" s="85"/>
      <c r="V467" s="85"/>
      <c r="W467" s="85"/>
      <c r="X467" s="85"/>
      <c r="Y467" s="85"/>
      <c r="Z467" s="85"/>
      <c r="AA467" s="85"/>
      <c r="AB467" s="85"/>
      <c r="AC467" s="85"/>
      <c r="AD467" s="85"/>
      <c r="AE467" s="85"/>
      <c r="AF467" s="85"/>
      <c r="AG467" s="85"/>
      <c r="AH467" s="85"/>
      <c r="AI467" s="85"/>
      <c r="AJ467" s="85"/>
      <c r="AK467" s="85"/>
      <c r="AL467" s="85"/>
      <c r="AM467" s="85"/>
      <c r="AN467" s="85"/>
    </row>
    <row r="468" spans="20:40" x14ac:dyDescent="0.2"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  <c r="AJ468" s="85"/>
      <c r="AK468" s="85"/>
      <c r="AL468" s="85"/>
      <c r="AM468" s="85"/>
      <c r="AN468" s="85"/>
    </row>
    <row r="469" spans="20:40" x14ac:dyDescent="0.2"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  <c r="AJ469" s="85"/>
      <c r="AK469" s="85"/>
      <c r="AL469" s="85"/>
      <c r="AM469" s="85"/>
      <c r="AN469" s="85"/>
    </row>
    <row r="470" spans="20:40" x14ac:dyDescent="0.2"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  <c r="AJ470" s="85"/>
      <c r="AK470" s="85"/>
      <c r="AL470" s="85"/>
      <c r="AM470" s="85"/>
      <c r="AN470" s="85"/>
    </row>
    <row r="471" spans="20:40" x14ac:dyDescent="0.2">
      <c r="T471" s="85"/>
      <c r="U471" s="85"/>
      <c r="V471" s="85"/>
      <c r="W471" s="85"/>
      <c r="X471" s="85"/>
      <c r="Y471" s="85"/>
      <c r="Z471" s="85"/>
      <c r="AA471" s="85"/>
      <c r="AB471" s="85"/>
      <c r="AC471" s="85"/>
      <c r="AD471" s="85"/>
      <c r="AE471" s="85"/>
      <c r="AF471" s="85"/>
      <c r="AG471" s="85"/>
      <c r="AH471" s="85"/>
      <c r="AI471" s="85"/>
      <c r="AJ471" s="85"/>
      <c r="AK471" s="85"/>
      <c r="AL471" s="85"/>
      <c r="AM471" s="85"/>
      <c r="AN471" s="85"/>
    </row>
    <row r="472" spans="20:40" x14ac:dyDescent="0.2">
      <c r="T472" s="85"/>
      <c r="U472" s="85"/>
      <c r="V472" s="85"/>
      <c r="W472" s="85"/>
      <c r="X472" s="85"/>
      <c r="Y472" s="85"/>
      <c r="Z472" s="85"/>
      <c r="AA472" s="85"/>
      <c r="AB472" s="85"/>
      <c r="AC472" s="85"/>
      <c r="AD472" s="85"/>
      <c r="AE472" s="85"/>
      <c r="AF472" s="85"/>
      <c r="AG472" s="85"/>
      <c r="AH472" s="85"/>
      <c r="AI472" s="85"/>
      <c r="AJ472" s="85"/>
      <c r="AK472" s="85"/>
      <c r="AL472" s="85"/>
      <c r="AM472" s="85"/>
      <c r="AN472" s="85"/>
    </row>
    <row r="473" spans="20:40" x14ac:dyDescent="0.2">
      <c r="T473" s="85"/>
      <c r="U473" s="85"/>
      <c r="V473" s="85"/>
      <c r="W473" s="85"/>
      <c r="X473" s="85"/>
      <c r="Y473" s="85"/>
      <c r="Z473" s="85"/>
      <c r="AA473" s="85"/>
      <c r="AB473" s="85"/>
      <c r="AC473" s="85"/>
      <c r="AD473" s="85"/>
      <c r="AE473" s="85"/>
      <c r="AF473" s="85"/>
      <c r="AG473" s="85"/>
      <c r="AH473" s="85"/>
      <c r="AI473" s="85"/>
      <c r="AJ473" s="85"/>
      <c r="AK473" s="85"/>
      <c r="AL473" s="85"/>
      <c r="AM473" s="85"/>
      <c r="AN473" s="85"/>
    </row>
    <row r="474" spans="20:40" x14ac:dyDescent="0.2">
      <c r="T474" s="85"/>
      <c r="U474" s="85"/>
      <c r="V474" s="85"/>
      <c r="W474" s="85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  <c r="AH474" s="85"/>
      <c r="AI474" s="85"/>
      <c r="AJ474" s="85"/>
      <c r="AK474" s="85"/>
      <c r="AL474" s="85"/>
      <c r="AM474" s="85"/>
      <c r="AN474" s="85"/>
    </row>
    <row r="475" spans="20:40" x14ac:dyDescent="0.2">
      <c r="T475" s="85"/>
      <c r="U475" s="85"/>
      <c r="V475" s="85"/>
      <c r="W475" s="85"/>
      <c r="X475" s="85"/>
      <c r="Y475" s="85"/>
      <c r="Z475" s="85"/>
      <c r="AA475" s="85"/>
      <c r="AB475" s="85"/>
      <c r="AC475" s="85"/>
      <c r="AD475" s="85"/>
      <c r="AE475" s="85"/>
      <c r="AF475" s="85"/>
      <c r="AG475" s="85"/>
      <c r="AH475" s="85"/>
      <c r="AI475" s="85"/>
      <c r="AJ475" s="85"/>
      <c r="AK475" s="85"/>
      <c r="AL475" s="85"/>
      <c r="AM475" s="85"/>
      <c r="AN475" s="85"/>
    </row>
    <row r="476" spans="20:40" x14ac:dyDescent="0.2">
      <c r="T476" s="85"/>
      <c r="U476" s="85"/>
      <c r="V476" s="85"/>
      <c r="W476" s="85"/>
      <c r="X476" s="85"/>
      <c r="Y476" s="85"/>
      <c r="Z476" s="85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5"/>
    </row>
    <row r="477" spans="20:40" x14ac:dyDescent="0.2">
      <c r="T477" s="85"/>
      <c r="U477" s="85"/>
      <c r="V477" s="85"/>
      <c r="W477" s="85"/>
      <c r="X477" s="85"/>
      <c r="Y477" s="85"/>
      <c r="Z477" s="85"/>
      <c r="AA477" s="85"/>
      <c r="AB477" s="85"/>
      <c r="AC477" s="85"/>
      <c r="AD477" s="85"/>
      <c r="AE477" s="85"/>
      <c r="AF477" s="85"/>
      <c r="AG477" s="85"/>
      <c r="AH477" s="85"/>
      <c r="AI477" s="85"/>
      <c r="AJ477" s="85"/>
      <c r="AK477" s="85"/>
      <c r="AL477" s="85"/>
      <c r="AM477" s="85"/>
      <c r="AN477" s="85"/>
    </row>
    <row r="478" spans="20:40" x14ac:dyDescent="0.2">
      <c r="T478" s="85"/>
      <c r="U478" s="85"/>
      <c r="V478" s="85"/>
      <c r="W478" s="85"/>
      <c r="X478" s="85"/>
      <c r="Y478" s="85"/>
      <c r="Z478" s="85"/>
      <c r="AA478" s="85"/>
      <c r="AB478" s="85"/>
      <c r="AC478" s="85"/>
      <c r="AD478" s="85"/>
      <c r="AE478" s="85"/>
      <c r="AF478" s="85"/>
      <c r="AG478" s="85"/>
      <c r="AH478" s="85"/>
      <c r="AI478" s="85"/>
      <c r="AJ478" s="85"/>
      <c r="AK478" s="85"/>
      <c r="AL478" s="85"/>
      <c r="AM478" s="85"/>
      <c r="AN478" s="85"/>
    </row>
    <row r="479" spans="20:40" x14ac:dyDescent="0.2">
      <c r="T479" s="85"/>
      <c r="U479" s="85"/>
      <c r="V479" s="85"/>
      <c r="W479" s="85"/>
      <c r="X479" s="85"/>
      <c r="Y479" s="85"/>
      <c r="Z479" s="85"/>
      <c r="AA479" s="85"/>
      <c r="AB479" s="85"/>
      <c r="AC479" s="85"/>
      <c r="AD479" s="85"/>
      <c r="AE479" s="85"/>
      <c r="AF479" s="85"/>
      <c r="AG479" s="85"/>
      <c r="AH479" s="85"/>
      <c r="AI479" s="85"/>
      <c r="AJ479" s="85"/>
      <c r="AK479" s="85"/>
      <c r="AL479" s="85"/>
      <c r="AM479" s="85"/>
      <c r="AN479" s="85"/>
    </row>
    <row r="480" spans="20:40" x14ac:dyDescent="0.2">
      <c r="T480" s="85"/>
      <c r="U480" s="85"/>
      <c r="V480" s="85"/>
      <c r="W480" s="85"/>
      <c r="X480" s="85"/>
      <c r="Y480" s="85"/>
      <c r="Z480" s="85"/>
      <c r="AA480" s="85"/>
      <c r="AB480" s="85"/>
      <c r="AC480" s="85"/>
      <c r="AD480" s="85"/>
      <c r="AE480" s="85"/>
      <c r="AF480" s="85"/>
      <c r="AG480" s="85"/>
      <c r="AH480" s="85"/>
      <c r="AI480" s="85"/>
      <c r="AJ480" s="85"/>
      <c r="AK480" s="85"/>
      <c r="AL480" s="85"/>
      <c r="AM480" s="85"/>
      <c r="AN480" s="85"/>
    </row>
    <row r="481" spans="20:40" x14ac:dyDescent="0.2">
      <c r="T481" s="85"/>
      <c r="U481" s="85"/>
      <c r="V481" s="85"/>
      <c r="W481" s="85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  <c r="AH481" s="85"/>
      <c r="AI481" s="85"/>
      <c r="AJ481" s="85"/>
      <c r="AK481" s="85"/>
      <c r="AL481" s="85"/>
      <c r="AM481" s="85"/>
      <c r="AN481" s="85"/>
    </row>
    <row r="482" spans="20:40" x14ac:dyDescent="0.2">
      <c r="T482" s="85"/>
      <c r="U482" s="85"/>
      <c r="V482" s="85"/>
      <c r="W482" s="85"/>
      <c r="X482" s="85"/>
      <c r="Y482" s="85"/>
      <c r="Z482" s="85"/>
      <c r="AA482" s="85"/>
      <c r="AB482" s="85"/>
      <c r="AC482" s="85"/>
      <c r="AD482" s="85"/>
      <c r="AE482" s="85"/>
      <c r="AF482" s="85"/>
      <c r="AG482" s="85"/>
      <c r="AH482" s="85"/>
      <c r="AI482" s="85"/>
      <c r="AJ482" s="85"/>
      <c r="AK482" s="85"/>
      <c r="AL482" s="85"/>
      <c r="AM482" s="85"/>
      <c r="AN482" s="85"/>
    </row>
    <row r="483" spans="20:40" x14ac:dyDescent="0.2">
      <c r="T483" s="85"/>
      <c r="U483" s="85"/>
      <c r="V483" s="85"/>
      <c r="W483" s="85"/>
      <c r="X483" s="85"/>
      <c r="Y483" s="85"/>
      <c r="Z483" s="85"/>
      <c r="AA483" s="85"/>
      <c r="AB483" s="85"/>
      <c r="AC483" s="85"/>
      <c r="AD483" s="85"/>
      <c r="AE483" s="85"/>
      <c r="AF483" s="85"/>
      <c r="AG483" s="85"/>
      <c r="AH483" s="85"/>
      <c r="AI483" s="85"/>
      <c r="AJ483" s="85"/>
      <c r="AK483" s="85"/>
      <c r="AL483" s="85"/>
      <c r="AM483" s="85"/>
      <c r="AN483" s="85"/>
    </row>
    <row r="484" spans="20:40" x14ac:dyDescent="0.2"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  <c r="AJ484" s="85"/>
      <c r="AK484" s="85"/>
      <c r="AL484" s="85"/>
      <c r="AM484" s="85"/>
      <c r="AN484" s="85"/>
    </row>
    <row r="485" spans="20:40" x14ac:dyDescent="0.2">
      <c r="T485" s="85"/>
      <c r="U485" s="85"/>
      <c r="V485" s="85"/>
      <c r="W485" s="85"/>
      <c r="X485" s="85"/>
      <c r="Y485" s="85"/>
      <c r="Z485" s="85"/>
      <c r="AA485" s="85"/>
      <c r="AB485" s="85"/>
      <c r="AC485" s="85"/>
      <c r="AD485" s="85"/>
      <c r="AE485" s="85"/>
      <c r="AF485" s="85"/>
      <c r="AG485" s="85"/>
      <c r="AH485" s="85"/>
      <c r="AI485" s="85"/>
      <c r="AJ485" s="85"/>
      <c r="AK485" s="85"/>
      <c r="AL485" s="85"/>
      <c r="AM485" s="85"/>
      <c r="AN485" s="85"/>
    </row>
    <row r="486" spans="20:40" x14ac:dyDescent="0.2">
      <c r="T486" s="85"/>
      <c r="U486" s="85"/>
      <c r="V486" s="85"/>
      <c r="W486" s="85"/>
      <c r="X486" s="85"/>
      <c r="Y486" s="85"/>
      <c r="Z486" s="85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5"/>
    </row>
    <row r="487" spans="20:40" x14ac:dyDescent="0.2"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  <c r="AJ487" s="85"/>
      <c r="AK487" s="85"/>
      <c r="AL487" s="85"/>
      <c r="AM487" s="85"/>
      <c r="AN487" s="85"/>
    </row>
    <row r="488" spans="20:40" x14ac:dyDescent="0.2">
      <c r="T488" s="85"/>
      <c r="U488" s="85"/>
      <c r="V488" s="85"/>
      <c r="W488" s="85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  <c r="AH488" s="85"/>
      <c r="AI488" s="85"/>
      <c r="AJ488" s="85"/>
      <c r="AK488" s="85"/>
      <c r="AL488" s="85"/>
      <c r="AM488" s="85"/>
      <c r="AN488" s="85"/>
    </row>
    <row r="489" spans="20:40" x14ac:dyDescent="0.2">
      <c r="T489" s="85"/>
      <c r="U489" s="85"/>
      <c r="V489" s="85"/>
      <c r="W489" s="85"/>
      <c r="X489" s="85"/>
      <c r="Y489" s="85"/>
      <c r="Z489" s="85"/>
      <c r="AA489" s="85"/>
      <c r="AB489" s="85"/>
      <c r="AC489" s="85"/>
      <c r="AD489" s="85"/>
      <c r="AE489" s="85"/>
      <c r="AF489" s="85"/>
      <c r="AG489" s="85"/>
      <c r="AH489" s="85"/>
      <c r="AI489" s="85"/>
      <c r="AJ489" s="85"/>
      <c r="AK489" s="85"/>
      <c r="AL489" s="85"/>
      <c r="AM489" s="85"/>
      <c r="AN489" s="85"/>
    </row>
    <row r="490" spans="20:40" x14ac:dyDescent="0.2">
      <c r="T490" s="85"/>
      <c r="U490" s="85"/>
      <c r="V490" s="85"/>
      <c r="W490" s="85"/>
      <c r="X490" s="85"/>
      <c r="Y490" s="85"/>
      <c r="Z490" s="85"/>
      <c r="AA490" s="85"/>
      <c r="AB490" s="85"/>
      <c r="AC490" s="85"/>
      <c r="AD490" s="85"/>
      <c r="AE490" s="85"/>
      <c r="AF490" s="85"/>
      <c r="AG490" s="85"/>
      <c r="AH490" s="85"/>
      <c r="AI490" s="85"/>
      <c r="AJ490" s="85"/>
      <c r="AK490" s="85"/>
      <c r="AL490" s="85"/>
      <c r="AM490" s="85"/>
      <c r="AN490" s="85"/>
    </row>
    <row r="491" spans="20:40" x14ac:dyDescent="0.2">
      <c r="T491" s="85"/>
      <c r="U491" s="85"/>
      <c r="V491" s="85"/>
      <c r="W491" s="85"/>
      <c r="X491" s="85"/>
      <c r="Y491" s="85"/>
      <c r="Z491" s="85"/>
      <c r="AA491" s="85"/>
      <c r="AB491" s="85"/>
      <c r="AC491" s="85"/>
      <c r="AD491" s="85"/>
      <c r="AE491" s="85"/>
      <c r="AF491" s="85"/>
      <c r="AG491" s="85"/>
      <c r="AH491" s="85"/>
      <c r="AI491" s="85"/>
      <c r="AJ491" s="85"/>
      <c r="AK491" s="85"/>
      <c r="AL491" s="85"/>
      <c r="AM491" s="85"/>
      <c r="AN491" s="85"/>
    </row>
    <row r="492" spans="20:40" x14ac:dyDescent="0.2">
      <c r="T492" s="85"/>
      <c r="U492" s="85"/>
      <c r="V492" s="85"/>
      <c r="W492" s="85"/>
      <c r="X492" s="85"/>
      <c r="Y492" s="85"/>
      <c r="Z492" s="85"/>
      <c r="AA492" s="85"/>
      <c r="AB492" s="85"/>
      <c r="AC492" s="85"/>
      <c r="AD492" s="85"/>
      <c r="AE492" s="85"/>
      <c r="AF492" s="85"/>
      <c r="AG492" s="85"/>
      <c r="AH492" s="85"/>
      <c r="AI492" s="85"/>
      <c r="AJ492" s="85"/>
      <c r="AK492" s="85"/>
      <c r="AL492" s="85"/>
      <c r="AM492" s="85"/>
      <c r="AN492" s="85"/>
    </row>
    <row r="493" spans="20:40" x14ac:dyDescent="0.2">
      <c r="T493" s="85"/>
      <c r="U493" s="85"/>
      <c r="V493" s="85"/>
      <c r="W493" s="85"/>
      <c r="X493" s="85"/>
      <c r="Y493" s="85"/>
      <c r="Z493" s="85"/>
      <c r="AA493" s="85"/>
      <c r="AB493" s="85"/>
      <c r="AC493" s="85"/>
      <c r="AD493" s="85"/>
      <c r="AE493" s="85"/>
      <c r="AF493" s="85"/>
      <c r="AG493" s="85"/>
      <c r="AH493" s="85"/>
      <c r="AI493" s="85"/>
      <c r="AJ493" s="85"/>
      <c r="AK493" s="85"/>
      <c r="AL493" s="85"/>
      <c r="AM493" s="85"/>
      <c r="AN493" s="85"/>
    </row>
    <row r="494" spans="20:40" x14ac:dyDescent="0.2">
      <c r="T494" s="85"/>
      <c r="U494" s="85"/>
      <c r="V494" s="85"/>
      <c r="W494" s="85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  <c r="AH494" s="85"/>
      <c r="AI494" s="85"/>
      <c r="AJ494" s="85"/>
      <c r="AK494" s="85"/>
      <c r="AL494" s="85"/>
      <c r="AM494" s="85"/>
      <c r="AN494" s="85"/>
    </row>
    <row r="495" spans="20:40" x14ac:dyDescent="0.2">
      <c r="T495" s="85"/>
      <c r="U495" s="85"/>
      <c r="V495" s="85"/>
      <c r="W495" s="85"/>
      <c r="X495" s="85"/>
      <c r="Y495" s="85"/>
      <c r="Z495" s="85"/>
      <c r="AA495" s="85"/>
      <c r="AB495" s="85"/>
      <c r="AC495" s="85"/>
      <c r="AD495" s="85"/>
      <c r="AE495" s="85"/>
      <c r="AF495" s="85"/>
      <c r="AG495" s="85"/>
      <c r="AH495" s="85"/>
      <c r="AI495" s="85"/>
      <c r="AJ495" s="85"/>
      <c r="AK495" s="85"/>
      <c r="AL495" s="85"/>
      <c r="AM495" s="85"/>
      <c r="AN495" s="85"/>
    </row>
    <row r="496" spans="20:40" x14ac:dyDescent="0.2">
      <c r="T496" s="85"/>
      <c r="U496" s="85"/>
      <c r="V496" s="85"/>
      <c r="W496" s="85"/>
      <c r="X496" s="85"/>
      <c r="Y496" s="85"/>
      <c r="Z496" s="85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5"/>
    </row>
    <row r="497" spans="20:40" x14ac:dyDescent="0.2"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  <c r="AJ497" s="85"/>
      <c r="AK497" s="85"/>
      <c r="AL497" s="85"/>
      <c r="AM497" s="85"/>
      <c r="AN497" s="85"/>
    </row>
    <row r="498" spans="20:40" x14ac:dyDescent="0.2"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  <c r="AJ498" s="85"/>
      <c r="AK498" s="85"/>
      <c r="AL498" s="85"/>
      <c r="AM498" s="85"/>
      <c r="AN498" s="85"/>
    </row>
    <row r="499" spans="20:40" x14ac:dyDescent="0.2"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  <c r="AJ499" s="85"/>
      <c r="AK499" s="85"/>
      <c r="AL499" s="85"/>
      <c r="AM499" s="85"/>
      <c r="AN499" s="85"/>
    </row>
    <row r="500" spans="20:40" x14ac:dyDescent="0.2">
      <c r="T500" s="85"/>
      <c r="U500" s="85"/>
      <c r="V500" s="85"/>
      <c r="W500" s="85"/>
      <c r="X500" s="85"/>
      <c r="Y500" s="85"/>
      <c r="Z500" s="85"/>
      <c r="AA500" s="85"/>
      <c r="AB500" s="85"/>
      <c r="AC500" s="85"/>
      <c r="AD500" s="85"/>
      <c r="AE500" s="85"/>
      <c r="AF500" s="85"/>
      <c r="AG500" s="85"/>
      <c r="AH500" s="85"/>
      <c r="AI500" s="85"/>
      <c r="AJ500" s="85"/>
      <c r="AK500" s="85"/>
      <c r="AL500" s="85"/>
      <c r="AM500" s="85"/>
      <c r="AN500" s="85"/>
    </row>
    <row r="501" spans="20:40" x14ac:dyDescent="0.2">
      <c r="T501" s="85"/>
      <c r="U501" s="85"/>
      <c r="V501" s="85"/>
      <c r="W501" s="85"/>
      <c r="X501" s="85"/>
      <c r="Y501" s="85"/>
      <c r="Z501" s="85"/>
      <c r="AA501" s="85"/>
      <c r="AB501" s="85"/>
      <c r="AC501" s="85"/>
      <c r="AD501" s="85"/>
      <c r="AE501" s="85"/>
      <c r="AF501" s="85"/>
      <c r="AG501" s="85"/>
      <c r="AH501" s="85"/>
      <c r="AI501" s="85"/>
      <c r="AJ501" s="85"/>
      <c r="AK501" s="85"/>
      <c r="AL501" s="85"/>
      <c r="AM501" s="85"/>
      <c r="AN501" s="85"/>
    </row>
    <row r="502" spans="20:40" x14ac:dyDescent="0.2">
      <c r="T502" s="85"/>
      <c r="U502" s="85"/>
      <c r="V502" s="85"/>
      <c r="W502" s="85"/>
      <c r="X502" s="85"/>
      <c r="Y502" s="85"/>
      <c r="Z502" s="85"/>
      <c r="AA502" s="85"/>
      <c r="AB502" s="85"/>
      <c r="AC502" s="85"/>
      <c r="AD502" s="85"/>
      <c r="AE502" s="85"/>
      <c r="AF502" s="85"/>
      <c r="AG502" s="85"/>
      <c r="AH502" s="85"/>
      <c r="AI502" s="85"/>
      <c r="AJ502" s="85"/>
      <c r="AK502" s="85"/>
      <c r="AL502" s="85"/>
      <c r="AM502" s="85"/>
      <c r="AN502" s="85"/>
    </row>
    <row r="503" spans="20:40" x14ac:dyDescent="0.2">
      <c r="T503" s="85"/>
      <c r="U503" s="85"/>
      <c r="V503" s="85"/>
      <c r="W503" s="85"/>
      <c r="X503" s="85"/>
      <c r="Y503" s="85"/>
      <c r="Z503" s="85"/>
      <c r="AA503" s="85"/>
      <c r="AB503" s="85"/>
      <c r="AC503" s="85"/>
      <c r="AD503" s="85"/>
      <c r="AE503" s="85"/>
      <c r="AF503" s="85"/>
      <c r="AG503" s="85"/>
      <c r="AH503" s="85"/>
      <c r="AI503" s="85"/>
      <c r="AJ503" s="85"/>
      <c r="AK503" s="85"/>
      <c r="AL503" s="85"/>
      <c r="AM503" s="85"/>
      <c r="AN503" s="85"/>
    </row>
    <row r="504" spans="20:40" x14ac:dyDescent="0.2">
      <c r="T504" s="85"/>
      <c r="U504" s="85"/>
      <c r="V504" s="85"/>
      <c r="W504" s="85"/>
      <c r="X504" s="85"/>
      <c r="Y504" s="85"/>
      <c r="Z504" s="85"/>
      <c r="AA504" s="85"/>
      <c r="AB504" s="85"/>
      <c r="AC504" s="85"/>
      <c r="AD504" s="85"/>
      <c r="AE504" s="85"/>
      <c r="AF504" s="85"/>
      <c r="AG504" s="85"/>
      <c r="AH504" s="85"/>
      <c r="AI504" s="85"/>
      <c r="AJ504" s="85"/>
      <c r="AK504" s="85"/>
      <c r="AL504" s="85"/>
      <c r="AM504" s="85"/>
      <c r="AN504" s="85"/>
    </row>
    <row r="505" spans="20:40" x14ac:dyDescent="0.2">
      <c r="T505" s="85"/>
      <c r="U505" s="85"/>
      <c r="V505" s="85"/>
      <c r="W505" s="85"/>
      <c r="X505" s="85"/>
      <c r="Y505" s="85"/>
      <c r="Z505" s="85"/>
      <c r="AA505" s="85"/>
      <c r="AB505" s="85"/>
      <c r="AC505" s="85"/>
      <c r="AD505" s="85"/>
      <c r="AE505" s="85"/>
      <c r="AF505" s="85"/>
      <c r="AG505" s="85"/>
      <c r="AH505" s="85"/>
      <c r="AI505" s="85"/>
      <c r="AJ505" s="85"/>
      <c r="AK505" s="85"/>
      <c r="AL505" s="85"/>
      <c r="AM505" s="85"/>
      <c r="AN505" s="85"/>
    </row>
    <row r="506" spans="20:40" x14ac:dyDescent="0.2"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  <c r="AJ506" s="85"/>
      <c r="AK506" s="85"/>
      <c r="AL506" s="85"/>
      <c r="AM506" s="85"/>
      <c r="AN506" s="85"/>
    </row>
    <row r="507" spans="20:40" x14ac:dyDescent="0.2">
      <c r="T507" s="85"/>
      <c r="U507" s="85"/>
      <c r="V507" s="85"/>
      <c r="W507" s="85"/>
      <c r="X507" s="85"/>
      <c r="Y507" s="85"/>
      <c r="Z507" s="85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5"/>
    </row>
    <row r="508" spans="20:40" x14ac:dyDescent="0.2"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  <c r="AJ508" s="85"/>
      <c r="AK508" s="85"/>
      <c r="AL508" s="85"/>
      <c r="AM508" s="85"/>
      <c r="AN508" s="85"/>
    </row>
    <row r="509" spans="20:40" x14ac:dyDescent="0.2">
      <c r="T509" s="85"/>
      <c r="U509" s="85"/>
      <c r="V509" s="85"/>
      <c r="W509" s="85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  <c r="AH509" s="85"/>
      <c r="AI509" s="85"/>
      <c r="AJ509" s="85"/>
      <c r="AK509" s="85"/>
      <c r="AL509" s="85"/>
      <c r="AM509" s="85"/>
      <c r="AN509" s="85"/>
    </row>
    <row r="510" spans="20:40" x14ac:dyDescent="0.2">
      <c r="T510" s="85"/>
      <c r="U510" s="85"/>
      <c r="V510" s="85"/>
      <c r="W510" s="85"/>
      <c r="X510" s="85"/>
      <c r="Y510" s="85"/>
      <c r="Z510" s="85"/>
      <c r="AA510" s="85"/>
      <c r="AB510" s="85"/>
      <c r="AC510" s="85"/>
      <c r="AD510" s="85"/>
      <c r="AE510" s="85"/>
      <c r="AF510" s="85"/>
      <c r="AG510" s="85"/>
      <c r="AH510" s="85"/>
      <c r="AI510" s="85"/>
      <c r="AJ510" s="85"/>
      <c r="AK510" s="85"/>
      <c r="AL510" s="85"/>
      <c r="AM510" s="85"/>
      <c r="AN510" s="85"/>
    </row>
    <row r="511" spans="20:40" x14ac:dyDescent="0.2"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5"/>
      <c r="AG511" s="85"/>
      <c r="AH511" s="85"/>
      <c r="AI511" s="85"/>
      <c r="AJ511" s="85"/>
      <c r="AK511" s="85"/>
      <c r="AL511" s="85"/>
      <c r="AM511" s="85"/>
      <c r="AN511" s="85"/>
    </row>
    <row r="512" spans="20:40" x14ac:dyDescent="0.2">
      <c r="T512" s="85"/>
      <c r="U512" s="85"/>
      <c r="V512" s="85"/>
      <c r="W512" s="85"/>
      <c r="X512" s="85"/>
      <c r="Y512" s="85"/>
      <c r="Z512" s="85"/>
      <c r="AA512" s="85"/>
      <c r="AB512" s="85"/>
      <c r="AC512" s="85"/>
      <c r="AD512" s="85"/>
      <c r="AE512" s="85"/>
      <c r="AF512" s="85"/>
      <c r="AG512" s="85"/>
      <c r="AH512" s="85"/>
      <c r="AI512" s="85"/>
      <c r="AJ512" s="85"/>
      <c r="AK512" s="85"/>
      <c r="AL512" s="85"/>
      <c r="AM512" s="85"/>
      <c r="AN512" s="85"/>
    </row>
    <row r="513" spans="20:40" x14ac:dyDescent="0.2"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  <c r="AJ513" s="85"/>
      <c r="AK513" s="85"/>
      <c r="AL513" s="85"/>
      <c r="AM513" s="85"/>
      <c r="AN513" s="85"/>
    </row>
    <row r="514" spans="20:40" x14ac:dyDescent="0.2"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  <c r="AJ514" s="85"/>
      <c r="AK514" s="85"/>
      <c r="AL514" s="85"/>
      <c r="AM514" s="85"/>
      <c r="AN514" s="85"/>
    </row>
    <row r="515" spans="20:40" x14ac:dyDescent="0.2"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  <c r="AJ515" s="85"/>
      <c r="AK515" s="85"/>
      <c r="AL515" s="85"/>
      <c r="AM515" s="85"/>
      <c r="AN515" s="85"/>
    </row>
    <row r="516" spans="20:40" x14ac:dyDescent="0.2">
      <c r="T516" s="85"/>
      <c r="U516" s="85"/>
      <c r="V516" s="85"/>
      <c r="W516" s="85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5"/>
    </row>
    <row r="517" spans="20:40" x14ac:dyDescent="0.2">
      <c r="T517" s="85"/>
      <c r="U517" s="85"/>
      <c r="V517" s="85"/>
      <c r="W517" s="85"/>
      <c r="X517" s="85"/>
      <c r="Y517" s="85"/>
      <c r="Z517" s="85"/>
      <c r="AA517" s="85"/>
      <c r="AB517" s="85"/>
      <c r="AC517" s="85"/>
      <c r="AD517" s="85"/>
      <c r="AE517" s="85"/>
      <c r="AF517" s="85"/>
      <c r="AG517" s="85"/>
      <c r="AH517" s="85"/>
      <c r="AI517" s="85"/>
      <c r="AJ517" s="85"/>
      <c r="AK517" s="85"/>
      <c r="AL517" s="85"/>
      <c r="AM517" s="85"/>
      <c r="AN517" s="85"/>
    </row>
    <row r="518" spans="20:40" x14ac:dyDescent="0.2">
      <c r="T518" s="85"/>
      <c r="U518" s="85"/>
      <c r="V518" s="85"/>
      <c r="W518" s="85"/>
      <c r="X518" s="85"/>
      <c r="Y518" s="85"/>
      <c r="Z518" s="85"/>
      <c r="AA518" s="85"/>
      <c r="AB518" s="85"/>
      <c r="AC518" s="85"/>
      <c r="AD518" s="85"/>
      <c r="AE518" s="85"/>
      <c r="AF518" s="85"/>
      <c r="AG518" s="85"/>
      <c r="AH518" s="85"/>
      <c r="AI518" s="85"/>
      <c r="AJ518" s="85"/>
      <c r="AK518" s="85"/>
      <c r="AL518" s="85"/>
      <c r="AM518" s="85"/>
      <c r="AN518" s="85"/>
    </row>
    <row r="519" spans="20:40" x14ac:dyDescent="0.2"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  <c r="AJ519" s="85"/>
      <c r="AK519" s="85"/>
      <c r="AL519" s="85"/>
      <c r="AM519" s="85"/>
      <c r="AN519" s="85"/>
    </row>
    <row r="520" spans="20:40" x14ac:dyDescent="0.2">
      <c r="T520" s="85"/>
      <c r="U520" s="85"/>
      <c r="V520" s="85"/>
      <c r="W520" s="85"/>
      <c r="X520" s="85"/>
      <c r="Y520" s="85"/>
      <c r="Z520" s="85"/>
      <c r="AA520" s="85"/>
      <c r="AB520" s="85"/>
      <c r="AC520" s="85"/>
      <c r="AD520" s="85"/>
      <c r="AE520" s="85"/>
      <c r="AF520" s="85"/>
      <c r="AG520" s="85"/>
      <c r="AH520" s="85"/>
      <c r="AI520" s="85"/>
      <c r="AJ520" s="85"/>
      <c r="AK520" s="85"/>
      <c r="AL520" s="85"/>
      <c r="AM520" s="85"/>
      <c r="AN520" s="85"/>
    </row>
    <row r="521" spans="20:40" x14ac:dyDescent="0.2">
      <c r="T521" s="85"/>
      <c r="U521" s="85"/>
      <c r="V521" s="85"/>
      <c r="W521" s="85"/>
      <c r="X521" s="85"/>
      <c r="Y521" s="85"/>
      <c r="Z521" s="85"/>
      <c r="AA521" s="85"/>
      <c r="AB521" s="85"/>
      <c r="AC521" s="85"/>
      <c r="AD521" s="85"/>
      <c r="AE521" s="85"/>
      <c r="AF521" s="85"/>
      <c r="AG521" s="85"/>
      <c r="AH521" s="85"/>
      <c r="AI521" s="85"/>
      <c r="AJ521" s="85"/>
      <c r="AK521" s="85"/>
      <c r="AL521" s="85"/>
      <c r="AM521" s="85"/>
      <c r="AN521" s="85"/>
    </row>
    <row r="522" spans="20:40" x14ac:dyDescent="0.2">
      <c r="T522" s="85"/>
      <c r="U522" s="85"/>
      <c r="V522" s="85"/>
      <c r="W522" s="85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  <c r="AH522" s="85"/>
      <c r="AI522" s="85"/>
      <c r="AJ522" s="85"/>
      <c r="AK522" s="85"/>
      <c r="AL522" s="85"/>
      <c r="AM522" s="85"/>
      <c r="AN522" s="85"/>
    </row>
    <row r="523" spans="20:40" x14ac:dyDescent="0.2">
      <c r="T523" s="85"/>
      <c r="U523" s="85"/>
      <c r="V523" s="85"/>
      <c r="W523" s="85"/>
      <c r="X523" s="85"/>
      <c r="Y523" s="85"/>
      <c r="Z523" s="85"/>
      <c r="AA523" s="85"/>
      <c r="AB523" s="85"/>
      <c r="AC523" s="85"/>
      <c r="AD523" s="85"/>
      <c r="AE523" s="85"/>
      <c r="AF523" s="85"/>
      <c r="AG523" s="85"/>
      <c r="AH523" s="85"/>
      <c r="AI523" s="85"/>
      <c r="AJ523" s="85"/>
      <c r="AK523" s="85"/>
      <c r="AL523" s="85"/>
      <c r="AM523" s="85"/>
      <c r="AN523" s="85"/>
    </row>
    <row r="524" spans="20:40" x14ac:dyDescent="0.2">
      <c r="T524" s="85"/>
      <c r="U524" s="85"/>
      <c r="V524" s="85"/>
      <c r="W524" s="85"/>
      <c r="X524" s="85"/>
      <c r="Y524" s="85"/>
      <c r="Z524" s="85"/>
      <c r="AA524" s="85"/>
      <c r="AB524" s="85"/>
      <c r="AC524" s="85"/>
      <c r="AD524" s="85"/>
      <c r="AE524" s="85"/>
      <c r="AF524" s="85"/>
      <c r="AG524" s="85"/>
      <c r="AH524" s="85"/>
      <c r="AI524" s="85"/>
      <c r="AJ524" s="85"/>
      <c r="AK524" s="85"/>
      <c r="AL524" s="85"/>
      <c r="AM524" s="85"/>
      <c r="AN524" s="85"/>
    </row>
    <row r="525" spans="20:40" x14ac:dyDescent="0.2">
      <c r="T525" s="85"/>
      <c r="U525" s="85"/>
      <c r="V525" s="85"/>
      <c r="W525" s="85"/>
      <c r="X525" s="85"/>
      <c r="Y525" s="85"/>
      <c r="Z525" s="85"/>
      <c r="AA525" s="85"/>
      <c r="AB525" s="85"/>
      <c r="AC525" s="85"/>
      <c r="AD525" s="85"/>
      <c r="AE525" s="85"/>
      <c r="AF525" s="85"/>
      <c r="AG525" s="85"/>
      <c r="AH525" s="85"/>
      <c r="AI525" s="85"/>
      <c r="AJ525" s="85"/>
      <c r="AK525" s="85"/>
      <c r="AL525" s="85"/>
      <c r="AM525" s="85"/>
      <c r="AN525" s="85"/>
    </row>
    <row r="526" spans="20:40" x14ac:dyDescent="0.2">
      <c r="T526" s="85"/>
      <c r="U526" s="85"/>
      <c r="V526" s="85"/>
      <c r="W526" s="85"/>
      <c r="X526" s="85"/>
      <c r="Y526" s="85"/>
      <c r="Z526" s="85"/>
      <c r="AA526" s="85"/>
      <c r="AB526" s="85"/>
      <c r="AC526" s="85"/>
      <c r="AD526" s="85"/>
      <c r="AE526" s="85"/>
      <c r="AF526" s="85"/>
      <c r="AG526" s="85"/>
      <c r="AH526" s="85"/>
      <c r="AI526" s="85"/>
      <c r="AJ526" s="85"/>
      <c r="AK526" s="85"/>
      <c r="AL526" s="85"/>
      <c r="AM526" s="85"/>
      <c r="AN526" s="85"/>
    </row>
    <row r="527" spans="20:40" x14ac:dyDescent="0.2">
      <c r="T527" s="85"/>
      <c r="U527" s="85"/>
      <c r="V527" s="85"/>
      <c r="W527" s="85"/>
      <c r="X527" s="85"/>
      <c r="Y527" s="85"/>
      <c r="Z527" s="85"/>
      <c r="AA527" s="85"/>
      <c r="AB527" s="85"/>
      <c r="AC527" s="85"/>
      <c r="AD527" s="85"/>
      <c r="AE527" s="85"/>
      <c r="AF527" s="85"/>
      <c r="AG527" s="85"/>
      <c r="AH527" s="85"/>
      <c r="AI527" s="85"/>
      <c r="AJ527" s="85"/>
      <c r="AK527" s="85"/>
      <c r="AL527" s="85"/>
      <c r="AM527" s="85"/>
      <c r="AN527" s="85"/>
    </row>
    <row r="528" spans="20:40" x14ac:dyDescent="0.2">
      <c r="T528" s="85"/>
      <c r="U528" s="85"/>
      <c r="V528" s="85"/>
      <c r="W528" s="85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  <c r="AH528" s="85"/>
      <c r="AI528" s="85"/>
      <c r="AJ528" s="85"/>
      <c r="AK528" s="85"/>
      <c r="AL528" s="85"/>
      <c r="AM528" s="85"/>
      <c r="AN528" s="85"/>
    </row>
    <row r="529" spans="20:40" x14ac:dyDescent="0.2"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5"/>
    </row>
    <row r="530" spans="20:40" x14ac:dyDescent="0.2">
      <c r="T530" s="85"/>
      <c r="U530" s="85"/>
      <c r="V530" s="85"/>
      <c r="W530" s="85"/>
      <c r="X530" s="85"/>
      <c r="Y530" s="85"/>
      <c r="Z530" s="85"/>
      <c r="AA530" s="85"/>
      <c r="AB530" s="85"/>
      <c r="AC530" s="85"/>
      <c r="AD530" s="85"/>
      <c r="AE530" s="85"/>
      <c r="AF530" s="85"/>
      <c r="AG530" s="85"/>
      <c r="AH530" s="85"/>
      <c r="AI530" s="85"/>
      <c r="AJ530" s="85"/>
      <c r="AK530" s="85"/>
      <c r="AL530" s="85"/>
      <c r="AM530" s="85"/>
      <c r="AN530" s="85"/>
    </row>
    <row r="531" spans="20:40" x14ac:dyDescent="0.2">
      <c r="T531" s="85"/>
      <c r="U531" s="85"/>
      <c r="V531" s="85"/>
      <c r="W531" s="85"/>
      <c r="X531" s="85"/>
      <c r="Y531" s="85"/>
      <c r="Z531" s="85"/>
      <c r="AA531" s="85"/>
      <c r="AB531" s="85"/>
      <c r="AC531" s="85"/>
      <c r="AD531" s="85"/>
      <c r="AE531" s="85"/>
      <c r="AF531" s="85"/>
      <c r="AG531" s="85"/>
      <c r="AH531" s="85"/>
      <c r="AI531" s="85"/>
      <c r="AJ531" s="85"/>
      <c r="AK531" s="85"/>
      <c r="AL531" s="85"/>
      <c r="AM531" s="85"/>
      <c r="AN531" s="85"/>
    </row>
    <row r="532" spans="20:40" x14ac:dyDescent="0.2">
      <c r="T532" s="85"/>
      <c r="U532" s="85"/>
      <c r="V532" s="85"/>
      <c r="W532" s="85"/>
      <c r="X532" s="85"/>
      <c r="Y532" s="85"/>
      <c r="Z532" s="85"/>
      <c r="AA532" s="85"/>
      <c r="AB532" s="85"/>
      <c r="AC532" s="85"/>
      <c r="AD532" s="85"/>
      <c r="AE532" s="85"/>
      <c r="AF532" s="85"/>
      <c r="AG532" s="85"/>
      <c r="AH532" s="85"/>
      <c r="AI532" s="85"/>
      <c r="AJ532" s="85"/>
      <c r="AK532" s="85"/>
      <c r="AL532" s="85"/>
      <c r="AM532" s="85"/>
      <c r="AN532" s="85"/>
    </row>
    <row r="533" spans="20:40" x14ac:dyDescent="0.2">
      <c r="T533" s="85"/>
      <c r="U533" s="85"/>
      <c r="V533" s="85"/>
      <c r="W533" s="85"/>
      <c r="X533" s="85"/>
      <c r="Y533" s="85"/>
      <c r="Z533" s="85"/>
      <c r="AA533" s="85"/>
      <c r="AB533" s="85"/>
      <c r="AC533" s="85"/>
      <c r="AD533" s="85"/>
      <c r="AE533" s="85"/>
      <c r="AF533" s="85"/>
      <c r="AG533" s="85"/>
      <c r="AH533" s="85"/>
      <c r="AI533" s="85"/>
      <c r="AJ533" s="85"/>
      <c r="AK533" s="85"/>
      <c r="AL533" s="85"/>
      <c r="AM533" s="85"/>
      <c r="AN533" s="85"/>
    </row>
    <row r="534" spans="20:40" x14ac:dyDescent="0.2">
      <c r="T534" s="85"/>
      <c r="U534" s="85"/>
      <c r="V534" s="85"/>
      <c r="W534" s="85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  <c r="AJ534" s="85"/>
      <c r="AK534" s="85"/>
      <c r="AL534" s="85"/>
      <c r="AM534" s="85"/>
      <c r="AN534" s="85"/>
    </row>
    <row r="535" spans="20:40" x14ac:dyDescent="0.2">
      <c r="T535" s="85"/>
      <c r="U535" s="85"/>
      <c r="V535" s="85"/>
      <c r="W535" s="85"/>
      <c r="X535" s="85"/>
      <c r="Y535" s="85"/>
      <c r="Z535" s="85"/>
      <c r="AA535" s="85"/>
      <c r="AB535" s="85"/>
      <c r="AC535" s="85"/>
      <c r="AD535" s="85"/>
      <c r="AE535" s="85"/>
      <c r="AF535" s="85"/>
      <c r="AG535" s="85"/>
      <c r="AH535" s="85"/>
      <c r="AI535" s="85"/>
      <c r="AJ535" s="85"/>
      <c r="AK535" s="85"/>
      <c r="AL535" s="85"/>
      <c r="AM535" s="85"/>
      <c r="AN535" s="85"/>
    </row>
    <row r="536" spans="20:40" x14ac:dyDescent="0.2">
      <c r="T536" s="85"/>
      <c r="U536" s="85"/>
      <c r="V536" s="85"/>
      <c r="W536" s="85"/>
      <c r="X536" s="85"/>
      <c r="Y536" s="85"/>
      <c r="Z536" s="85"/>
      <c r="AA536" s="85"/>
      <c r="AB536" s="85"/>
      <c r="AC536" s="85"/>
      <c r="AD536" s="85"/>
      <c r="AE536" s="85"/>
      <c r="AF536" s="85"/>
      <c r="AG536" s="85"/>
      <c r="AH536" s="85"/>
      <c r="AI536" s="85"/>
      <c r="AJ536" s="85"/>
      <c r="AK536" s="85"/>
      <c r="AL536" s="85"/>
      <c r="AM536" s="85"/>
      <c r="AN536" s="85"/>
    </row>
    <row r="537" spans="20:40" x14ac:dyDescent="0.2">
      <c r="T537" s="85"/>
      <c r="U537" s="85"/>
      <c r="V537" s="85"/>
      <c r="W537" s="85"/>
      <c r="X537" s="85"/>
      <c r="Y537" s="85"/>
      <c r="Z537" s="85"/>
      <c r="AA537" s="85"/>
      <c r="AB537" s="85"/>
      <c r="AC537" s="85"/>
      <c r="AD537" s="85"/>
      <c r="AE537" s="85"/>
      <c r="AF537" s="85"/>
      <c r="AG537" s="85"/>
      <c r="AH537" s="85"/>
      <c r="AI537" s="85"/>
      <c r="AJ537" s="85"/>
      <c r="AK537" s="85"/>
      <c r="AL537" s="85"/>
      <c r="AM537" s="85"/>
      <c r="AN537" s="85"/>
    </row>
    <row r="538" spans="20:40" x14ac:dyDescent="0.2">
      <c r="T538" s="85"/>
      <c r="U538" s="85"/>
      <c r="V538" s="85"/>
      <c r="W538" s="85"/>
      <c r="X538" s="85"/>
      <c r="Y538" s="85"/>
      <c r="Z538" s="85"/>
      <c r="AA538" s="85"/>
      <c r="AB538" s="85"/>
      <c r="AC538" s="85"/>
      <c r="AD538" s="85"/>
      <c r="AE538" s="85"/>
      <c r="AF538" s="85"/>
      <c r="AG538" s="85"/>
      <c r="AH538" s="85"/>
      <c r="AI538" s="85"/>
      <c r="AJ538" s="85"/>
      <c r="AK538" s="85"/>
      <c r="AL538" s="85"/>
      <c r="AM538" s="85"/>
      <c r="AN538" s="85"/>
    </row>
    <row r="539" spans="20:40" x14ac:dyDescent="0.2">
      <c r="T539" s="85"/>
      <c r="U539" s="85"/>
      <c r="V539" s="85"/>
      <c r="W539" s="85"/>
      <c r="X539" s="85"/>
      <c r="Y539" s="85"/>
      <c r="Z539" s="85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5"/>
    </row>
    <row r="540" spans="20:40" x14ac:dyDescent="0.2"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  <c r="AJ540" s="85"/>
      <c r="AK540" s="85"/>
      <c r="AL540" s="85"/>
      <c r="AM540" s="85"/>
      <c r="AN540" s="85"/>
    </row>
    <row r="541" spans="20:40" x14ac:dyDescent="0.2">
      <c r="T541" s="85"/>
      <c r="U541" s="85"/>
      <c r="V541" s="85"/>
      <c r="W541" s="85"/>
      <c r="X541" s="85"/>
      <c r="Y541" s="85"/>
      <c r="Z541" s="85"/>
      <c r="AA541" s="85"/>
      <c r="AB541" s="85"/>
      <c r="AC541" s="85"/>
      <c r="AD541" s="85"/>
      <c r="AE541" s="85"/>
      <c r="AF541" s="85"/>
      <c r="AG541" s="85"/>
      <c r="AH541" s="85"/>
      <c r="AI541" s="85"/>
      <c r="AJ541" s="85"/>
      <c r="AK541" s="85"/>
      <c r="AL541" s="85"/>
      <c r="AM541" s="85"/>
      <c r="AN541" s="85"/>
    </row>
    <row r="542" spans="20:40" x14ac:dyDescent="0.2"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  <c r="AJ542" s="85"/>
      <c r="AK542" s="85"/>
      <c r="AL542" s="85"/>
      <c r="AM542" s="85"/>
      <c r="AN542" s="85"/>
    </row>
    <row r="543" spans="20:40" x14ac:dyDescent="0.2"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</row>
    <row r="544" spans="20:40" x14ac:dyDescent="0.2"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  <c r="AJ544" s="85"/>
      <c r="AK544" s="85"/>
      <c r="AL544" s="85"/>
      <c r="AM544" s="85"/>
      <c r="AN544" s="85"/>
    </row>
    <row r="545" spans="20:40" x14ac:dyDescent="0.2">
      <c r="T545" s="85"/>
      <c r="U545" s="85"/>
      <c r="V545" s="85"/>
      <c r="W545" s="85"/>
      <c r="X545" s="85"/>
      <c r="Y545" s="85"/>
      <c r="Z545" s="85"/>
      <c r="AA545" s="85"/>
      <c r="AB545" s="85"/>
      <c r="AC545" s="85"/>
      <c r="AD545" s="85"/>
      <c r="AE545" s="85"/>
      <c r="AF545" s="85"/>
      <c r="AG545" s="85"/>
      <c r="AH545" s="85"/>
      <c r="AI545" s="85"/>
      <c r="AJ545" s="85"/>
      <c r="AK545" s="85"/>
      <c r="AL545" s="85"/>
      <c r="AM545" s="85"/>
      <c r="AN545" s="85"/>
    </row>
    <row r="546" spans="20:40" x14ac:dyDescent="0.2">
      <c r="T546" s="85"/>
      <c r="U546" s="85"/>
      <c r="V546" s="85"/>
      <c r="W546" s="85"/>
      <c r="X546" s="85"/>
      <c r="Y546" s="85"/>
      <c r="Z546" s="85"/>
      <c r="AA546" s="85"/>
      <c r="AB546" s="85"/>
      <c r="AC546" s="85"/>
      <c r="AD546" s="85"/>
      <c r="AE546" s="85"/>
      <c r="AF546" s="85"/>
      <c r="AG546" s="85"/>
      <c r="AH546" s="85"/>
      <c r="AI546" s="85"/>
      <c r="AJ546" s="85"/>
      <c r="AK546" s="85"/>
      <c r="AL546" s="85"/>
      <c r="AM546" s="85"/>
      <c r="AN546" s="85"/>
    </row>
    <row r="547" spans="20:40" x14ac:dyDescent="0.2">
      <c r="T547" s="85"/>
      <c r="U547" s="85"/>
      <c r="V547" s="85"/>
      <c r="W547" s="85"/>
      <c r="X547" s="85"/>
      <c r="Y547" s="85"/>
      <c r="Z547" s="85"/>
      <c r="AA547" s="85"/>
      <c r="AB547" s="85"/>
      <c r="AC547" s="85"/>
      <c r="AD547" s="85"/>
      <c r="AE547" s="85"/>
      <c r="AF547" s="85"/>
      <c r="AG547" s="85"/>
      <c r="AH547" s="85"/>
      <c r="AI547" s="85"/>
      <c r="AJ547" s="85"/>
      <c r="AK547" s="85"/>
      <c r="AL547" s="85"/>
      <c r="AM547" s="85"/>
      <c r="AN547" s="85"/>
    </row>
    <row r="548" spans="20:40" x14ac:dyDescent="0.2">
      <c r="T548" s="85"/>
      <c r="U548" s="85"/>
      <c r="V548" s="85"/>
      <c r="W548" s="85"/>
      <c r="X548" s="85"/>
      <c r="Y548" s="85"/>
      <c r="Z548" s="85"/>
      <c r="AA548" s="85"/>
      <c r="AB548" s="85"/>
      <c r="AC548" s="85"/>
      <c r="AD548" s="85"/>
      <c r="AE548" s="85"/>
      <c r="AF548" s="85"/>
      <c r="AG548" s="85"/>
      <c r="AH548" s="85"/>
      <c r="AI548" s="85"/>
      <c r="AJ548" s="85"/>
      <c r="AK548" s="85"/>
      <c r="AL548" s="85"/>
      <c r="AM548" s="85"/>
      <c r="AN548" s="85"/>
    </row>
    <row r="549" spans="20:40" x14ac:dyDescent="0.2">
      <c r="T549" s="85"/>
      <c r="U549" s="85"/>
      <c r="V549" s="85"/>
      <c r="W549" s="85"/>
      <c r="X549" s="85"/>
      <c r="Y549" s="85"/>
      <c r="Z549" s="85"/>
      <c r="AA549" s="85"/>
      <c r="AB549" s="85"/>
      <c r="AC549" s="85"/>
      <c r="AD549" s="85"/>
      <c r="AE549" s="85"/>
      <c r="AF549" s="85"/>
      <c r="AG549" s="85"/>
      <c r="AH549" s="85"/>
      <c r="AI549" s="85"/>
      <c r="AJ549" s="85"/>
      <c r="AK549" s="85"/>
      <c r="AL549" s="85"/>
      <c r="AM549" s="85"/>
      <c r="AN549" s="85"/>
    </row>
    <row r="550" spans="20:40" x14ac:dyDescent="0.2">
      <c r="T550" s="85"/>
      <c r="U550" s="85"/>
      <c r="V550" s="85"/>
      <c r="W550" s="85"/>
      <c r="X550" s="85"/>
      <c r="Y550" s="85"/>
      <c r="Z550" s="85"/>
      <c r="AA550" s="85"/>
      <c r="AB550" s="85"/>
      <c r="AC550" s="85"/>
      <c r="AD550" s="85"/>
      <c r="AE550" s="85"/>
      <c r="AF550" s="85"/>
      <c r="AG550" s="85"/>
      <c r="AH550" s="85"/>
      <c r="AI550" s="85"/>
      <c r="AJ550" s="85"/>
      <c r="AK550" s="85"/>
      <c r="AL550" s="85"/>
      <c r="AM550" s="85"/>
      <c r="AN550" s="85"/>
    </row>
    <row r="551" spans="20:40" x14ac:dyDescent="0.2">
      <c r="T551" s="85"/>
      <c r="U551" s="85"/>
      <c r="V551" s="85"/>
      <c r="W551" s="85"/>
      <c r="X551" s="85"/>
      <c r="Y551" s="85"/>
      <c r="Z551" s="85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5"/>
    </row>
    <row r="552" spans="20:40" x14ac:dyDescent="0.2">
      <c r="T552" s="85"/>
      <c r="U552" s="85"/>
      <c r="V552" s="85"/>
      <c r="W552" s="85"/>
      <c r="X552" s="85"/>
      <c r="Y552" s="85"/>
      <c r="Z552" s="85"/>
      <c r="AA552" s="85"/>
      <c r="AB552" s="85"/>
      <c r="AC552" s="85"/>
      <c r="AD552" s="85"/>
      <c r="AE552" s="85"/>
      <c r="AF552" s="85"/>
      <c r="AG552" s="85"/>
      <c r="AH552" s="85"/>
      <c r="AI552" s="85"/>
      <c r="AJ552" s="85"/>
      <c r="AK552" s="85"/>
      <c r="AL552" s="85"/>
      <c r="AM552" s="85"/>
      <c r="AN552" s="85"/>
    </row>
    <row r="553" spans="20:40" x14ac:dyDescent="0.2"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  <c r="AJ553" s="85"/>
      <c r="AK553" s="85"/>
      <c r="AL553" s="85"/>
      <c r="AM553" s="85"/>
      <c r="AN553" s="85"/>
    </row>
    <row r="554" spans="20:40" x14ac:dyDescent="0.2">
      <c r="T554" s="85"/>
      <c r="U554" s="85"/>
      <c r="V554" s="85"/>
      <c r="W554" s="85"/>
      <c r="X554" s="85"/>
      <c r="Y554" s="85"/>
      <c r="Z554" s="85"/>
      <c r="AA554" s="85"/>
      <c r="AB554" s="85"/>
      <c r="AC554" s="85"/>
      <c r="AD554" s="85"/>
      <c r="AE554" s="85"/>
      <c r="AF554" s="85"/>
      <c r="AG554" s="85"/>
      <c r="AH554" s="85"/>
      <c r="AI554" s="85"/>
      <c r="AJ554" s="85"/>
      <c r="AK554" s="85"/>
      <c r="AL554" s="85"/>
      <c r="AM554" s="85"/>
      <c r="AN554" s="85"/>
    </row>
    <row r="555" spans="20:40" x14ac:dyDescent="0.2">
      <c r="T555" s="85"/>
      <c r="U555" s="85"/>
      <c r="V555" s="85"/>
      <c r="W555" s="85"/>
      <c r="X555" s="85"/>
      <c r="Y555" s="85"/>
      <c r="Z555" s="85"/>
      <c r="AA555" s="85"/>
      <c r="AB555" s="85"/>
      <c r="AC555" s="85"/>
      <c r="AD555" s="85"/>
      <c r="AE555" s="85"/>
      <c r="AF555" s="85"/>
      <c r="AG555" s="85"/>
      <c r="AH555" s="85"/>
      <c r="AI555" s="85"/>
      <c r="AJ555" s="85"/>
      <c r="AK555" s="85"/>
      <c r="AL555" s="85"/>
      <c r="AM555" s="85"/>
      <c r="AN555" s="85"/>
    </row>
    <row r="556" spans="20:40" x14ac:dyDescent="0.2">
      <c r="T556" s="85"/>
      <c r="U556" s="85"/>
      <c r="V556" s="85"/>
      <c r="W556" s="85"/>
      <c r="X556" s="85"/>
      <c r="Y556" s="85"/>
      <c r="Z556" s="85"/>
      <c r="AA556" s="85"/>
      <c r="AB556" s="85"/>
      <c r="AC556" s="85"/>
      <c r="AD556" s="85"/>
      <c r="AE556" s="85"/>
      <c r="AF556" s="85"/>
      <c r="AG556" s="85"/>
      <c r="AH556" s="85"/>
      <c r="AI556" s="85"/>
      <c r="AJ556" s="85"/>
      <c r="AK556" s="85"/>
      <c r="AL556" s="85"/>
      <c r="AM556" s="85"/>
      <c r="AN556" s="85"/>
    </row>
    <row r="557" spans="20:40" x14ac:dyDescent="0.2">
      <c r="T557" s="85"/>
      <c r="U557" s="85"/>
      <c r="V557" s="85"/>
      <c r="W557" s="85"/>
      <c r="X557" s="85"/>
      <c r="Y557" s="85"/>
      <c r="Z557" s="85"/>
      <c r="AA557" s="85"/>
      <c r="AB557" s="85"/>
      <c r="AC557" s="85"/>
      <c r="AD557" s="85"/>
      <c r="AE557" s="85"/>
      <c r="AF557" s="85"/>
      <c r="AG557" s="85"/>
      <c r="AH557" s="85"/>
      <c r="AI557" s="85"/>
      <c r="AJ557" s="85"/>
      <c r="AK557" s="85"/>
      <c r="AL557" s="85"/>
      <c r="AM557" s="85"/>
      <c r="AN557" s="85"/>
    </row>
    <row r="558" spans="20:40" x14ac:dyDescent="0.2"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  <c r="AJ558" s="85"/>
      <c r="AK558" s="85"/>
      <c r="AL558" s="85"/>
      <c r="AM558" s="85"/>
      <c r="AN558" s="85"/>
    </row>
    <row r="559" spans="20:40" x14ac:dyDescent="0.2"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  <c r="AJ559" s="85"/>
      <c r="AK559" s="85"/>
      <c r="AL559" s="85"/>
      <c r="AM559" s="85"/>
      <c r="AN559" s="85"/>
    </row>
    <row r="560" spans="20:40" x14ac:dyDescent="0.2"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  <c r="AJ560" s="85"/>
      <c r="AK560" s="85"/>
      <c r="AL560" s="85"/>
      <c r="AM560" s="85"/>
      <c r="AN560" s="85"/>
    </row>
    <row r="561" spans="20:40" x14ac:dyDescent="0.2">
      <c r="T561" s="85"/>
      <c r="U561" s="85"/>
      <c r="V561" s="85"/>
      <c r="W561" s="85"/>
      <c r="X561" s="85"/>
      <c r="Y561" s="85"/>
      <c r="Z561" s="85"/>
      <c r="AA561" s="85"/>
      <c r="AB561" s="85"/>
      <c r="AC561" s="85"/>
      <c r="AD561" s="85"/>
      <c r="AE561" s="85"/>
      <c r="AF561" s="85"/>
      <c r="AG561" s="85"/>
      <c r="AH561" s="85"/>
      <c r="AI561" s="85"/>
      <c r="AJ561" s="85"/>
      <c r="AK561" s="85"/>
      <c r="AL561" s="85"/>
      <c r="AM561" s="85"/>
      <c r="AN561" s="85"/>
    </row>
    <row r="562" spans="20:40" x14ac:dyDescent="0.2">
      <c r="T562" s="85"/>
      <c r="U562" s="85"/>
      <c r="V562" s="85"/>
      <c r="W562" s="85"/>
      <c r="X562" s="85"/>
      <c r="Y562" s="85"/>
      <c r="Z562" s="85"/>
      <c r="AA562" s="85"/>
      <c r="AB562" s="85"/>
      <c r="AC562" s="85"/>
      <c r="AD562" s="85"/>
      <c r="AE562" s="85"/>
      <c r="AF562" s="85"/>
      <c r="AG562" s="85"/>
      <c r="AH562" s="85"/>
      <c r="AI562" s="85"/>
      <c r="AJ562" s="85"/>
      <c r="AK562" s="85"/>
      <c r="AL562" s="85"/>
      <c r="AM562" s="85"/>
      <c r="AN562" s="85"/>
    </row>
    <row r="563" spans="20:40" x14ac:dyDescent="0.2">
      <c r="T563" s="85"/>
      <c r="U563" s="85"/>
      <c r="V563" s="85"/>
      <c r="W563" s="85"/>
      <c r="X563" s="85"/>
      <c r="Y563" s="85"/>
      <c r="Z563" s="85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5"/>
    </row>
    <row r="564" spans="20:40" x14ac:dyDescent="0.2"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  <c r="AJ564" s="85"/>
      <c r="AK564" s="85"/>
      <c r="AL564" s="85"/>
      <c r="AM564" s="85"/>
      <c r="AN564" s="85"/>
    </row>
    <row r="565" spans="20:40" x14ac:dyDescent="0.2">
      <c r="T565" s="85"/>
      <c r="U565" s="85"/>
      <c r="V565" s="85"/>
      <c r="W565" s="85"/>
      <c r="X565" s="85"/>
      <c r="Y565" s="85"/>
      <c r="Z565" s="85"/>
      <c r="AA565" s="85"/>
      <c r="AB565" s="85"/>
      <c r="AC565" s="85"/>
      <c r="AD565" s="85"/>
      <c r="AE565" s="85"/>
      <c r="AF565" s="85"/>
      <c r="AG565" s="85"/>
      <c r="AH565" s="85"/>
      <c r="AI565" s="85"/>
      <c r="AJ565" s="85"/>
      <c r="AK565" s="85"/>
      <c r="AL565" s="85"/>
      <c r="AM565" s="85"/>
      <c r="AN565" s="85"/>
    </row>
    <row r="566" spans="20:40" x14ac:dyDescent="0.2">
      <c r="T566" s="85"/>
      <c r="U566" s="85"/>
      <c r="V566" s="85"/>
      <c r="W566" s="85"/>
      <c r="X566" s="85"/>
      <c r="Y566" s="85"/>
      <c r="Z566" s="85"/>
      <c r="AA566" s="85"/>
      <c r="AB566" s="85"/>
      <c r="AC566" s="85"/>
      <c r="AD566" s="85"/>
      <c r="AE566" s="85"/>
      <c r="AF566" s="85"/>
      <c r="AG566" s="85"/>
      <c r="AH566" s="85"/>
      <c r="AI566" s="85"/>
      <c r="AJ566" s="85"/>
      <c r="AK566" s="85"/>
      <c r="AL566" s="85"/>
      <c r="AM566" s="85"/>
      <c r="AN566" s="85"/>
    </row>
    <row r="567" spans="20:40" x14ac:dyDescent="0.2">
      <c r="T567" s="85"/>
      <c r="U567" s="85"/>
      <c r="V567" s="85"/>
      <c r="W567" s="85"/>
      <c r="X567" s="85"/>
      <c r="Y567" s="85"/>
      <c r="Z567" s="85"/>
      <c r="AA567" s="85"/>
      <c r="AB567" s="85"/>
      <c r="AC567" s="85"/>
      <c r="AD567" s="85"/>
      <c r="AE567" s="85"/>
      <c r="AF567" s="85"/>
      <c r="AG567" s="85"/>
      <c r="AH567" s="85"/>
      <c r="AI567" s="85"/>
      <c r="AJ567" s="85"/>
      <c r="AK567" s="85"/>
      <c r="AL567" s="85"/>
      <c r="AM567" s="85"/>
      <c r="AN567" s="85"/>
    </row>
    <row r="568" spans="20:40" x14ac:dyDescent="0.2">
      <c r="T568" s="85"/>
      <c r="U568" s="85"/>
      <c r="V568" s="85"/>
      <c r="W568" s="85"/>
      <c r="X568" s="85"/>
      <c r="Y568" s="85"/>
      <c r="Z568" s="85"/>
      <c r="AA568" s="85"/>
      <c r="AB568" s="85"/>
      <c r="AC568" s="85"/>
      <c r="AD568" s="85"/>
      <c r="AE568" s="85"/>
      <c r="AF568" s="85"/>
      <c r="AG568" s="85"/>
      <c r="AH568" s="85"/>
      <c r="AI568" s="85"/>
      <c r="AJ568" s="85"/>
      <c r="AK568" s="85"/>
      <c r="AL568" s="85"/>
      <c r="AM568" s="85"/>
      <c r="AN568" s="85"/>
    </row>
    <row r="569" spans="20:40" x14ac:dyDescent="0.2">
      <c r="T569" s="85"/>
      <c r="U569" s="85"/>
      <c r="V569" s="85"/>
      <c r="W569" s="85"/>
      <c r="X569" s="85"/>
      <c r="Y569" s="85"/>
      <c r="Z569" s="85"/>
      <c r="AA569" s="85"/>
      <c r="AB569" s="85"/>
      <c r="AC569" s="85"/>
      <c r="AD569" s="85"/>
      <c r="AE569" s="85"/>
      <c r="AF569" s="85"/>
      <c r="AG569" s="85"/>
      <c r="AH569" s="85"/>
      <c r="AI569" s="85"/>
      <c r="AJ569" s="85"/>
      <c r="AK569" s="85"/>
      <c r="AL569" s="85"/>
      <c r="AM569" s="85"/>
      <c r="AN569" s="85"/>
    </row>
    <row r="570" spans="20:40" x14ac:dyDescent="0.2">
      <c r="T570" s="85"/>
      <c r="U570" s="85"/>
      <c r="V570" s="85"/>
      <c r="W570" s="85"/>
      <c r="X570" s="85"/>
      <c r="Y570" s="85"/>
      <c r="Z570" s="85"/>
      <c r="AA570" s="85"/>
      <c r="AB570" s="85"/>
      <c r="AC570" s="85"/>
      <c r="AD570" s="85"/>
      <c r="AE570" s="85"/>
      <c r="AF570" s="85"/>
      <c r="AG570" s="85"/>
      <c r="AH570" s="85"/>
      <c r="AI570" s="85"/>
      <c r="AJ570" s="85"/>
      <c r="AK570" s="85"/>
      <c r="AL570" s="85"/>
      <c r="AM570" s="85"/>
      <c r="AN570" s="85"/>
    </row>
    <row r="571" spans="20:40" x14ac:dyDescent="0.2">
      <c r="T571" s="85"/>
      <c r="U571" s="85"/>
      <c r="V571" s="85"/>
      <c r="W571" s="85"/>
      <c r="X571" s="85"/>
      <c r="Y571" s="85"/>
      <c r="Z571" s="85"/>
      <c r="AA571" s="85"/>
      <c r="AB571" s="85"/>
      <c r="AC571" s="85"/>
      <c r="AD571" s="85"/>
      <c r="AE571" s="85"/>
      <c r="AF571" s="85"/>
      <c r="AG571" s="85"/>
      <c r="AH571" s="85"/>
      <c r="AI571" s="85"/>
      <c r="AJ571" s="85"/>
      <c r="AK571" s="85"/>
      <c r="AL571" s="85"/>
      <c r="AM571" s="85"/>
      <c r="AN571" s="85"/>
    </row>
    <row r="572" spans="20:40" x14ac:dyDescent="0.2">
      <c r="T572" s="85"/>
      <c r="U572" s="85"/>
      <c r="V572" s="85"/>
      <c r="W572" s="85"/>
      <c r="X572" s="85"/>
      <c r="Y572" s="85"/>
      <c r="Z572" s="85"/>
      <c r="AA572" s="85"/>
      <c r="AB572" s="85"/>
      <c r="AC572" s="85"/>
      <c r="AD572" s="85"/>
      <c r="AE572" s="85"/>
      <c r="AF572" s="85"/>
      <c r="AG572" s="85"/>
      <c r="AH572" s="85"/>
      <c r="AI572" s="85"/>
      <c r="AJ572" s="85"/>
      <c r="AK572" s="85"/>
      <c r="AL572" s="85"/>
      <c r="AM572" s="85"/>
      <c r="AN572" s="85"/>
    </row>
    <row r="573" spans="20:40" x14ac:dyDescent="0.2">
      <c r="T573" s="85"/>
      <c r="U573" s="85"/>
      <c r="V573" s="85"/>
      <c r="W573" s="85"/>
      <c r="X573" s="85"/>
      <c r="Y573" s="85"/>
      <c r="Z573" s="85"/>
      <c r="AA573" s="85"/>
      <c r="AB573" s="85"/>
      <c r="AC573" s="85"/>
      <c r="AD573" s="85"/>
      <c r="AE573" s="85"/>
      <c r="AF573" s="85"/>
      <c r="AG573" s="85"/>
      <c r="AH573" s="85"/>
      <c r="AI573" s="85"/>
      <c r="AJ573" s="85"/>
      <c r="AK573" s="85"/>
      <c r="AL573" s="85"/>
      <c r="AM573" s="85"/>
      <c r="AN573" s="85"/>
    </row>
    <row r="574" spans="20:40" x14ac:dyDescent="0.2"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  <c r="AJ574" s="85"/>
      <c r="AK574" s="85"/>
      <c r="AL574" s="85"/>
      <c r="AM574" s="85"/>
      <c r="AN574" s="85"/>
    </row>
    <row r="575" spans="20:40" x14ac:dyDescent="0.2">
      <c r="T575" s="85"/>
      <c r="U575" s="85"/>
      <c r="V575" s="85"/>
      <c r="W575" s="85"/>
      <c r="X575" s="85"/>
      <c r="Y575" s="85"/>
      <c r="Z575" s="85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5"/>
    </row>
    <row r="576" spans="20:40" x14ac:dyDescent="0.2"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  <c r="AJ576" s="85"/>
      <c r="AK576" s="85"/>
      <c r="AL576" s="85"/>
      <c r="AM576" s="85"/>
      <c r="AN576" s="85"/>
    </row>
    <row r="577" spans="20:40" x14ac:dyDescent="0.2">
      <c r="T577" s="85"/>
      <c r="U577" s="85"/>
      <c r="V577" s="85"/>
      <c r="W577" s="85"/>
      <c r="X577" s="85"/>
      <c r="Y577" s="85"/>
      <c r="Z577" s="85"/>
      <c r="AA577" s="85"/>
      <c r="AB577" s="85"/>
      <c r="AC577" s="85"/>
      <c r="AD577" s="85"/>
      <c r="AE577" s="85"/>
      <c r="AF577" s="85"/>
      <c r="AG577" s="85"/>
      <c r="AH577" s="85"/>
      <c r="AI577" s="85"/>
      <c r="AJ577" s="85"/>
      <c r="AK577" s="85"/>
      <c r="AL577" s="85"/>
      <c r="AM577" s="85"/>
      <c r="AN577" s="85"/>
    </row>
    <row r="578" spans="20:40" x14ac:dyDescent="0.2">
      <c r="T578" s="85"/>
      <c r="U578" s="85"/>
      <c r="V578" s="85"/>
      <c r="W578" s="85"/>
      <c r="X578" s="85"/>
      <c r="Y578" s="85"/>
      <c r="Z578" s="85"/>
      <c r="AA578" s="85"/>
      <c r="AB578" s="85"/>
      <c r="AC578" s="85"/>
      <c r="AD578" s="85"/>
      <c r="AE578" s="85"/>
      <c r="AF578" s="85"/>
      <c r="AG578" s="85"/>
      <c r="AH578" s="85"/>
      <c r="AI578" s="85"/>
      <c r="AJ578" s="85"/>
      <c r="AK578" s="85"/>
      <c r="AL578" s="85"/>
      <c r="AM578" s="85"/>
      <c r="AN578" s="85"/>
    </row>
    <row r="579" spans="20:40" x14ac:dyDescent="0.2">
      <c r="T579" s="85"/>
      <c r="U579" s="85"/>
      <c r="V579" s="85"/>
      <c r="W579" s="85"/>
      <c r="X579" s="85"/>
      <c r="Y579" s="85"/>
      <c r="Z579" s="85"/>
      <c r="AA579" s="85"/>
      <c r="AB579" s="85"/>
      <c r="AC579" s="85"/>
      <c r="AD579" s="85"/>
      <c r="AE579" s="85"/>
      <c r="AF579" s="85"/>
      <c r="AG579" s="85"/>
      <c r="AH579" s="85"/>
      <c r="AI579" s="85"/>
      <c r="AJ579" s="85"/>
      <c r="AK579" s="85"/>
      <c r="AL579" s="85"/>
      <c r="AM579" s="85"/>
      <c r="AN579" s="85"/>
    </row>
    <row r="580" spans="20:40" x14ac:dyDescent="0.2">
      <c r="T580" s="85"/>
      <c r="U580" s="85"/>
      <c r="V580" s="85"/>
      <c r="W580" s="85"/>
      <c r="X580" s="85"/>
      <c r="Y580" s="85"/>
      <c r="Z580" s="85"/>
      <c r="AA580" s="85"/>
      <c r="AB580" s="85"/>
      <c r="AC580" s="85"/>
      <c r="AD580" s="85"/>
      <c r="AE580" s="85"/>
      <c r="AF580" s="85"/>
      <c r="AG580" s="85"/>
      <c r="AH580" s="85"/>
      <c r="AI580" s="85"/>
      <c r="AJ580" s="85"/>
      <c r="AK580" s="85"/>
      <c r="AL580" s="85"/>
      <c r="AM580" s="85"/>
      <c r="AN580" s="85"/>
    </row>
    <row r="581" spans="20:40" x14ac:dyDescent="0.2">
      <c r="T581" s="85"/>
      <c r="U581" s="85"/>
      <c r="V581" s="85"/>
      <c r="W581" s="85"/>
      <c r="X581" s="85"/>
      <c r="Y581" s="85"/>
      <c r="Z581" s="85"/>
      <c r="AA581" s="85"/>
      <c r="AB581" s="85"/>
      <c r="AC581" s="85"/>
      <c r="AD581" s="85"/>
      <c r="AE581" s="85"/>
      <c r="AF581" s="85"/>
      <c r="AG581" s="85"/>
      <c r="AH581" s="85"/>
      <c r="AI581" s="85"/>
      <c r="AJ581" s="85"/>
      <c r="AK581" s="85"/>
      <c r="AL581" s="85"/>
      <c r="AM581" s="85"/>
      <c r="AN581" s="85"/>
    </row>
    <row r="582" spans="20:40" x14ac:dyDescent="0.2"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  <c r="AJ582" s="85"/>
      <c r="AK582" s="85"/>
      <c r="AL582" s="85"/>
      <c r="AM582" s="85"/>
      <c r="AN582" s="85"/>
    </row>
    <row r="583" spans="20:40" x14ac:dyDescent="0.2">
      <c r="T583" s="85"/>
      <c r="U583" s="85"/>
      <c r="V583" s="85"/>
      <c r="W583" s="85"/>
      <c r="X583" s="85"/>
      <c r="Y583" s="85"/>
      <c r="Z583" s="85"/>
      <c r="AA583" s="85"/>
      <c r="AB583" s="85"/>
      <c r="AC583" s="85"/>
      <c r="AD583" s="85"/>
      <c r="AE583" s="85"/>
      <c r="AF583" s="85"/>
      <c r="AG583" s="85"/>
      <c r="AH583" s="85"/>
      <c r="AI583" s="85"/>
      <c r="AJ583" s="85"/>
      <c r="AK583" s="85"/>
      <c r="AL583" s="85"/>
      <c r="AM583" s="85"/>
      <c r="AN583" s="85"/>
    </row>
    <row r="584" spans="20:40" x14ac:dyDescent="0.2"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  <c r="AJ584" s="85"/>
      <c r="AK584" s="85"/>
      <c r="AL584" s="85"/>
      <c r="AM584" s="85"/>
      <c r="AN584" s="85"/>
    </row>
    <row r="585" spans="20:40" x14ac:dyDescent="0.2">
      <c r="T585" s="85"/>
      <c r="U585" s="85"/>
      <c r="V585" s="85"/>
      <c r="W585" s="85"/>
      <c r="X585" s="85"/>
      <c r="Y585" s="85"/>
      <c r="Z585" s="85"/>
      <c r="AA585" s="85"/>
      <c r="AB585" s="85"/>
      <c r="AC585" s="85"/>
      <c r="AD585" s="85"/>
      <c r="AE585" s="85"/>
      <c r="AF585" s="85"/>
      <c r="AG585" s="85"/>
      <c r="AH585" s="85"/>
      <c r="AI585" s="85"/>
      <c r="AJ585" s="85"/>
      <c r="AK585" s="85"/>
      <c r="AL585" s="85"/>
      <c r="AM585" s="85"/>
      <c r="AN585" s="85"/>
    </row>
    <row r="586" spans="20:40" x14ac:dyDescent="0.2"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  <c r="AJ586" s="85"/>
      <c r="AK586" s="85"/>
      <c r="AL586" s="85"/>
      <c r="AM586" s="85"/>
      <c r="AN586" s="85"/>
    </row>
    <row r="587" spans="20:40" x14ac:dyDescent="0.2"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5"/>
    </row>
    <row r="588" spans="20:40" x14ac:dyDescent="0.2"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  <c r="AJ588" s="85"/>
      <c r="AK588" s="85"/>
      <c r="AL588" s="85"/>
      <c r="AM588" s="85"/>
      <c r="AN588" s="85"/>
    </row>
    <row r="589" spans="20:40" x14ac:dyDescent="0.2"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  <c r="AJ589" s="85"/>
      <c r="AK589" s="85"/>
      <c r="AL589" s="85"/>
      <c r="AM589" s="85"/>
      <c r="AN589" s="85"/>
    </row>
    <row r="590" spans="20:40" x14ac:dyDescent="0.2">
      <c r="T590" s="85"/>
      <c r="U590" s="85"/>
      <c r="V590" s="85"/>
      <c r="W590" s="85"/>
      <c r="X590" s="85"/>
      <c r="Y590" s="85"/>
      <c r="Z590" s="85"/>
      <c r="AA590" s="85"/>
      <c r="AB590" s="85"/>
      <c r="AC590" s="85"/>
      <c r="AD590" s="85"/>
      <c r="AE590" s="85"/>
      <c r="AF590" s="85"/>
      <c r="AG590" s="85"/>
      <c r="AH590" s="85"/>
      <c r="AI590" s="85"/>
      <c r="AJ590" s="85"/>
      <c r="AK590" s="85"/>
      <c r="AL590" s="85"/>
      <c r="AM590" s="85"/>
      <c r="AN590" s="85"/>
    </row>
    <row r="591" spans="20:40" x14ac:dyDescent="0.2">
      <c r="T591" s="85"/>
      <c r="U591" s="85"/>
      <c r="V591" s="85"/>
      <c r="W591" s="85"/>
      <c r="X591" s="85"/>
      <c r="Y591" s="85"/>
      <c r="Z591" s="85"/>
      <c r="AA591" s="85"/>
      <c r="AB591" s="85"/>
      <c r="AC591" s="85"/>
      <c r="AD591" s="85"/>
      <c r="AE591" s="85"/>
      <c r="AF591" s="85"/>
      <c r="AG591" s="85"/>
      <c r="AH591" s="85"/>
      <c r="AI591" s="85"/>
      <c r="AJ591" s="85"/>
      <c r="AK591" s="85"/>
      <c r="AL591" s="85"/>
      <c r="AM591" s="85"/>
      <c r="AN591" s="85"/>
    </row>
    <row r="592" spans="20:40" x14ac:dyDescent="0.2">
      <c r="T592" s="85"/>
      <c r="U592" s="85"/>
      <c r="V592" s="85"/>
      <c r="W592" s="85"/>
      <c r="X592" s="85"/>
      <c r="Y592" s="85"/>
      <c r="Z592" s="85"/>
      <c r="AA592" s="85"/>
      <c r="AB592" s="85"/>
      <c r="AC592" s="85"/>
      <c r="AD592" s="85"/>
      <c r="AE592" s="85"/>
      <c r="AF592" s="85"/>
      <c r="AG592" s="85"/>
      <c r="AH592" s="85"/>
      <c r="AI592" s="85"/>
      <c r="AJ592" s="85"/>
      <c r="AK592" s="85"/>
      <c r="AL592" s="85"/>
      <c r="AM592" s="85"/>
      <c r="AN592" s="85"/>
    </row>
    <row r="593" spans="20:40" x14ac:dyDescent="0.2"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  <c r="AJ593" s="85"/>
      <c r="AK593" s="85"/>
      <c r="AL593" s="85"/>
      <c r="AM593" s="85"/>
      <c r="AN593" s="85"/>
    </row>
    <row r="594" spans="20:40" x14ac:dyDescent="0.2"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  <c r="AJ594" s="85"/>
      <c r="AK594" s="85"/>
      <c r="AL594" s="85"/>
      <c r="AM594" s="85"/>
      <c r="AN594" s="85"/>
    </row>
    <row r="595" spans="20:40" x14ac:dyDescent="0.2">
      <c r="T595" s="85"/>
      <c r="U595" s="85"/>
      <c r="V595" s="85"/>
      <c r="W595" s="85"/>
      <c r="X595" s="85"/>
      <c r="Y595" s="85"/>
      <c r="Z595" s="85"/>
      <c r="AA595" s="85"/>
      <c r="AB595" s="85"/>
      <c r="AC595" s="85"/>
      <c r="AD595" s="85"/>
      <c r="AE595" s="85"/>
      <c r="AF595" s="85"/>
      <c r="AG595" s="85"/>
      <c r="AH595" s="85"/>
      <c r="AI595" s="85"/>
      <c r="AJ595" s="85"/>
      <c r="AK595" s="85"/>
      <c r="AL595" s="85"/>
      <c r="AM595" s="85"/>
      <c r="AN595" s="85"/>
    </row>
    <row r="596" spans="20:40" x14ac:dyDescent="0.2">
      <c r="T596" s="85"/>
      <c r="U596" s="85"/>
      <c r="V596" s="85"/>
      <c r="W596" s="85"/>
      <c r="X596" s="85"/>
      <c r="Y596" s="85"/>
      <c r="Z596" s="85"/>
      <c r="AA596" s="85"/>
      <c r="AB596" s="85"/>
      <c r="AC596" s="85"/>
      <c r="AD596" s="85"/>
      <c r="AE596" s="85"/>
      <c r="AF596" s="85"/>
      <c r="AG596" s="85"/>
      <c r="AH596" s="85"/>
      <c r="AI596" s="85"/>
      <c r="AJ596" s="85"/>
      <c r="AK596" s="85"/>
      <c r="AL596" s="85"/>
      <c r="AM596" s="85"/>
      <c r="AN596" s="85"/>
    </row>
    <row r="597" spans="20:40" x14ac:dyDescent="0.2">
      <c r="T597" s="85"/>
      <c r="U597" s="85"/>
      <c r="V597" s="85"/>
      <c r="W597" s="85"/>
      <c r="X597" s="85"/>
      <c r="Y597" s="85"/>
      <c r="Z597" s="85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5"/>
    </row>
    <row r="598" spans="20:40" x14ac:dyDescent="0.2">
      <c r="T598" s="85"/>
      <c r="U598" s="85"/>
      <c r="V598" s="85"/>
      <c r="W598" s="85"/>
      <c r="X598" s="85"/>
      <c r="Y598" s="85"/>
      <c r="Z598" s="85"/>
      <c r="AA598" s="85"/>
      <c r="AB598" s="85"/>
      <c r="AC598" s="85"/>
      <c r="AD598" s="85"/>
      <c r="AE598" s="85"/>
      <c r="AF598" s="85"/>
      <c r="AG598" s="85"/>
      <c r="AH598" s="85"/>
      <c r="AI598" s="85"/>
      <c r="AJ598" s="85"/>
      <c r="AK598" s="85"/>
      <c r="AL598" s="85"/>
      <c r="AM598" s="85"/>
      <c r="AN598" s="85"/>
    </row>
    <row r="599" spans="20:40" x14ac:dyDescent="0.2">
      <c r="T599" s="85"/>
      <c r="U599" s="85"/>
      <c r="V599" s="85"/>
      <c r="W599" s="85"/>
      <c r="X599" s="85"/>
      <c r="Y599" s="85"/>
      <c r="Z599" s="85"/>
      <c r="AA599" s="85"/>
      <c r="AB599" s="85"/>
      <c r="AC599" s="85"/>
      <c r="AD599" s="85"/>
      <c r="AE599" s="85"/>
      <c r="AF599" s="85"/>
      <c r="AG599" s="85"/>
      <c r="AH599" s="85"/>
      <c r="AI599" s="85"/>
      <c r="AJ599" s="85"/>
      <c r="AK599" s="85"/>
      <c r="AL599" s="85"/>
      <c r="AM599" s="85"/>
      <c r="AN599" s="85"/>
    </row>
    <row r="600" spans="20:40" x14ac:dyDescent="0.2">
      <c r="T600" s="85"/>
      <c r="U600" s="85"/>
      <c r="V600" s="85"/>
      <c r="W600" s="85"/>
      <c r="X600" s="85"/>
      <c r="Y600" s="85"/>
      <c r="Z600" s="85"/>
      <c r="AA600" s="85"/>
      <c r="AB600" s="85"/>
      <c r="AC600" s="85"/>
      <c r="AD600" s="85"/>
      <c r="AE600" s="85"/>
      <c r="AF600" s="85"/>
      <c r="AG600" s="85"/>
      <c r="AH600" s="85"/>
      <c r="AI600" s="85"/>
      <c r="AJ600" s="85"/>
      <c r="AK600" s="85"/>
      <c r="AL600" s="85"/>
      <c r="AM600" s="85"/>
      <c r="AN600" s="85"/>
    </row>
    <row r="601" spans="20:40" x14ac:dyDescent="0.2">
      <c r="T601" s="85"/>
      <c r="U601" s="85"/>
      <c r="V601" s="85"/>
      <c r="W601" s="85"/>
      <c r="X601" s="85"/>
      <c r="Y601" s="85"/>
      <c r="Z601" s="85"/>
      <c r="AA601" s="85"/>
      <c r="AB601" s="85"/>
      <c r="AC601" s="85"/>
      <c r="AD601" s="85"/>
      <c r="AE601" s="85"/>
      <c r="AF601" s="85"/>
      <c r="AG601" s="85"/>
      <c r="AH601" s="85"/>
      <c r="AI601" s="85"/>
      <c r="AJ601" s="85"/>
      <c r="AK601" s="85"/>
      <c r="AL601" s="85"/>
      <c r="AM601" s="85"/>
      <c r="AN601" s="85"/>
    </row>
    <row r="602" spans="20:40" x14ac:dyDescent="0.2">
      <c r="T602" s="85"/>
      <c r="U602" s="85"/>
      <c r="V602" s="85"/>
      <c r="W602" s="85"/>
      <c r="X602" s="85"/>
      <c r="Y602" s="85"/>
      <c r="Z602" s="85"/>
      <c r="AA602" s="85"/>
      <c r="AB602" s="85"/>
      <c r="AC602" s="85"/>
      <c r="AD602" s="85"/>
      <c r="AE602" s="85"/>
      <c r="AF602" s="85"/>
      <c r="AG602" s="85"/>
      <c r="AH602" s="85"/>
      <c r="AI602" s="85"/>
      <c r="AJ602" s="85"/>
      <c r="AK602" s="85"/>
      <c r="AL602" s="85"/>
      <c r="AM602" s="85"/>
      <c r="AN602" s="85"/>
    </row>
    <row r="603" spans="20:40" x14ac:dyDescent="0.2">
      <c r="T603" s="85"/>
      <c r="U603" s="85"/>
      <c r="V603" s="85"/>
      <c r="W603" s="85"/>
      <c r="X603" s="85"/>
      <c r="Y603" s="85"/>
      <c r="Z603" s="85"/>
      <c r="AA603" s="85"/>
      <c r="AB603" s="85"/>
      <c r="AC603" s="85"/>
      <c r="AD603" s="85"/>
      <c r="AE603" s="85"/>
      <c r="AF603" s="85"/>
      <c r="AG603" s="85"/>
      <c r="AH603" s="85"/>
      <c r="AI603" s="85"/>
      <c r="AJ603" s="85"/>
      <c r="AK603" s="85"/>
      <c r="AL603" s="85"/>
      <c r="AM603" s="85"/>
      <c r="AN603" s="85"/>
    </row>
    <row r="604" spans="20:40" x14ac:dyDescent="0.2">
      <c r="T604" s="85"/>
      <c r="U604" s="85"/>
      <c r="V604" s="85"/>
      <c r="W604" s="85"/>
      <c r="X604" s="85"/>
      <c r="Y604" s="85"/>
      <c r="Z604" s="85"/>
      <c r="AA604" s="85"/>
      <c r="AB604" s="85"/>
      <c r="AC604" s="85"/>
      <c r="AD604" s="85"/>
      <c r="AE604" s="85"/>
      <c r="AF604" s="85"/>
      <c r="AG604" s="85"/>
      <c r="AH604" s="85"/>
      <c r="AI604" s="85"/>
      <c r="AJ604" s="85"/>
      <c r="AK604" s="85"/>
      <c r="AL604" s="85"/>
      <c r="AM604" s="85"/>
      <c r="AN604" s="85"/>
    </row>
    <row r="605" spans="20:40" x14ac:dyDescent="0.2">
      <c r="T605" s="85"/>
      <c r="U605" s="85"/>
      <c r="V605" s="85"/>
      <c r="W605" s="85"/>
      <c r="X605" s="85"/>
      <c r="Y605" s="85"/>
      <c r="Z605" s="85"/>
      <c r="AA605" s="85"/>
      <c r="AB605" s="85"/>
      <c r="AC605" s="85"/>
      <c r="AD605" s="85"/>
      <c r="AE605" s="85"/>
      <c r="AF605" s="85"/>
      <c r="AG605" s="85"/>
      <c r="AH605" s="85"/>
      <c r="AI605" s="85"/>
      <c r="AJ605" s="85"/>
      <c r="AK605" s="85"/>
      <c r="AL605" s="85"/>
      <c r="AM605" s="85"/>
      <c r="AN605" s="85"/>
    </row>
    <row r="606" spans="20:40" x14ac:dyDescent="0.2">
      <c r="T606" s="85"/>
      <c r="U606" s="85"/>
      <c r="V606" s="85"/>
      <c r="W606" s="85"/>
      <c r="X606" s="85"/>
      <c r="Y606" s="85"/>
      <c r="Z606" s="85"/>
      <c r="AA606" s="85"/>
      <c r="AB606" s="85"/>
      <c r="AC606" s="85"/>
      <c r="AD606" s="85"/>
      <c r="AE606" s="85"/>
      <c r="AF606" s="85"/>
      <c r="AG606" s="85"/>
      <c r="AH606" s="85"/>
      <c r="AI606" s="85"/>
      <c r="AJ606" s="85"/>
      <c r="AK606" s="85"/>
      <c r="AL606" s="85"/>
      <c r="AM606" s="85"/>
      <c r="AN606" s="85"/>
    </row>
    <row r="607" spans="20:40" x14ac:dyDescent="0.2">
      <c r="T607" s="85"/>
      <c r="U607" s="85"/>
      <c r="V607" s="85"/>
      <c r="W607" s="85"/>
      <c r="X607" s="85"/>
      <c r="Y607" s="85"/>
      <c r="Z607" s="85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5"/>
    </row>
    <row r="608" spans="20:40" x14ac:dyDescent="0.2">
      <c r="T608" s="85"/>
      <c r="U608" s="85"/>
      <c r="V608" s="85"/>
      <c r="W608" s="85"/>
      <c r="X608" s="85"/>
      <c r="Y608" s="85"/>
      <c r="Z608" s="85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5"/>
    </row>
    <row r="609" spans="20:40" x14ac:dyDescent="0.2">
      <c r="T609" s="85"/>
      <c r="U609" s="85"/>
      <c r="V609" s="85"/>
      <c r="W609" s="85"/>
      <c r="X609" s="85"/>
      <c r="Y609" s="85"/>
      <c r="Z609" s="85"/>
      <c r="AA609" s="85"/>
      <c r="AB609" s="85"/>
      <c r="AC609" s="85"/>
      <c r="AD609" s="85"/>
      <c r="AE609" s="85"/>
      <c r="AF609" s="85"/>
      <c r="AG609" s="85"/>
      <c r="AH609" s="85"/>
      <c r="AI609" s="85"/>
      <c r="AJ609" s="85"/>
      <c r="AK609" s="85"/>
      <c r="AL609" s="85"/>
      <c r="AM609" s="85"/>
      <c r="AN609" s="85"/>
    </row>
    <row r="610" spans="20:40" x14ac:dyDescent="0.2">
      <c r="T610" s="85"/>
      <c r="U610" s="85"/>
      <c r="V610" s="85"/>
      <c r="W610" s="85"/>
      <c r="X610" s="85"/>
      <c r="Y610" s="85"/>
      <c r="Z610" s="85"/>
      <c r="AA610" s="85"/>
      <c r="AB610" s="85"/>
      <c r="AC610" s="85"/>
      <c r="AD610" s="85"/>
      <c r="AE610" s="85"/>
      <c r="AF610" s="85"/>
      <c r="AG610" s="85"/>
      <c r="AH610" s="85"/>
      <c r="AI610" s="85"/>
      <c r="AJ610" s="85"/>
      <c r="AK610" s="85"/>
      <c r="AL610" s="85"/>
      <c r="AM610" s="85"/>
      <c r="AN610" s="85"/>
    </row>
    <row r="611" spans="20:40" x14ac:dyDescent="0.2">
      <c r="T611" s="85"/>
      <c r="U611" s="85"/>
      <c r="V611" s="85"/>
      <c r="W611" s="85"/>
      <c r="X611" s="85"/>
      <c r="Y611" s="85"/>
      <c r="Z611" s="85"/>
      <c r="AA611" s="85"/>
      <c r="AB611" s="85"/>
      <c r="AC611" s="85"/>
      <c r="AD611" s="85"/>
      <c r="AE611" s="85"/>
      <c r="AF611" s="85"/>
      <c r="AG611" s="85"/>
      <c r="AH611" s="85"/>
      <c r="AI611" s="85"/>
      <c r="AJ611" s="85"/>
      <c r="AK611" s="85"/>
      <c r="AL611" s="85"/>
      <c r="AM611" s="85"/>
      <c r="AN611" s="85"/>
    </row>
    <row r="612" spans="20:40" x14ac:dyDescent="0.2">
      <c r="T612" s="85"/>
      <c r="U612" s="85"/>
      <c r="V612" s="85"/>
      <c r="W612" s="85"/>
      <c r="X612" s="85"/>
      <c r="Y612" s="85"/>
      <c r="Z612" s="85"/>
      <c r="AA612" s="85"/>
      <c r="AB612" s="85"/>
      <c r="AC612" s="85"/>
      <c r="AD612" s="85"/>
      <c r="AE612" s="85"/>
      <c r="AF612" s="85"/>
      <c r="AG612" s="85"/>
      <c r="AH612" s="85"/>
      <c r="AI612" s="85"/>
      <c r="AJ612" s="85"/>
      <c r="AK612" s="85"/>
      <c r="AL612" s="85"/>
      <c r="AM612" s="85"/>
      <c r="AN612" s="85"/>
    </row>
    <row r="613" spans="20:40" x14ac:dyDescent="0.2">
      <c r="T613" s="85"/>
      <c r="U613" s="85"/>
      <c r="V613" s="85"/>
      <c r="W613" s="85"/>
      <c r="X613" s="85"/>
      <c r="Y613" s="85"/>
      <c r="Z613" s="85"/>
      <c r="AA613" s="85"/>
      <c r="AB613" s="85"/>
      <c r="AC613" s="85"/>
      <c r="AD613" s="85"/>
      <c r="AE613" s="85"/>
      <c r="AF613" s="85"/>
      <c r="AG613" s="85"/>
      <c r="AH613" s="85"/>
      <c r="AI613" s="85"/>
      <c r="AJ613" s="85"/>
      <c r="AK613" s="85"/>
      <c r="AL613" s="85"/>
      <c r="AM613" s="85"/>
      <c r="AN613" s="85"/>
    </row>
    <row r="614" spans="20:40" x14ac:dyDescent="0.2">
      <c r="T614" s="85"/>
      <c r="U614" s="85"/>
      <c r="V614" s="85"/>
      <c r="W614" s="85"/>
      <c r="X614" s="85"/>
      <c r="Y614" s="85"/>
      <c r="Z614" s="85"/>
      <c r="AA614" s="85"/>
      <c r="AB614" s="85"/>
      <c r="AC614" s="85"/>
      <c r="AD614" s="85"/>
      <c r="AE614" s="85"/>
      <c r="AF614" s="85"/>
      <c r="AG614" s="85"/>
      <c r="AH614" s="85"/>
      <c r="AI614" s="85"/>
      <c r="AJ614" s="85"/>
      <c r="AK614" s="85"/>
      <c r="AL614" s="85"/>
      <c r="AM614" s="85"/>
      <c r="AN614" s="85"/>
    </row>
    <row r="615" spans="20:40" x14ac:dyDescent="0.2">
      <c r="T615" s="85"/>
      <c r="U615" s="85"/>
      <c r="V615" s="85"/>
      <c r="W615" s="85"/>
      <c r="X615" s="85"/>
      <c r="Y615" s="85"/>
      <c r="Z615" s="85"/>
      <c r="AA615" s="85"/>
      <c r="AB615" s="85"/>
      <c r="AC615" s="85"/>
      <c r="AD615" s="85"/>
      <c r="AE615" s="85"/>
      <c r="AF615" s="85"/>
      <c r="AG615" s="85"/>
      <c r="AH615" s="85"/>
      <c r="AI615" s="85"/>
      <c r="AJ615" s="85"/>
      <c r="AK615" s="85"/>
      <c r="AL615" s="85"/>
      <c r="AM615" s="85"/>
      <c r="AN615" s="85"/>
    </row>
    <row r="616" spans="20:40" x14ac:dyDescent="0.2">
      <c r="T616" s="85"/>
      <c r="U616" s="85"/>
      <c r="V616" s="85"/>
      <c r="W616" s="85"/>
      <c r="X616" s="85"/>
      <c r="Y616" s="85"/>
      <c r="Z616" s="85"/>
      <c r="AA616" s="85"/>
      <c r="AB616" s="85"/>
      <c r="AC616" s="85"/>
      <c r="AD616" s="85"/>
      <c r="AE616" s="85"/>
      <c r="AF616" s="85"/>
      <c r="AG616" s="85"/>
      <c r="AH616" s="85"/>
      <c r="AI616" s="85"/>
      <c r="AJ616" s="85"/>
      <c r="AK616" s="85"/>
      <c r="AL616" s="85"/>
      <c r="AM616" s="85"/>
      <c r="AN616" s="85"/>
    </row>
    <row r="617" spans="20:40" x14ac:dyDescent="0.2"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5"/>
    </row>
    <row r="618" spans="20:40" x14ac:dyDescent="0.2"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  <c r="AJ618" s="85"/>
      <c r="AK618" s="85"/>
      <c r="AL618" s="85"/>
      <c r="AM618" s="85"/>
      <c r="AN618" s="85"/>
    </row>
    <row r="619" spans="20:40" x14ac:dyDescent="0.2"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  <c r="AJ619" s="85"/>
      <c r="AK619" s="85"/>
      <c r="AL619" s="85"/>
      <c r="AM619" s="85"/>
      <c r="AN619" s="85"/>
    </row>
    <row r="620" spans="20:40" x14ac:dyDescent="0.2">
      <c r="T620" s="85"/>
      <c r="U620" s="85"/>
      <c r="V620" s="85"/>
      <c r="W620" s="85"/>
      <c r="X620" s="85"/>
      <c r="Y620" s="85"/>
      <c r="Z620" s="85"/>
      <c r="AA620" s="85"/>
      <c r="AB620" s="85"/>
      <c r="AC620" s="85"/>
      <c r="AD620" s="85"/>
      <c r="AE620" s="85"/>
      <c r="AF620" s="85"/>
      <c r="AG620" s="85"/>
      <c r="AH620" s="85"/>
      <c r="AI620" s="85"/>
      <c r="AJ620" s="85"/>
      <c r="AK620" s="85"/>
      <c r="AL620" s="85"/>
      <c r="AM620" s="85"/>
      <c r="AN620" s="85"/>
    </row>
    <row r="621" spans="20:40" x14ac:dyDescent="0.2">
      <c r="T621" s="85"/>
      <c r="U621" s="85"/>
      <c r="V621" s="85"/>
      <c r="W621" s="85"/>
      <c r="X621" s="85"/>
      <c r="Y621" s="85"/>
      <c r="Z621" s="85"/>
      <c r="AA621" s="85"/>
      <c r="AB621" s="85"/>
      <c r="AC621" s="85"/>
      <c r="AD621" s="85"/>
      <c r="AE621" s="85"/>
      <c r="AF621" s="85"/>
      <c r="AG621" s="85"/>
      <c r="AH621" s="85"/>
      <c r="AI621" s="85"/>
      <c r="AJ621" s="85"/>
      <c r="AK621" s="85"/>
      <c r="AL621" s="85"/>
      <c r="AM621" s="85"/>
      <c r="AN621" s="85"/>
    </row>
    <row r="622" spans="20:40" x14ac:dyDescent="0.2">
      <c r="T622" s="85"/>
      <c r="U622" s="85"/>
      <c r="V622" s="85"/>
      <c r="W622" s="85"/>
      <c r="X622" s="85"/>
      <c r="Y622" s="85"/>
      <c r="Z622" s="85"/>
      <c r="AA622" s="85"/>
      <c r="AB622" s="85"/>
      <c r="AC622" s="85"/>
      <c r="AD622" s="85"/>
      <c r="AE622" s="85"/>
      <c r="AF622" s="85"/>
      <c r="AG622" s="85"/>
      <c r="AH622" s="85"/>
      <c r="AI622" s="85"/>
      <c r="AJ622" s="85"/>
      <c r="AK622" s="85"/>
      <c r="AL622" s="85"/>
      <c r="AM622" s="85"/>
      <c r="AN622" s="85"/>
    </row>
    <row r="623" spans="20:40" x14ac:dyDescent="0.2">
      <c r="T623" s="85"/>
      <c r="U623" s="85"/>
      <c r="V623" s="85"/>
      <c r="W623" s="85"/>
      <c r="X623" s="85"/>
      <c r="Y623" s="85"/>
      <c r="Z623" s="85"/>
      <c r="AA623" s="85"/>
      <c r="AB623" s="85"/>
      <c r="AC623" s="85"/>
      <c r="AD623" s="85"/>
      <c r="AE623" s="85"/>
      <c r="AF623" s="85"/>
      <c r="AG623" s="85"/>
      <c r="AH623" s="85"/>
      <c r="AI623" s="85"/>
      <c r="AJ623" s="85"/>
      <c r="AK623" s="85"/>
      <c r="AL623" s="85"/>
      <c r="AM623" s="85"/>
      <c r="AN623" s="85"/>
    </row>
    <row r="624" spans="20:40" x14ac:dyDescent="0.2">
      <c r="T624" s="85"/>
      <c r="U624" s="85"/>
      <c r="V624" s="85"/>
      <c r="W624" s="85"/>
      <c r="X624" s="85"/>
      <c r="Y624" s="85"/>
      <c r="Z624" s="85"/>
      <c r="AA624" s="85"/>
      <c r="AB624" s="85"/>
      <c r="AC624" s="85"/>
      <c r="AD624" s="85"/>
      <c r="AE624" s="85"/>
      <c r="AF624" s="85"/>
      <c r="AG624" s="85"/>
      <c r="AH624" s="85"/>
      <c r="AI624" s="85"/>
      <c r="AJ624" s="85"/>
      <c r="AK624" s="85"/>
      <c r="AL624" s="85"/>
      <c r="AM624" s="85"/>
      <c r="AN624" s="85"/>
    </row>
    <row r="625" spans="20:40" x14ac:dyDescent="0.2">
      <c r="T625" s="85"/>
      <c r="U625" s="85"/>
      <c r="V625" s="85"/>
      <c r="W625" s="85"/>
      <c r="X625" s="85"/>
      <c r="Y625" s="85"/>
      <c r="Z625" s="85"/>
      <c r="AA625" s="85"/>
      <c r="AB625" s="85"/>
      <c r="AC625" s="85"/>
      <c r="AD625" s="85"/>
      <c r="AE625" s="85"/>
      <c r="AF625" s="85"/>
      <c r="AG625" s="85"/>
      <c r="AH625" s="85"/>
      <c r="AI625" s="85"/>
      <c r="AJ625" s="85"/>
      <c r="AK625" s="85"/>
      <c r="AL625" s="85"/>
      <c r="AM625" s="85"/>
      <c r="AN625" s="85"/>
    </row>
    <row r="626" spans="20:40" x14ac:dyDescent="0.2">
      <c r="T626" s="85"/>
      <c r="U626" s="85"/>
      <c r="V626" s="85"/>
      <c r="W626" s="85"/>
      <c r="X626" s="85"/>
      <c r="Y626" s="85"/>
      <c r="Z626" s="85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5"/>
    </row>
    <row r="627" spans="20:40" x14ac:dyDescent="0.2">
      <c r="T627" s="85"/>
      <c r="U627" s="85"/>
      <c r="V627" s="85"/>
      <c r="W627" s="85"/>
      <c r="X627" s="85"/>
      <c r="Y627" s="85"/>
      <c r="Z627" s="85"/>
      <c r="AA627" s="85"/>
      <c r="AB627" s="85"/>
      <c r="AC627" s="85"/>
      <c r="AD627" s="85"/>
      <c r="AE627" s="85"/>
      <c r="AF627" s="85"/>
      <c r="AG627" s="85"/>
      <c r="AH627" s="85"/>
      <c r="AI627" s="85"/>
      <c r="AJ627" s="85"/>
      <c r="AK627" s="85"/>
      <c r="AL627" s="85"/>
      <c r="AM627" s="85"/>
      <c r="AN627" s="85"/>
    </row>
    <row r="628" spans="20:40" x14ac:dyDescent="0.2">
      <c r="T628" s="85"/>
      <c r="U628" s="85"/>
      <c r="V628" s="85"/>
      <c r="W628" s="85"/>
      <c r="X628" s="85"/>
      <c r="Y628" s="85"/>
      <c r="Z628" s="85"/>
      <c r="AA628" s="85"/>
      <c r="AB628" s="85"/>
      <c r="AC628" s="85"/>
      <c r="AD628" s="85"/>
      <c r="AE628" s="85"/>
      <c r="AF628" s="85"/>
      <c r="AG628" s="85"/>
      <c r="AH628" s="85"/>
      <c r="AI628" s="85"/>
      <c r="AJ628" s="85"/>
      <c r="AK628" s="85"/>
      <c r="AL628" s="85"/>
      <c r="AM628" s="85"/>
      <c r="AN628" s="85"/>
    </row>
    <row r="629" spans="20:40" x14ac:dyDescent="0.2">
      <c r="T629" s="85"/>
      <c r="U629" s="85"/>
      <c r="V629" s="85"/>
      <c r="W629" s="85"/>
      <c r="X629" s="85"/>
      <c r="Y629" s="85"/>
      <c r="Z629" s="85"/>
      <c r="AA629" s="85"/>
      <c r="AB629" s="85"/>
      <c r="AC629" s="85"/>
      <c r="AD629" s="85"/>
      <c r="AE629" s="85"/>
      <c r="AF629" s="85"/>
      <c r="AG629" s="85"/>
      <c r="AH629" s="85"/>
      <c r="AI629" s="85"/>
      <c r="AJ629" s="85"/>
      <c r="AK629" s="85"/>
      <c r="AL629" s="85"/>
      <c r="AM629" s="85"/>
      <c r="AN629" s="85"/>
    </row>
    <row r="630" spans="20:40" x14ac:dyDescent="0.2">
      <c r="T630" s="85"/>
      <c r="U630" s="85"/>
      <c r="V630" s="85"/>
      <c r="W630" s="85"/>
      <c r="X630" s="85"/>
      <c r="Y630" s="85"/>
      <c r="Z630" s="85"/>
      <c r="AA630" s="85"/>
      <c r="AB630" s="85"/>
      <c r="AC630" s="85"/>
      <c r="AD630" s="85"/>
      <c r="AE630" s="85"/>
      <c r="AF630" s="85"/>
      <c r="AG630" s="85"/>
      <c r="AH630" s="85"/>
      <c r="AI630" s="85"/>
      <c r="AJ630" s="85"/>
      <c r="AK630" s="85"/>
      <c r="AL630" s="85"/>
      <c r="AM630" s="85"/>
      <c r="AN630" s="85"/>
    </row>
    <row r="631" spans="20:40" x14ac:dyDescent="0.2"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  <c r="AJ631" s="85"/>
      <c r="AK631" s="85"/>
      <c r="AL631" s="85"/>
      <c r="AM631" s="85"/>
      <c r="AN631" s="85"/>
    </row>
    <row r="632" spans="20:40" x14ac:dyDescent="0.2"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  <c r="AJ632" s="85"/>
      <c r="AK632" s="85"/>
      <c r="AL632" s="85"/>
      <c r="AM632" s="85"/>
      <c r="AN632" s="85"/>
    </row>
    <row r="633" spans="20:40" x14ac:dyDescent="0.2"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  <c r="AJ633" s="85"/>
      <c r="AK633" s="85"/>
      <c r="AL633" s="85"/>
      <c r="AM633" s="85"/>
      <c r="AN633" s="85"/>
    </row>
    <row r="634" spans="20:40" x14ac:dyDescent="0.2"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  <c r="AJ634" s="85"/>
      <c r="AK634" s="85"/>
      <c r="AL634" s="85"/>
      <c r="AM634" s="85"/>
      <c r="AN634" s="85"/>
    </row>
    <row r="635" spans="20:40" x14ac:dyDescent="0.2">
      <c r="T635" s="85"/>
      <c r="U635" s="85"/>
      <c r="V635" s="85"/>
      <c r="W635" s="85"/>
      <c r="X635" s="85"/>
      <c r="Y635" s="85"/>
      <c r="Z635" s="85"/>
      <c r="AA635" s="85"/>
      <c r="AB635" s="85"/>
      <c r="AC635" s="85"/>
      <c r="AD635" s="85"/>
      <c r="AE635" s="85"/>
      <c r="AF635" s="85"/>
      <c r="AG635" s="85"/>
      <c r="AH635" s="85"/>
      <c r="AI635" s="85"/>
      <c r="AJ635" s="85"/>
      <c r="AK635" s="85"/>
      <c r="AL635" s="85"/>
      <c r="AM635" s="85"/>
      <c r="AN635" s="85"/>
    </row>
    <row r="636" spans="20:40" x14ac:dyDescent="0.2">
      <c r="T636" s="85"/>
      <c r="U636" s="85"/>
      <c r="V636" s="85"/>
      <c r="W636" s="85"/>
      <c r="X636" s="85"/>
      <c r="Y636" s="85"/>
      <c r="Z636" s="85"/>
      <c r="AA636" s="85"/>
      <c r="AB636" s="85"/>
      <c r="AC636" s="85"/>
      <c r="AD636" s="85"/>
      <c r="AE636" s="85"/>
      <c r="AF636" s="85"/>
      <c r="AG636" s="85"/>
      <c r="AH636" s="85"/>
      <c r="AI636" s="85"/>
      <c r="AJ636" s="85"/>
      <c r="AK636" s="85"/>
      <c r="AL636" s="85"/>
      <c r="AM636" s="85"/>
      <c r="AN636" s="85"/>
    </row>
    <row r="637" spans="20:40" x14ac:dyDescent="0.2">
      <c r="T637" s="85"/>
      <c r="U637" s="85"/>
      <c r="V637" s="85"/>
      <c r="W637" s="85"/>
      <c r="X637" s="85"/>
      <c r="Y637" s="85"/>
      <c r="Z637" s="85"/>
      <c r="AA637" s="85"/>
      <c r="AB637" s="85"/>
      <c r="AC637" s="85"/>
      <c r="AD637" s="85"/>
      <c r="AE637" s="85"/>
      <c r="AF637" s="85"/>
      <c r="AG637" s="85"/>
      <c r="AH637" s="85"/>
      <c r="AI637" s="85"/>
      <c r="AJ637" s="85"/>
      <c r="AK637" s="85"/>
      <c r="AL637" s="85"/>
      <c r="AM637" s="85"/>
      <c r="AN637" s="85"/>
    </row>
    <row r="638" spans="20:40" x14ac:dyDescent="0.2">
      <c r="T638" s="85"/>
      <c r="U638" s="85"/>
      <c r="V638" s="85"/>
      <c r="W638" s="85"/>
      <c r="X638" s="85"/>
      <c r="Y638" s="85"/>
      <c r="Z638" s="85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5"/>
    </row>
    <row r="639" spans="20:40" x14ac:dyDescent="0.2">
      <c r="T639" s="85"/>
      <c r="U639" s="85"/>
      <c r="V639" s="85"/>
      <c r="W639" s="85"/>
      <c r="X639" s="85"/>
      <c r="Y639" s="85"/>
      <c r="Z639" s="85"/>
      <c r="AA639" s="85"/>
      <c r="AB639" s="85"/>
      <c r="AC639" s="85"/>
      <c r="AD639" s="85"/>
      <c r="AE639" s="85"/>
      <c r="AF639" s="85"/>
      <c r="AG639" s="85"/>
      <c r="AH639" s="85"/>
      <c r="AI639" s="85"/>
      <c r="AJ639" s="85"/>
      <c r="AK639" s="85"/>
      <c r="AL639" s="85"/>
      <c r="AM639" s="85"/>
      <c r="AN639" s="85"/>
    </row>
    <row r="640" spans="20:40" x14ac:dyDescent="0.2"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  <c r="AJ640" s="85"/>
      <c r="AK640" s="85"/>
      <c r="AL640" s="85"/>
      <c r="AM640" s="85"/>
      <c r="AN640" s="85"/>
    </row>
    <row r="641" spans="20:40" x14ac:dyDescent="0.2">
      <c r="T641" s="85"/>
      <c r="U641" s="85"/>
      <c r="V641" s="85"/>
      <c r="W641" s="85"/>
      <c r="X641" s="85"/>
      <c r="Y641" s="85"/>
      <c r="Z641" s="85"/>
      <c r="AA641" s="85"/>
      <c r="AB641" s="85"/>
      <c r="AC641" s="85"/>
      <c r="AD641" s="85"/>
      <c r="AE641" s="85"/>
      <c r="AF641" s="85"/>
      <c r="AG641" s="85"/>
      <c r="AH641" s="85"/>
      <c r="AI641" s="85"/>
      <c r="AJ641" s="85"/>
      <c r="AK641" s="85"/>
      <c r="AL641" s="85"/>
      <c r="AM641" s="85"/>
      <c r="AN641" s="85"/>
    </row>
    <row r="642" spans="20:40" x14ac:dyDescent="0.2">
      <c r="T642" s="85"/>
      <c r="U642" s="85"/>
      <c r="V642" s="85"/>
      <c r="W642" s="85"/>
      <c r="X642" s="85"/>
      <c r="Y642" s="85"/>
      <c r="Z642" s="85"/>
      <c r="AA642" s="85"/>
      <c r="AB642" s="85"/>
      <c r="AC642" s="85"/>
      <c r="AD642" s="85"/>
      <c r="AE642" s="85"/>
      <c r="AF642" s="85"/>
      <c r="AG642" s="85"/>
      <c r="AH642" s="85"/>
      <c r="AI642" s="85"/>
      <c r="AJ642" s="85"/>
      <c r="AK642" s="85"/>
      <c r="AL642" s="85"/>
      <c r="AM642" s="85"/>
      <c r="AN642" s="85"/>
    </row>
    <row r="643" spans="20:40" x14ac:dyDescent="0.2">
      <c r="T643" s="85"/>
      <c r="U643" s="85"/>
      <c r="V643" s="85"/>
      <c r="W643" s="85"/>
      <c r="X643" s="85"/>
      <c r="Y643" s="85"/>
      <c r="Z643" s="85"/>
      <c r="AA643" s="85"/>
      <c r="AB643" s="85"/>
      <c r="AC643" s="85"/>
      <c r="AD643" s="85"/>
      <c r="AE643" s="85"/>
      <c r="AF643" s="85"/>
      <c r="AG643" s="85"/>
      <c r="AH643" s="85"/>
      <c r="AI643" s="85"/>
      <c r="AJ643" s="85"/>
      <c r="AK643" s="85"/>
      <c r="AL643" s="85"/>
      <c r="AM643" s="85"/>
      <c r="AN643" s="85"/>
    </row>
    <row r="644" spans="20:40" x14ac:dyDescent="0.2">
      <c r="T644" s="85"/>
      <c r="U644" s="85"/>
      <c r="V644" s="85"/>
      <c r="W644" s="85"/>
      <c r="X644" s="85"/>
      <c r="Y644" s="85"/>
      <c r="Z644" s="85"/>
      <c r="AA644" s="85"/>
      <c r="AB644" s="85"/>
      <c r="AC644" s="85"/>
      <c r="AD644" s="85"/>
      <c r="AE644" s="85"/>
      <c r="AF644" s="85"/>
      <c r="AG644" s="85"/>
      <c r="AH644" s="85"/>
      <c r="AI644" s="85"/>
      <c r="AJ644" s="85"/>
      <c r="AK644" s="85"/>
      <c r="AL644" s="85"/>
      <c r="AM644" s="85"/>
      <c r="AN644" s="85"/>
    </row>
    <row r="645" spans="20:40" x14ac:dyDescent="0.2">
      <c r="T645" s="85"/>
      <c r="U645" s="85"/>
      <c r="V645" s="85"/>
      <c r="W645" s="85"/>
      <c r="X645" s="85"/>
      <c r="Y645" s="85"/>
      <c r="Z645" s="85"/>
      <c r="AA645" s="85"/>
      <c r="AB645" s="85"/>
      <c r="AC645" s="85"/>
      <c r="AD645" s="85"/>
      <c r="AE645" s="85"/>
      <c r="AF645" s="85"/>
      <c r="AG645" s="85"/>
      <c r="AH645" s="85"/>
      <c r="AI645" s="85"/>
      <c r="AJ645" s="85"/>
      <c r="AK645" s="85"/>
      <c r="AL645" s="85"/>
      <c r="AM645" s="85"/>
      <c r="AN645" s="85"/>
    </row>
    <row r="646" spans="20:40" x14ac:dyDescent="0.2">
      <c r="T646" s="85"/>
      <c r="U646" s="85"/>
      <c r="V646" s="85"/>
      <c r="W646" s="85"/>
      <c r="X646" s="85"/>
      <c r="Y646" s="85"/>
      <c r="Z646" s="85"/>
      <c r="AA646" s="85"/>
      <c r="AB646" s="85"/>
      <c r="AC646" s="85"/>
      <c r="AD646" s="85"/>
      <c r="AE646" s="85"/>
      <c r="AF646" s="85"/>
      <c r="AG646" s="85"/>
      <c r="AH646" s="85"/>
      <c r="AI646" s="85"/>
      <c r="AJ646" s="85"/>
      <c r="AK646" s="85"/>
      <c r="AL646" s="85"/>
      <c r="AM646" s="85"/>
      <c r="AN646" s="85"/>
    </row>
    <row r="647" spans="20:40" x14ac:dyDescent="0.2">
      <c r="T647" s="85"/>
      <c r="U647" s="85"/>
      <c r="V647" s="85"/>
      <c r="W647" s="85"/>
      <c r="X647" s="85"/>
      <c r="Y647" s="85"/>
      <c r="Z647" s="85"/>
      <c r="AA647" s="85"/>
      <c r="AB647" s="85"/>
      <c r="AC647" s="85"/>
      <c r="AD647" s="85"/>
      <c r="AE647" s="85"/>
      <c r="AF647" s="85"/>
      <c r="AG647" s="85"/>
      <c r="AH647" s="85"/>
      <c r="AI647" s="85"/>
      <c r="AJ647" s="85"/>
      <c r="AK647" s="85"/>
      <c r="AL647" s="85"/>
      <c r="AM647" s="85"/>
      <c r="AN647" s="85"/>
    </row>
    <row r="648" spans="20:40" x14ac:dyDescent="0.2">
      <c r="T648" s="85"/>
      <c r="U648" s="85"/>
      <c r="V648" s="85"/>
      <c r="W648" s="85"/>
      <c r="X648" s="85"/>
      <c r="Y648" s="85"/>
      <c r="Z648" s="85"/>
      <c r="AA648" s="85"/>
      <c r="AB648" s="85"/>
      <c r="AC648" s="85"/>
      <c r="AD648" s="85"/>
      <c r="AE648" s="85"/>
      <c r="AF648" s="85"/>
      <c r="AG648" s="85"/>
      <c r="AH648" s="85"/>
      <c r="AI648" s="85"/>
      <c r="AJ648" s="85"/>
      <c r="AK648" s="85"/>
      <c r="AL648" s="85"/>
      <c r="AM648" s="85"/>
      <c r="AN648" s="85"/>
    </row>
    <row r="649" spans="20:40" x14ac:dyDescent="0.2">
      <c r="T649" s="85"/>
      <c r="U649" s="85"/>
      <c r="V649" s="85"/>
      <c r="W649" s="85"/>
      <c r="X649" s="85"/>
      <c r="Y649" s="85"/>
      <c r="Z649" s="85"/>
      <c r="AA649" s="85"/>
      <c r="AB649" s="85"/>
      <c r="AC649" s="85"/>
      <c r="AD649" s="85"/>
      <c r="AE649" s="85"/>
      <c r="AF649" s="85"/>
      <c r="AG649" s="85"/>
      <c r="AH649" s="85"/>
      <c r="AI649" s="85"/>
      <c r="AJ649" s="85"/>
      <c r="AK649" s="85"/>
      <c r="AL649" s="85"/>
      <c r="AM649" s="85"/>
      <c r="AN649" s="85"/>
    </row>
    <row r="650" spans="20:40" x14ac:dyDescent="0.2"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  <c r="AJ650" s="85"/>
      <c r="AK650" s="85"/>
      <c r="AL650" s="85"/>
      <c r="AM650" s="85"/>
      <c r="AN650" s="85"/>
    </row>
    <row r="651" spans="20:40" x14ac:dyDescent="0.2">
      <c r="T651" s="85"/>
      <c r="U651" s="85"/>
      <c r="V651" s="85"/>
      <c r="W651" s="85"/>
      <c r="X651" s="85"/>
      <c r="Y651" s="85"/>
      <c r="Z651" s="85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5"/>
    </row>
    <row r="652" spans="20:40" x14ac:dyDescent="0.2">
      <c r="T652" s="85"/>
      <c r="U652" s="85"/>
      <c r="V652" s="85"/>
      <c r="W652" s="85"/>
      <c r="X652" s="85"/>
      <c r="Y652" s="85"/>
      <c r="Z652" s="85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5"/>
    </row>
    <row r="653" spans="20:40" x14ac:dyDescent="0.2">
      <c r="T653" s="85"/>
      <c r="U653" s="85"/>
      <c r="V653" s="85"/>
      <c r="W653" s="85"/>
      <c r="X653" s="85"/>
      <c r="Y653" s="85"/>
      <c r="Z653" s="85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5"/>
    </row>
    <row r="654" spans="20:40" x14ac:dyDescent="0.2">
      <c r="T654" s="85"/>
      <c r="U654" s="85"/>
      <c r="V654" s="85"/>
      <c r="W654" s="85"/>
      <c r="X654" s="85"/>
      <c r="Y654" s="85"/>
      <c r="Z654" s="85"/>
      <c r="AA654" s="85"/>
      <c r="AB654" s="85"/>
      <c r="AC654" s="85"/>
      <c r="AD654" s="85"/>
      <c r="AE654" s="85"/>
      <c r="AF654" s="85"/>
      <c r="AG654" s="85"/>
      <c r="AH654" s="85"/>
      <c r="AI654" s="85"/>
      <c r="AJ654" s="85"/>
      <c r="AK654" s="85"/>
      <c r="AL654" s="85"/>
      <c r="AM654" s="85"/>
      <c r="AN654" s="85"/>
    </row>
    <row r="655" spans="20:40" x14ac:dyDescent="0.2">
      <c r="T655" s="85"/>
      <c r="U655" s="85"/>
      <c r="V655" s="85"/>
      <c r="W655" s="85"/>
      <c r="X655" s="85"/>
      <c r="Y655" s="85"/>
      <c r="Z655" s="85"/>
      <c r="AA655" s="85"/>
      <c r="AB655" s="85"/>
      <c r="AC655" s="85"/>
      <c r="AD655" s="85"/>
      <c r="AE655" s="85"/>
      <c r="AF655" s="85"/>
      <c r="AG655" s="85"/>
      <c r="AH655" s="85"/>
      <c r="AI655" s="85"/>
      <c r="AJ655" s="85"/>
      <c r="AK655" s="85"/>
      <c r="AL655" s="85"/>
      <c r="AM655" s="85"/>
      <c r="AN655" s="85"/>
    </row>
    <row r="656" spans="20:40" x14ac:dyDescent="0.2">
      <c r="T656" s="85"/>
      <c r="U656" s="85"/>
      <c r="V656" s="85"/>
      <c r="W656" s="85"/>
      <c r="X656" s="85"/>
      <c r="Y656" s="85"/>
      <c r="Z656" s="85"/>
      <c r="AA656" s="85"/>
      <c r="AB656" s="85"/>
      <c r="AC656" s="85"/>
      <c r="AD656" s="85"/>
      <c r="AE656" s="85"/>
      <c r="AF656" s="85"/>
      <c r="AG656" s="85"/>
      <c r="AH656" s="85"/>
      <c r="AI656" s="85"/>
      <c r="AJ656" s="85"/>
      <c r="AK656" s="85"/>
      <c r="AL656" s="85"/>
      <c r="AM656" s="85"/>
      <c r="AN656" s="85"/>
    </row>
    <row r="657" spans="20:40" x14ac:dyDescent="0.2">
      <c r="T657" s="85"/>
      <c r="U657" s="85"/>
      <c r="V657" s="85"/>
      <c r="W657" s="85"/>
      <c r="X657" s="85"/>
      <c r="Y657" s="85"/>
      <c r="Z657" s="85"/>
      <c r="AA657" s="85"/>
      <c r="AB657" s="85"/>
      <c r="AC657" s="85"/>
      <c r="AD657" s="85"/>
      <c r="AE657" s="85"/>
      <c r="AF657" s="85"/>
      <c r="AG657" s="85"/>
      <c r="AH657" s="85"/>
      <c r="AI657" s="85"/>
      <c r="AJ657" s="85"/>
      <c r="AK657" s="85"/>
      <c r="AL657" s="85"/>
      <c r="AM657" s="85"/>
      <c r="AN657" s="85"/>
    </row>
    <row r="658" spans="20:40" x14ac:dyDescent="0.2">
      <c r="T658" s="85"/>
      <c r="U658" s="85"/>
      <c r="V658" s="85"/>
      <c r="W658" s="85"/>
      <c r="X658" s="85"/>
      <c r="Y658" s="85"/>
      <c r="Z658" s="85"/>
      <c r="AA658" s="85"/>
      <c r="AB658" s="85"/>
      <c r="AC658" s="85"/>
      <c r="AD658" s="85"/>
      <c r="AE658" s="85"/>
      <c r="AF658" s="85"/>
      <c r="AG658" s="85"/>
      <c r="AH658" s="85"/>
      <c r="AI658" s="85"/>
      <c r="AJ658" s="85"/>
      <c r="AK658" s="85"/>
      <c r="AL658" s="85"/>
      <c r="AM658" s="85"/>
      <c r="AN658" s="85"/>
    </row>
    <row r="659" spans="20:40" x14ac:dyDescent="0.2">
      <c r="T659" s="85"/>
      <c r="U659" s="85"/>
      <c r="V659" s="85"/>
      <c r="W659" s="85"/>
      <c r="X659" s="85"/>
      <c r="Y659" s="85"/>
      <c r="Z659" s="85"/>
      <c r="AA659" s="85"/>
      <c r="AB659" s="85"/>
      <c r="AC659" s="85"/>
      <c r="AD659" s="85"/>
      <c r="AE659" s="85"/>
      <c r="AF659" s="85"/>
      <c r="AG659" s="85"/>
      <c r="AH659" s="85"/>
      <c r="AI659" s="85"/>
      <c r="AJ659" s="85"/>
      <c r="AK659" s="85"/>
      <c r="AL659" s="85"/>
      <c r="AM659" s="85"/>
      <c r="AN659" s="85"/>
    </row>
    <row r="660" spans="20:40" x14ac:dyDescent="0.2">
      <c r="T660" s="85"/>
      <c r="U660" s="85"/>
      <c r="V660" s="85"/>
      <c r="W660" s="85"/>
      <c r="X660" s="85"/>
      <c r="Y660" s="85"/>
      <c r="Z660" s="85"/>
      <c r="AA660" s="85"/>
      <c r="AB660" s="85"/>
      <c r="AC660" s="85"/>
      <c r="AD660" s="85"/>
      <c r="AE660" s="85"/>
      <c r="AF660" s="85"/>
      <c r="AG660" s="85"/>
      <c r="AH660" s="85"/>
      <c r="AI660" s="85"/>
      <c r="AJ660" s="85"/>
      <c r="AK660" s="85"/>
      <c r="AL660" s="85"/>
      <c r="AM660" s="85"/>
      <c r="AN660" s="85"/>
    </row>
    <row r="661" spans="20:40" x14ac:dyDescent="0.2">
      <c r="T661" s="85"/>
      <c r="U661" s="85"/>
      <c r="V661" s="85"/>
      <c r="W661" s="85"/>
      <c r="X661" s="85"/>
      <c r="Y661" s="85"/>
      <c r="Z661" s="85"/>
      <c r="AA661" s="85"/>
      <c r="AB661" s="85"/>
      <c r="AC661" s="85"/>
      <c r="AD661" s="85"/>
      <c r="AE661" s="85"/>
      <c r="AF661" s="85"/>
      <c r="AG661" s="85"/>
      <c r="AH661" s="85"/>
      <c r="AI661" s="85"/>
      <c r="AJ661" s="85"/>
      <c r="AK661" s="85"/>
      <c r="AL661" s="85"/>
      <c r="AM661" s="85"/>
      <c r="AN661" s="85"/>
    </row>
    <row r="662" spans="20:40" x14ac:dyDescent="0.2">
      <c r="T662" s="85"/>
      <c r="U662" s="85"/>
      <c r="V662" s="85"/>
      <c r="W662" s="85"/>
      <c r="X662" s="85"/>
      <c r="Y662" s="85"/>
      <c r="Z662" s="85"/>
      <c r="AA662" s="85"/>
      <c r="AB662" s="85"/>
      <c r="AC662" s="85"/>
      <c r="AD662" s="85"/>
      <c r="AE662" s="85"/>
      <c r="AF662" s="85"/>
      <c r="AG662" s="85"/>
      <c r="AH662" s="85"/>
      <c r="AI662" s="85"/>
      <c r="AJ662" s="85"/>
      <c r="AK662" s="85"/>
      <c r="AL662" s="85"/>
      <c r="AM662" s="85"/>
      <c r="AN662" s="85"/>
    </row>
    <row r="663" spans="20:40" x14ac:dyDescent="0.2">
      <c r="T663" s="85"/>
      <c r="U663" s="85"/>
      <c r="V663" s="85"/>
      <c r="W663" s="85"/>
      <c r="X663" s="85"/>
      <c r="Y663" s="85"/>
      <c r="Z663" s="85"/>
      <c r="AA663" s="85"/>
      <c r="AB663" s="85"/>
      <c r="AC663" s="85"/>
      <c r="AD663" s="85"/>
      <c r="AE663" s="85"/>
      <c r="AF663" s="85"/>
      <c r="AG663" s="85"/>
      <c r="AH663" s="85"/>
      <c r="AI663" s="85"/>
      <c r="AJ663" s="85"/>
      <c r="AK663" s="85"/>
      <c r="AL663" s="85"/>
      <c r="AM663" s="85"/>
      <c r="AN663" s="85"/>
    </row>
    <row r="664" spans="20:40" x14ac:dyDescent="0.2"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  <c r="AJ664" s="85"/>
      <c r="AK664" s="85"/>
      <c r="AL664" s="85"/>
      <c r="AM664" s="85"/>
      <c r="AN664" s="85"/>
    </row>
    <row r="665" spans="20:40" x14ac:dyDescent="0.2">
      <c r="T665" s="85"/>
      <c r="U665" s="85"/>
      <c r="V665" s="85"/>
      <c r="W665" s="85"/>
      <c r="X665" s="85"/>
      <c r="Y665" s="85"/>
      <c r="Z665" s="85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5"/>
    </row>
    <row r="666" spans="20:40" x14ac:dyDescent="0.2">
      <c r="T666" s="85"/>
      <c r="U666" s="85"/>
      <c r="V666" s="85"/>
      <c r="W666" s="85"/>
      <c r="X666" s="85"/>
      <c r="Y666" s="85"/>
      <c r="Z666" s="85"/>
      <c r="AA666" s="85"/>
      <c r="AB666" s="85"/>
      <c r="AC666" s="85"/>
      <c r="AD666" s="85"/>
      <c r="AE666" s="85"/>
      <c r="AF666" s="85"/>
      <c r="AG666" s="85"/>
      <c r="AH666" s="85"/>
      <c r="AI666" s="85"/>
      <c r="AJ666" s="85"/>
      <c r="AK666" s="85"/>
      <c r="AL666" s="85"/>
      <c r="AM666" s="85"/>
      <c r="AN666" s="85"/>
    </row>
    <row r="667" spans="20:40" x14ac:dyDescent="0.2">
      <c r="T667" s="85"/>
      <c r="U667" s="85"/>
      <c r="V667" s="85"/>
      <c r="W667" s="85"/>
      <c r="X667" s="85"/>
      <c r="Y667" s="85"/>
      <c r="Z667" s="85"/>
      <c r="AA667" s="85"/>
      <c r="AB667" s="85"/>
      <c r="AC667" s="85"/>
      <c r="AD667" s="85"/>
      <c r="AE667" s="85"/>
      <c r="AF667" s="85"/>
      <c r="AG667" s="85"/>
      <c r="AH667" s="85"/>
      <c r="AI667" s="85"/>
      <c r="AJ667" s="85"/>
      <c r="AK667" s="85"/>
      <c r="AL667" s="85"/>
      <c r="AM667" s="85"/>
      <c r="AN667" s="85"/>
    </row>
    <row r="668" spans="20:40" x14ac:dyDescent="0.2">
      <c r="T668" s="85"/>
      <c r="U668" s="85"/>
      <c r="V668" s="85"/>
      <c r="W668" s="85"/>
      <c r="X668" s="85"/>
      <c r="Y668" s="85"/>
      <c r="Z668" s="85"/>
      <c r="AA668" s="85"/>
      <c r="AB668" s="85"/>
      <c r="AC668" s="85"/>
      <c r="AD668" s="85"/>
      <c r="AE668" s="85"/>
      <c r="AF668" s="85"/>
      <c r="AG668" s="85"/>
      <c r="AH668" s="85"/>
      <c r="AI668" s="85"/>
      <c r="AJ668" s="85"/>
      <c r="AK668" s="85"/>
      <c r="AL668" s="85"/>
      <c r="AM668" s="85"/>
      <c r="AN668" s="85"/>
    </row>
    <row r="669" spans="20:40" x14ac:dyDescent="0.2">
      <c r="T669" s="85"/>
      <c r="U669" s="85"/>
      <c r="V669" s="85"/>
      <c r="W669" s="85"/>
      <c r="X669" s="85"/>
      <c r="Y669" s="85"/>
      <c r="Z669" s="85"/>
      <c r="AA669" s="85"/>
      <c r="AB669" s="85"/>
      <c r="AC669" s="85"/>
      <c r="AD669" s="85"/>
      <c r="AE669" s="85"/>
      <c r="AF669" s="85"/>
      <c r="AG669" s="85"/>
      <c r="AH669" s="85"/>
      <c r="AI669" s="85"/>
      <c r="AJ669" s="85"/>
      <c r="AK669" s="85"/>
      <c r="AL669" s="85"/>
      <c r="AM669" s="85"/>
      <c r="AN669" s="85"/>
    </row>
    <row r="670" spans="20:40" x14ac:dyDescent="0.2">
      <c r="T670" s="85"/>
      <c r="U670" s="85"/>
      <c r="V670" s="85"/>
      <c r="W670" s="85"/>
      <c r="X670" s="85"/>
      <c r="Y670" s="85"/>
      <c r="Z670" s="85"/>
      <c r="AA670" s="85"/>
      <c r="AB670" s="85"/>
      <c r="AC670" s="85"/>
      <c r="AD670" s="85"/>
      <c r="AE670" s="85"/>
      <c r="AF670" s="85"/>
      <c r="AG670" s="85"/>
      <c r="AH670" s="85"/>
      <c r="AI670" s="85"/>
      <c r="AJ670" s="85"/>
      <c r="AK670" s="85"/>
      <c r="AL670" s="85"/>
      <c r="AM670" s="85"/>
      <c r="AN670" s="85"/>
    </row>
    <row r="671" spans="20:40" x14ac:dyDescent="0.2">
      <c r="T671" s="85"/>
      <c r="U671" s="85"/>
      <c r="V671" s="85"/>
      <c r="W671" s="85"/>
      <c r="X671" s="85"/>
      <c r="Y671" s="85"/>
      <c r="Z671" s="85"/>
      <c r="AA671" s="85"/>
      <c r="AB671" s="85"/>
      <c r="AC671" s="85"/>
      <c r="AD671" s="85"/>
      <c r="AE671" s="85"/>
      <c r="AF671" s="85"/>
      <c r="AG671" s="85"/>
      <c r="AH671" s="85"/>
      <c r="AI671" s="85"/>
      <c r="AJ671" s="85"/>
      <c r="AK671" s="85"/>
      <c r="AL671" s="85"/>
      <c r="AM671" s="85"/>
      <c r="AN671" s="85"/>
    </row>
    <row r="672" spans="20:40" x14ac:dyDescent="0.2">
      <c r="T672" s="85"/>
      <c r="U672" s="85"/>
      <c r="V672" s="85"/>
      <c r="W672" s="85"/>
      <c r="X672" s="85"/>
      <c r="Y672" s="85"/>
      <c r="Z672" s="85"/>
      <c r="AA672" s="85"/>
      <c r="AB672" s="85"/>
      <c r="AC672" s="85"/>
      <c r="AD672" s="85"/>
      <c r="AE672" s="85"/>
      <c r="AF672" s="85"/>
      <c r="AG672" s="85"/>
      <c r="AH672" s="85"/>
      <c r="AI672" s="85"/>
      <c r="AJ672" s="85"/>
      <c r="AK672" s="85"/>
      <c r="AL672" s="85"/>
      <c r="AM672" s="85"/>
      <c r="AN672" s="85"/>
    </row>
    <row r="673" spans="20:40" x14ac:dyDescent="0.2">
      <c r="T673" s="85"/>
      <c r="U673" s="85"/>
      <c r="V673" s="85"/>
      <c r="W673" s="85"/>
      <c r="X673" s="85"/>
      <c r="Y673" s="85"/>
      <c r="Z673" s="85"/>
      <c r="AA673" s="85"/>
      <c r="AB673" s="85"/>
      <c r="AC673" s="85"/>
      <c r="AD673" s="85"/>
      <c r="AE673" s="85"/>
      <c r="AF673" s="85"/>
      <c r="AG673" s="85"/>
      <c r="AH673" s="85"/>
      <c r="AI673" s="85"/>
      <c r="AJ673" s="85"/>
      <c r="AK673" s="85"/>
      <c r="AL673" s="85"/>
      <c r="AM673" s="85"/>
      <c r="AN673" s="85"/>
    </row>
    <row r="674" spans="20:40" x14ac:dyDescent="0.2">
      <c r="T674" s="85"/>
      <c r="U674" s="85"/>
      <c r="V674" s="85"/>
      <c r="W674" s="85"/>
      <c r="X674" s="85"/>
      <c r="Y674" s="85"/>
      <c r="Z674" s="85"/>
      <c r="AA674" s="85"/>
      <c r="AB674" s="85"/>
      <c r="AC674" s="85"/>
      <c r="AD674" s="85"/>
      <c r="AE674" s="85"/>
      <c r="AF674" s="85"/>
      <c r="AG674" s="85"/>
      <c r="AH674" s="85"/>
      <c r="AI674" s="85"/>
      <c r="AJ674" s="85"/>
      <c r="AK674" s="85"/>
      <c r="AL674" s="85"/>
      <c r="AM674" s="85"/>
      <c r="AN674" s="85"/>
    </row>
    <row r="675" spans="20:40" x14ac:dyDescent="0.2">
      <c r="T675" s="85"/>
      <c r="U675" s="85"/>
      <c r="V675" s="85"/>
      <c r="W675" s="85"/>
      <c r="X675" s="85"/>
      <c r="Y675" s="85"/>
      <c r="Z675" s="85"/>
      <c r="AA675" s="85"/>
      <c r="AB675" s="85"/>
      <c r="AC675" s="85"/>
      <c r="AD675" s="85"/>
      <c r="AE675" s="85"/>
      <c r="AF675" s="85"/>
      <c r="AG675" s="85"/>
      <c r="AH675" s="85"/>
      <c r="AI675" s="85"/>
      <c r="AJ675" s="85"/>
      <c r="AK675" s="85"/>
      <c r="AL675" s="85"/>
      <c r="AM675" s="85"/>
      <c r="AN675" s="85"/>
    </row>
    <row r="676" spans="20:40" x14ac:dyDescent="0.2">
      <c r="T676" s="85"/>
      <c r="U676" s="85"/>
      <c r="V676" s="85"/>
      <c r="W676" s="85"/>
      <c r="X676" s="85"/>
      <c r="Y676" s="85"/>
      <c r="Z676" s="85"/>
      <c r="AA676" s="85"/>
      <c r="AB676" s="85"/>
      <c r="AC676" s="85"/>
      <c r="AD676" s="85"/>
      <c r="AE676" s="85"/>
      <c r="AF676" s="85"/>
      <c r="AG676" s="85"/>
      <c r="AH676" s="85"/>
      <c r="AI676" s="85"/>
      <c r="AJ676" s="85"/>
      <c r="AK676" s="85"/>
      <c r="AL676" s="85"/>
      <c r="AM676" s="85"/>
      <c r="AN676" s="85"/>
    </row>
    <row r="677" spans="20:40" x14ac:dyDescent="0.2"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  <c r="AJ677" s="85"/>
      <c r="AK677" s="85"/>
      <c r="AL677" s="85"/>
      <c r="AM677" s="85"/>
      <c r="AN677" s="85"/>
    </row>
    <row r="678" spans="20:40" x14ac:dyDescent="0.2"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5"/>
    </row>
    <row r="679" spans="20:40" x14ac:dyDescent="0.2"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  <c r="AJ679" s="85"/>
      <c r="AK679" s="85"/>
      <c r="AL679" s="85"/>
      <c r="AM679" s="85"/>
      <c r="AN679" s="85"/>
    </row>
    <row r="680" spans="20:40" x14ac:dyDescent="0.2">
      <c r="T680" s="85"/>
      <c r="U680" s="85"/>
      <c r="V680" s="85"/>
      <c r="W680" s="85"/>
      <c r="X680" s="85"/>
      <c r="Y680" s="85"/>
      <c r="Z680" s="85"/>
      <c r="AA680" s="85"/>
      <c r="AB680" s="85"/>
      <c r="AC680" s="85"/>
      <c r="AD680" s="85"/>
      <c r="AE680" s="85"/>
      <c r="AF680" s="85"/>
      <c r="AG680" s="85"/>
      <c r="AH680" s="85"/>
      <c r="AI680" s="85"/>
      <c r="AJ680" s="85"/>
      <c r="AK680" s="85"/>
      <c r="AL680" s="85"/>
      <c r="AM680" s="85"/>
      <c r="AN680" s="85"/>
    </row>
    <row r="681" spans="20:40" x14ac:dyDescent="0.2">
      <c r="T681" s="85"/>
      <c r="U681" s="85"/>
      <c r="V681" s="85"/>
      <c r="W681" s="85"/>
      <c r="X681" s="85"/>
      <c r="Y681" s="85"/>
      <c r="Z681" s="85"/>
      <c r="AA681" s="85"/>
      <c r="AB681" s="85"/>
      <c r="AC681" s="85"/>
      <c r="AD681" s="85"/>
      <c r="AE681" s="85"/>
      <c r="AF681" s="85"/>
      <c r="AG681" s="85"/>
      <c r="AH681" s="85"/>
      <c r="AI681" s="85"/>
      <c r="AJ681" s="85"/>
      <c r="AK681" s="85"/>
      <c r="AL681" s="85"/>
      <c r="AM681" s="85"/>
      <c r="AN681" s="85"/>
    </row>
    <row r="682" spans="20:40" x14ac:dyDescent="0.2"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  <c r="AJ682" s="85"/>
      <c r="AK682" s="85"/>
      <c r="AL682" s="85"/>
      <c r="AM682" s="85"/>
      <c r="AN682" s="85"/>
    </row>
    <row r="683" spans="20:40" x14ac:dyDescent="0.2">
      <c r="T683" s="85"/>
      <c r="U683" s="85"/>
      <c r="V683" s="85"/>
      <c r="W683" s="85"/>
      <c r="X683" s="85"/>
      <c r="Y683" s="85"/>
      <c r="Z683" s="85"/>
      <c r="AA683" s="85"/>
      <c r="AB683" s="85"/>
      <c r="AC683" s="85"/>
      <c r="AD683" s="85"/>
      <c r="AE683" s="85"/>
      <c r="AF683" s="85"/>
      <c r="AG683" s="85"/>
      <c r="AH683" s="85"/>
      <c r="AI683" s="85"/>
      <c r="AJ683" s="85"/>
      <c r="AK683" s="85"/>
      <c r="AL683" s="85"/>
      <c r="AM683" s="85"/>
      <c r="AN683" s="85"/>
    </row>
    <row r="684" spans="20:40" x14ac:dyDescent="0.2">
      <c r="T684" s="85"/>
      <c r="U684" s="85"/>
      <c r="V684" s="85"/>
      <c r="W684" s="85"/>
      <c r="X684" s="85"/>
      <c r="Y684" s="85"/>
      <c r="Z684" s="85"/>
      <c r="AA684" s="85"/>
      <c r="AB684" s="85"/>
      <c r="AC684" s="85"/>
      <c r="AD684" s="85"/>
      <c r="AE684" s="85"/>
      <c r="AF684" s="85"/>
      <c r="AG684" s="85"/>
      <c r="AH684" s="85"/>
      <c r="AI684" s="85"/>
      <c r="AJ684" s="85"/>
      <c r="AK684" s="85"/>
      <c r="AL684" s="85"/>
      <c r="AM684" s="85"/>
      <c r="AN684" s="85"/>
    </row>
    <row r="685" spans="20:40" x14ac:dyDescent="0.2">
      <c r="T685" s="85"/>
      <c r="U685" s="85"/>
      <c r="V685" s="85"/>
      <c r="W685" s="85"/>
      <c r="X685" s="85"/>
      <c r="Y685" s="85"/>
      <c r="Z685" s="85"/>
      <c r="AA685" s="85"/>
      <c r="AB685" s="85"/>
      <c r="AC685" s="85"/>
      <c r="AD685" s="85"/>
      <c r="AE685" s="85"/>
      <c r="AF685" s="85"/>
      <c r="AG685" s="85"/>
      <c r="AH685" s="85"/>
      <c r="AI685" s="85"/>
      <c r="AJ685" s="85"/>
      <c r="AK685" s="85"/>
      <c r="AL685" s="85"/>
      <c r="AM685" s="85"/>
      <c r="AN685" s="85"/>
    </row>
    <row r="686" spans="20:40" x14ac:dyDescent="0.2">
      <c r="T686" s="85"/>
      <c r="U686" s="85"/>
      <c r="V686" s="85"/>
      <c r="W686" s="85"/>
      <c r="X686" s="85"/>
      <c r="Y686" s="85"/>
      <c r="Z686" s="85"/>
      <c r="AA686" s="85"/>
      <c r="AB686" s="85"/>
      <c r="AC686" s="85"/>
      <c r="AD686" s="85"/>
      <c r="AE686" s="85"/>
      <c r="AF686" s="85"/>
      <c r="AG686" s="85"/>
      <c r="AH686" s="85"/>
      <c r="AI686" s="85"/>
      <c r="AJ686" s="85"/>
      <c r="AK686" s="85"/>
      <c r="AL686" s="85"/>
      <c r="AM686" s="85"/>
      <c r="AN686" s="85"/>
    </row>
    <row r="687" spans="20:40" x14ac:dyDescent="0.2"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5"/>
    </row>
    <row r="688" spans="20:40" x14ac:dyDescent="0.2"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  <c r="AJ688" s="85"/>
      <c r="AK688" s="85"/>
      <c r="AL688" s="85"/>
      <c r="AM688" s="85"/>
      <c r="AN688" s="85"/>
    </row>
    <row r="689" spans="20:40" x14ac:dyDescent="0.2">
      <c r="T689" s="85"/>
      <c r="U689" s="85"/>
      <c r="V689" s="85"/>
      <c r="W689" s="85"/>
      <c r="X689" s="85"/>
      <c r="Y689" s="85"/>
      <c r="Z689" s="85"/>
      <c r="AA689" s="85"/>
      <c r="AB689" s="85"/>
      <c r="AC689" s="85"/>
      <c r="AD689" s="85"/>
      <c r="AE689" s="85"/>
      <c r="AF689" s="85"/>
      <c r="AG689" s="85"/>
      <c r="AH689" s="85"/>
      <c r="AI689" s="85"/>
      <c r="AJ689" s="85"/>
      <c r="AK689" s="85"/>
      <c r="AL689" s="85"/>
      <c r="AM689" s="85"/>
      <c r="AN689" s="85"/>
    </row>
    <row r="690" spans="20:40" x14ac:dyDescent="0.2">
      <c r="T690" s="85"/>
      <c r="U690" s="85"/>
      <c r="V690" s="85"/>
      <c r="W690" s="85"/>
      <c r="X690" s="85"/>
      <c r="Y690" s="85"/>
      <c r="Z690" s="85"/>
      <c r="AA690" s="85"/>
      <c r="AB690" s="85"/>
      <c r="AC690" s="85"/>
      <c r="AD690" s="85"/>
      <c r="AE690" s="85"/>
      <c r="AF690" s="85"/>
      <c r="AG690" s="85"/>
      <c r="AH690" s="85"/>
      <c r="AI690" s="85"/>
      <c r="AJ690" s="85"/>
      <c r="AK690" s="85"/>
      <c r="AL690" s="85"/>
      <c r="AM690" s="85"/>
      <c r="AN690" s="85"/>
    </row>
    <row r="691" spans="20:40" x14ac:dyDescent="0.2">
      <c r="T691" s="85"/>
      <c r="U691" s="85"/>
      <c r="V691" s="85"/>
      <c r="W691" s="85"/>
      <c r="X691" s="85"/>
      <c r="Y691" s="85"/>
      <c r="Z691" s="85"/>
      <c r="AA691" s="85"/>
      <c r="AB691" s="85"/>
      <c r="AC691" s="85"/>
      <c r="AD691" s="85"/>
      <c r="AE691" s="85"/>
      <c r="AF691" s="85"/>
      <c r="AG691" s="85"/>
      <c r="AH691" s="85"/>
      <c r="AI691" s="85"/>
      <c r="AJ691" s="85"/>
      <c r="AK691" s="85"/>
      <c r="AL691" s="85"/>
      <c r="AM691" s="85"/>
      <c r="AN691" s="85"/>
    </row>
    <row r="692" spans="20:40" x14ac:dyDescent="0.2">
      <c r="T692" s="85"/>
      <c r="U692" s="85"/>
      <c r="V692" s="85"/>
      <c r="W692" s="85"/>
      <c r="X692" s="85"/>
      <c r="Y692" s="85"/>
      <c r="Z692" s="85"/>
      <c r="AA692" s="85"/>
      <c r="AB692" s="85"/>
      <c r="AC692" s="85"/>
      <c r="AD692" s="85"/>
      <c r="AE692" s="85"/>
      <c r="AF692" s="85"/>
      <c r="AG692" s="85"/>
      <c r="AH692" s="85"/>
      <c r="AI692" s="85"/>
      <c r="AJ692" s="85"/>
      <c r="AK692" s="85"/>
      <c r="AL692" s="85"/>
      <c r="AM692" s="85"/>
      <c r="AN692" s="85"/>
    </row>
    <row r="693" spans="20:40" x14ac:dyDescent="0.2">
      <c r="T693" s="85"/>
      <c r="U693" s="85"/>
      <c r="V693" s="85"/>
      <c r="W693" s="85"/>
      <c r="X693" s="85"/>
      <c r="Y693" s="85"/>
      <c r="Z693" s="85"/>
      <c r="AA693" s="85"/>
      <c r="AB693" s="85"/>
      <c r="AC693" s="85"/>
      <c r="AD693" s="85"/>
      <c r="AE693" s="85"/>
      <c r="AF693" s="85"/>
      <c r="AG693" s="85"/>
      <c r="AH693" s="85"/>
      <c r="AI693" s="85"/>
      <c r="AJ693" s="85"/>
      <c r="AK693" s="85"/>
      <c r="AL693" s="85"/>
      <c r="AM693" s="85"/>
      <c r="AN693" s="85"/>
    </row>
    <row r="694" spans="20:40" x14ac:dyDescent="0.2">
      <c r="T694" s="85"/>
      <c r="U694" s="85"/>
      <c r="V694" s="85"/>
      <c r="W694" s="85"/>
      <c r="X694" s="85"/>
      <c r="Y694" s="85"/>
      <c r="Z694" s="85"/>
      <c r="AA694" s="85"/>
      <c r="AB694" s="85"/>
      <c r="AC694" s="85"/>
      <c r="AD694" s="85"/>
      <c r="AE694" s="85"/>
      <c r="AF694" s="85"/>
      <c r="AG694" s="85"/>
      <c r="AH694" s="85"/>
      <c r="AI694" s="85"/>
      <c r="AJ694" s="85"/>
      <c r="AK694" s="85"/>
      <c r="AL694" s="85"/>
      <c r="AM694" s="85"/>
      <c r="AN694" s="85"/>
    </row>
    <row r="695" spans="20:40" x14ac:dyDescent="0.2">
      <c r="T695" s="85"/>
      <c r="U695" s="85"/>
      <c r="V695" s="85"/>
      <c r="W695" s="85"/>
      <c r="X695" s="85"/>
      <c r="Y695" s="85"/>
      <c r="Z695" s="85"/>
      <c r="AA695" s="85"/>
      <c r="AB695" s="85"/>
      <c r="AC695" s="85"/>
      <c r="AD695" s="85"/>
      <c r="AE695" s="85"/>
      <c r="AF695" s="85"/>
      <c r="AG695" s="85"/>
      <c r="AH695" s="85"/>
      <c r="AI695" s="85"/>
      <c r="AJ695" s="85"/>
      <c r="AK695" s="85"/>
      <c r="AL695" s="85"/>
      <c r="AM695" s="85"/>
      <c r="AN695" s="85"/>
    </row>
    <row r="696" spans="20:40" x14ac:dyDescent="0.2">
      <c r="T696" s="85"/>
      <c r="U696" s="85"/>
      <c r="V696" s="85"/>
      <c r="W696" s="85"/>
      <c r="X696" s="85"/>
      <c r="Y696" s="85"/>
      <c r="Z696" s="85"/>
      <c r="AA696" s="85"/>
      <c r="AB696" s="85"/>
      <c r="AC696" s="85"/>
      <c r="AD696" s="85"/>
      <c r="AE696" s="85"/>
      <c r="AF696" s="85"/>
      <c r="AG696" s="85"/>
      <c r="AH696" s="85"/>
      <c r="AI696" s="85"/>
      <c r="AJ696" s="85"/>
      <c r="AK696" s="85"/>
      <c r="AL696" s="85"/>
      <c r="AM696" s="85"/>
      <c r="AN696" s="85"/>
    </row>
    <row r="697" spans="20:40" x14ac:dyDescent="0.2">
      <c r="T697" s="85"/>
      <c r="U697" s="85"/>
      <c r="V697" s="85"/>
      <c r="W697" s="85"/>
      <c r="X697" s="85"/>
      <c r="Y697" s="85"/>
      <c r="Z697" s="85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5"/>
    </row>
    <row r="698" spans="20:40" x14ac:dyDescent="0.2">
      <c r="T698" s="85"/>
      <c r="U698" s="85"/>
      <c r="V698" s="85"/>
      <c r="W698" s="85"/>
      <c r="X698" s="85"/>
      <c r="Y698" s="85"/>
      <c r="Z698" s="85"/>
      <c r="AA698" s="85"/>
      <c r="AB698" s="85"/>
      <c r="AC698" s="85"/>
      <c r="AD698" s="85"/>
      <c r="AE698" s="85"/>
      <c r="AF698" s="85"/>
      <c r="AG698" s="85"/>
      <c r="AH698" s="85"/>
      <c r="AI698" s="85"/>
      <c r="AJ698" s="85"/>
      <c r="AK698" s="85"/>
      <c r="AL698" s="85"/>
      <c r="AM698" s="85"/>
      <c r="AN698" s="85"/>
    </row>
    <row r="699" spans="20:40" x14ac:dyDescent="0.2">
      <c r="T699" s="85"/>
      <c r="U699" s="85"/>
      <c r="V699" s="85"/>
      <c r="W699" s="85"/>
      <c r="X699" s="85"/>
      <c r="Y699" s="85"/>
      <c r="Z699" s="85"/>
      <c r="AA699" s="85"/>
      <c r="AB699" s="85"/>
      <c r="AC699" s="85"/>
      <c r="AD699" s="85"/>
      <c r="AE699" s="85"/>
      <c r="AF699" s="85"/>
      <c r="AG699" s="85"/>
      <c r="AH699" s="85"/>
      <c r="AI699" s="85"/>
      <c r="AJ699" s="85"/>
      <c r="AK699" s="85"/>
      <c r="AL699" s="85"/>
      <c r="AM699" s="85"/>
      <c r="AN699" s="85"/>
    </row>
    <row r="700" spans="20:40" x14ac:dyDescent="0.2">
      <c r="T700" s="85"/>
      <c r="U700" s="85"/>
      <c r="V700" s="85"/>
      <c r="W700" s="85"/>
      <c r="X700" s="85"/>
      <c r="Y700" s="85"/>
      <c r="Z700" s="85"/>
      <c r="AA700" s="85"/>
      <c r="AB700" s="85"/>
      <c r="AC700" s="85"/>
      <c r="AD700" s="85"/>
      <c r="AE700" s="85"/>
      <c r="AF700" s="85"/>
      <c r="AG700" s="85"/>
      <c r="AH700" s="85"/>
      <c r="AI700" s="85"/>
      <c r="AJ700" s="85"/>
      <c r="AK700" s="85"/>
      <c r="AL700" s="85"/>
      <c r="AM700" s="85"/>
      <c r="AN700" s="85"/>
    </row>
    <row r="701" spans="20:40" x14ac:dyDescent="0.2">
      <c r="T701" s="85"/>
      <c r="U701" s="85"/>
      <c r="V701" s="85"/>
      <c r="W701" s="85"/>
      <c r="X701" s="85"/>
      <c r="Y701" s="85"/>
      <c r="Z701" s="85"/>
      <c r="AA701" s="85"/>
      <c r="AB701" s="85"/>
      <c r="AC701" s="85"/>
      <c r="AD701" s="85"/>
      <c r="AE701" s="85"/>
      <c r="AF701" s="85"/>
      <c r="AG701" s="85"/>
      <c r="AH701" s="85"/>
      <c r="AI701" s="85"/>
      <c r="AJ701" s="85"/>
      <c r="AK701" s="85"/>
      <c r="AL701" s="85"/>
      <c r="AM701" s="85"/>
      <c r="AN701" s="85"/>
    </row>
    <row r="702" spans="20:40" x14ac:dyDescent="0.2">
      <c r="T702" s="85"/>
      <c r="U702" s="85"/>
      <c r="V702" s="85"/>
      <c r="W702" s="85"/>
      <c r="X702" s="85"/>
      <c r="Y702" s="85"/>
      <c r="Z702" s="85"/>
      <c r="AA702" s="85"/>
      <c r="AB702" s="85"/>
      <c r="AC702" s="85"/>
      <c r="AD702" s="85"/>
      <c r="AE702" s="85"/>
      <c r="AF702" s="85"/>
      <c r="AG702" s="85"/>
      <c r="AH702" s="85"/>
      <c r="AI702" s="85"/>
      <c r="AJ702" s="85"/>
      <c r="AK702" s="85"/>
      <c r="AL702" s="85"/>
      <c r="AM702" s="85"/>
      <c r="AN702" s="85"/>
    </row>
    <row r="703" spans="20:40" x14ac:dyDescent="0.2">
      <c r="T703" s="85"/>
      <c r="U703" s="85"/>
      <c r="V703" s="85"/>
      <c r="W703" s="85"/>
      <c r="X703" s="85"/>
      <c r="Y703" s="85"/>
      <c r="Z703" s="85"/>
      <c r="AA703" s="85"/>
      <c r="AB703" s="85"/>
      <c r="AC703" s="85"/>
      <c r="AD703" s="85"/>
      <c r="AE703" s="85"/>
      <c r="AF703" s="85"/>
      <c r="AG703" s="85"/>
      <c r="AH703" s="85"/>
      <c r="AI703" s="85"/>
      <c r="AJ703" s="85"/>
      <c r="AK703" s="85"/>
      <c r="AL703" s="85"/>
      <c r="AM703" s="85"/>
      <c r="AN703" s="85"/>
    </row>
    <row r="704" spans="20:40" x14ac:dyDescent="0.2">
      <c r="T704" s="85"/>
      <c r="U704" s="85"/>
      <c r="V704" s="85"/>
      <c r="W704" s="85"/>
      <c r="X704" s="85"/>
      <c r="Y704" s="85"/>
      <c r="Z704" s="85"/>
      <c r="AA704" s="85"/>
      <c r="AB704" s="85"/>
      <c r="AC704" s="85"/>
      <c r="AD704" s="85"/>
      <c r="AE704" s="85"/>
      <c r="AF704" s="85"/>
      <c r="AG704" s="85"/>
      <c r="AH704" s="85"/>
      <c r="AI704" s="85"/>
      <c r="AJ704" s="85"/>
      <c r="AK704" s="85"/>
      <c r="AL704" s="85"/>
      <c r="AM704" s="85"/>
      <c r="AN704" s="85"/>
    </row>
    <row r="705" spans="20:40" x14ac:dyDescent="0.2">
      <c r="T705" s="85"/>
      <c r="U705" s="85"/>
      <c r="V705" s="85"/>
      <c r="W705" s="85"/>
      <c r="X705" s="85"/>
      <c r="Y705" s="85"/>
      <c r="Z705" s="85"/>
      <c r="AA705" s="85"/>
      <c r="AB705" s="85"/>
      <c r="AC705" s="85"/>
      <c r="AD705" s="85"/>
      <c r="AE705" s="85"/>
      <c r="AF705" s="85"/>
      <c r="AG705" s="85"/>
      <c r="AH705" s="85"/>
      <c r="AI705" s="85"/>
      <c r="AJ705" s="85"/>
      <c r="AK705" s="85"/>
      <c r="AL705" s="85"/>
      <c r="AM705" s="85"/>
      <c r="AN705" s="85"/>
    </row>
    <row r="706" spans="20:40" x14ac:dyDescent="0.2">
      <c r="T706" s="85"/>
      <c r="U706" s="85"/>
      <c r="V706" s="85"/>
      <c r="W706" s="85"/>
      <c r="X706" s="85"/>
      <c r="Y706" s="85"/>
      <c r="Z706" s="85"/>
      <c r="AA706" s="85"/>
      <c r="AB706" s="85"/>
      <c r="AC706" s="85"/>
      <c r="AD706" s="85"/>
      <c r="AE706" s="85"/>
      <c r="AF706" s="85"/>
      <c r="AG706" s="85"/>
      <c r="AH706" s="85"/>
      <c r="AI706" s="85"/>
      <c r="AJ706" s="85"/>
      <c r="AK706" s="85"/>
      <c r="AL706" s="85"/>
      <c r="AM706" s="85"/>
      <c r="AN706" s="85"/>
    </row>
    <row r="707" spans="20:40" x14ac:dyDescent="0.2">
      <c r="T707" s="85"/>
      <c r="U707" s="85"/>
      <c r="V707" s="85"/>
      <c r="W707" s="85"/>
      <c r="X707" s="85"/>
      <c r="Y707" s="85"/>
      <c r="Z707" s="85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5"/>
    </row>
    <row r="708" spans="20:40" x14ac:dyDescent="0.2">
      <c r="T708" s="85"/>
      <c r="U708" s="85"/>
      <c r="V708" s="85"/>
      <c r="W708" s="85"/>
      <c r="X708" s="85"/>
      <c r="Y708" s="85"/>
      <c r="Z708" s="85"/>
      <c r="AA708" s="85"/>
      <c r="AB708" s="85"/>
      <c r="AC708" s="85"/>
      <c r="AD708" s="85"/>
      <c r="AE708" s="85"/>
      <c r="AF708" s="85"/>
      <c r="AG708" s="85"/>
      <c r="AH708" s="85"/>
      <c r="AI708" s="85"/>
      <c r="AJ708" s="85"/>
      <c r="AK708" s="85"/>
      <c r="AL708" s="85"/>
      <c r="AM708" s="85"/>
      <c r="AN708" s="85"/>
    </row>
    <row r="709" spans="20:40" x14ac:dyDescent="0.2"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  <c r="AJ709" s="85"/>
      <c r="AK709" s="85"/>
      <c r="AL709" s="85"/>
      <c r="AM709" s="85"/>
      <c r="AN709" s="85"/>
    </row>
    <row r="710" spans="20:40" x14ac:dyDescent="0.2">
      <c r="T710" s="85"/>
      <c r="U710" s="85"/>
      <c r="V710" s="85"/>
      <c r="W710" s="85"/>
      <c r="X710" s="85"/>
      <c r="Y710" s="85"/>
      <c r="Z710" s="85"/>
      <c r="AA710" s="85"/>
      <c r="AB710" s="85"/>
      <c r="AC710" s="85"/>
      <c r="AD710" s="85"/>
      <c r="AE710" s="85"/>
      <c r="AF710" s="85"/>
      <c r="AG710" s="85"/>
      <c r="AH710" s="85"/>
      <c r="AI710" s="85"/>
      <c r="AJ710" s="85"/>
      <c r="AK710" s="85"/>
      <c r="AL710" s="85"/>
      <c r="AM710" s="85"/>
      <c r="AN710" s="85"/>
    </row>
    <row r="711" spans="20:40" x14ac:dyDescent="0.2">
      <c r="T711" s="85"/>
      <c r="U711" s="85"/>
      <c r="V711" s="85"/>
      <c r="W711" s="85"/>
      <c r="X711" s="85"/>
      <c r="Y711" s="85"/>
      <c r="Z711" s="85"/>
      <c r="AA711" s="85"/>
      <c r="AB711" s="85"/>
      <c r="AC711" s="85"/>
      <c r="AD711" s="85"/>
      <c r="AE711" s="85"/>
      <c r="AF711" s="85"/>
      <c r="AG711" s="85"/>
      <c r="AH711" s="85"/>
      <c r="AI711" s="85"/>
      <c r="AJ711" s="85"/>
      <c r="AK711" s="85"/>
      <c r="AL711" s="85"/>
      <c r="AM711" s="85"/>
      <c r="AN711" s="85"/>
    </row>
    <row r="712" spans="20:40" x14ac:dyDescent="0.2">
      <c r="T712" s="85"/>
      <c r="U712" s="85"/>
      <c r="V712" s="85"/>
      <c r="W712" s="85"/>
      <c r="X712" s="85"/>
      <c r="Y712" s="85"/>
      <c r="Z712" s="85"/>
      <c r="AA712" s="85"/>
      <c r="AB712" s="85"/>
      <c r="AC712" s="85"/>
      <c r="AD712" s="85"/>
      <c r="AE712" s="85"/>
      <c r="AF712" s="85"/>
      <c r="AG712" s="85"/>
      <c r="AH712" s="85"/>
      <c r="AI712" s="85"/>
      <c r="AJ712" s="85"/>
      <c r="AK712" s="85"/>
      <c r="AL712" s="85"/>
      <c r="AM712" s="85"/>
      <c r="AN712" s="85"/>
    </row>
    <row r="713" spans="20:40" x14ac:dyDescent="0.2">
      <c r="T713" s="85"/>
      <c r="U713" s="85"/>
      <c r="V713" s="85"/>
      <c r="W713" s="85"/>
      <c r="X713" s="85"/>
      <c r="Y713" s="85"/>
      <c r="Z713" s="85"/>
      <c r="AA713" s="85"/>
      <c r="AB713" s="85"/>
      <c r="AC713" s="85"/>
      <c r="AD713" s="85"/>
      <c r="AE713" s="85"/>
      <c r="AF713" s="85"/>
      <c r="AG713" s="85"/>
      <c r="AH713" s="85"/>
      <c r="AI713" s="85"/>
      <c r="AJ713" s="85"/>
      <c r="AK713" s="85"/>
      <c r="AL713" s="85"/>
      <c r="AM713" s="85"/>
      <c r="AN713" s="85"/>
    </row>
    <row r="714" spans="20:40" x14ac:dyDescent="0.2">
      <c r="T714" s="85"/>
      <c r="U714" s="85"/>
      <c r="V714" s="85"/>
      <c r="W714" s="85"/>
      <c r="X714" s="85"/>
      <c r="Y714" s="85"/>
      <c r="Z714" s="85"/>
      <c r="AA714" s="85"/>
      <c r="AB714" s="85"/>
      <c r="AC714" s="85"/>
      <c r="AD714" s="85"/>
      <c r="AE714" s="85"/>
      <c r="AF714" s="85"/>
      <c r="AG714" s="85"/>
      <c r="AH714" s="85"/>
      <c r="AI714" s="85"/>
      <c r="AJ714" s="85"/>
      <c r="AK714" s="85"/>
      <c r="AL714" s="85"/>
      <c r="AM714" s="85"/>
      <c r="AN714" s="85"/>
    </row>
    <row r="715" spans="20:40" x14ac:dyDescent="0.2">
      <c r="T715" s="85"/>
      <c r="U715" s="85"/>
      <c r="V715" s="85"/>
      <c r="W715" s="85"/>
      <c r="X715" s="85"/>
      <c r="Y715" s="85"/>
      <c r="Z715" s="85"/>
      <c r="AA715" s="85"/>
      <c r="AB715" s="85"/>
      <c r="AC715" s="85"/>
      <c r="AD715" s="85"/>
      <c r="AE715" s="85"/>
      <c r="AF715" s="85"/>
      <c r="AG715" s="85"/>
      <c r="AH715" s="85"/>
      <c r="AI715" s="85"/>
      <c r="AJ715" s="85"/>
      <c r="AK715" s="85"/>
      <c r="AL715" s="85"/>
      <c r="AM715" s="85"/>
      <c r="AN715" s="85"/>
    </row>
    <row r="716" spans="20:40" x14ac:dyDescent="0.2">
      <c r="T716" s="85"/>
      <c r="U716" s="85"/>
      <c r="V716" s="85"/>
      <c r="W716" s="85"/>
      <c r="X716" s="85"/>
      <c r="Y716" s="85"/>
      <c r="Z716" s="85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5"/>
    </row>
    <row r="717" spans="20:40" x14ac:dyDescent="0.2">
      <c r="T717" s="85"/>
      <c r="U717" s="85"/>
      <c r="V717" s="85"/>
      <c r="W717" s="85"/>
      <c r="X717" s="85"/>
      <c r="Y717" s="85"/>
      <c r="Z717" s="85"/>
      <c r="AA717" s="85"/>
      <c r="AB717" s="85"/>
      <c r="AC717" s="85"/>
      <c r="AD717" s="85"/>
      <c r="AE717" s="85"/>
      <c r="AF717" s="85"/>
      <c r="AG717" s="85"/>
      <c r="AH717" s="85"/>
      <c r="AI717" s="85"/>
      <c r="AJ717" s="85"/>
      <c r="AK717" s="85"/>
      <c r="AL717" s="85"/>
      <c r="AM717" s="85"/>
      <c r="AN717" s="85"/>
    </row>
    <row r="718" spans="20:40" x14ac:dyDescent="0.2">
      <c r="T718" s="85"/>
      <c r="U718" s="85"/>
      <c r="V718" s="85"/>
      <c r="W718" s="85"/>
      <c r="X718" s="85"/>
      <c r="Y718" s="85"/>
      <c r="Z718" s="85"/>
      <c r="AA718" s="85"/>
      <c r="AB718" s="85"/>
      <c r="AC718" s="85"/>
      <c r="AD718" s="85"/>
      <c r="AE718" s="85"/>
      <c r="AF718" s="85"/>
      <c r="AG718" s="85"/>
      <c r="AH718" s="85"/>
      <c r="AI718" s="85"/>
      <c r="AJ718" s="85"/>
      <c r="AK718" s="85"/>
      <c r="AL718" s="85"/>
      <c r="AM718" s="85"/>
      <c r="AN718" s="85"/>
    </row>
    <row r="719" spans="20:40" x14ac:dyDescent="0.2">
      <c r="T719" s="85"/>
      <c r="U719" s="85"/>
      <c r="V719" s="85"/>
      <c r="W719" s="85"/>
      <c r="X719" s="85"/>
      <c r="Y719" s="85"/>
      <c r="Z719" s="85"/>
      <c r="AA719" s="85"/>
      <c r="AB719" s="85"/>
      <c r="AC719" s="85"/>
      <c r="AD719" s="85"/>
      <c r="AE719" s="85"/>
      <c r="AF719" s="85"/>
      <c r="AG719" s="85"/>
      <c r="AH719" s="85"/>
      <c r="AI719" s="85"/>
      <c r="AJ719" s="85"/>
      <c r="AK719" s="85"/>
      <c r="AL719" s="85"/>
      <c r="AM719" s="85"/>
      <c r="AN719" s="85"/>
    </row>
    <row r="720" spans="20:40" x14ac:dyDescent="0.2">
      <c r="T720" s="85"/>
      <c r="U720" s="85"/>
      <c r="V720" s="85"/>
      <c r="W720" s="85"/>
      <c r="X720" s="85"/>
      <c r="Y720" s="85"/>
      <c r="Z720" s="85"/>
      <c r="AA720" s="85"/>
      <c r="AB720" s="85"/>
      <c r="AC720" s="85"/>
      <c r="AD720" s="85"/>
      <c r="AE720" s="85"/>
      <c r="AF720" s="85"/>
      <c r="AG720" s="85"/>
      <c r="AH720" s="85"/>
      <c r="AI720" s="85"/>
      <c r="AJ720" s="85"/>
      <c r="AK720" s="85"/>
      <c r="AL720" s="85"/>
      <c r="AM720" s="85"/>
      <c r="AN720" s="85"/>
    </row>
    <row r="721" spans="20:40" x14ac:dyDescent="0.2">
      <c r="T721" s="85"/>
      <c r="U721" s="85"/>
      <c r="V721" s="85"/>
      <c r="W721" s="85"/>
      <c r="X721" s="85"/>
      <c r="Y721" s="85"/>
      <c r="Z721" s="85"/>
      <c r="AA721" s="85"/>
      <c r="AB721" s="85"/>
      <c r="AC721" s="85"/>
      <c r="AD721" s="85"/>
      <c r="AE721" s="85"/>
      <c r="AF721" s="85"/>
      <c r="AG721" s="85"/>
      <c r="AH721" s="85"/>
      <c r="AI721" s="85"/>
      <c r="AJ721" s="85"/>
      <c r="AK721" s="85"/>
      <c r="AL721" s="85"/>
      <c r="AM721" s="85"/>
      <c r="AN721" s="85"/>
    </row>
    <row r="722" spans="20:40" x14ac:dyDescent="0.2"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  <c r="AJ722" s="85"/>
      <c r="AK722" s="85"/>
      <c r="AL722" s="85"/>
      <c r="AM722" s="85"/>
      <c r="AN722" s="85"/>
    </row>
    <row r="723" spans="20:40" x14ac:dyDescent="0.2"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  <c r="AJ723" s="85"/>
      <c r="AK723" s="85"/>
      <c r="AL723" s="85"/>
      <c r="AM723" s="85"/>
      <c r="AN723" s="85"/>
    </row>
    <row r="724" spans="20:40" x14ac:dyDescent="0.2"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  <c r="AJ724" s="85"/>
      <c r="AK724" s="85"/>
      <c r="AL724" s="85"/>
      <c r="AM724" s="85"/>
      <c r="AN724" s="85"/>
    </row>
    <row r="725" spans="20:40" x14ac:dyDescent="0.2">
      <c r="T725" s="85"/>
      <c r="U725" s="85"/>
      <c r="V725" s="85"/>
      <c r="W725" s="85"/>
      <c r="X725" s="85"/>
      <c r="Y725" s="85"/>
      <c r="Z725" s="85"/>
      <c r="AA725" s="85"/>
      <c r="AB725" s="85"/>
      <c r="AC725" s="85"/>
      <c r="AD725" s="85"/>
      <c r="AE725" s="85"/>
      <c r="AF725" s="85"/>
      <c r="AG725" s="85"/>
      <c r="AH725" s="85"/>
      <c r="AI725" s="85"/>
      <c r="AJ725" s="85"/>
      <c r="AK725" s="85"/>
      <c r="AL725" s="85"/>
      <c r="AM725" s="85"/>
      <c r="AN725" s="85"/>
    </row>
    <row r="726" spans="20:40" x14ac:dyDescent="0.2">
      <c r="T726" s="85"/>
      <c r="U726" s="85"/>
      <c r="V726" s="85"/>
      <c r="W726" s="85"/>
      <c r="X726" s="85"/>
      <c r="Y726" s="85"/>
      <c r="Z726" s="85"/>
      <c r="AA726" s="85"/>
      <c r="AB726" s="85"/>
      <c r="AC726" s="85"/>
      <c r="AD726" s="85"/>
      <c r="AE726" s="85"/>
      <c r="AF726" s="85"/>
      <c r="AG726" s="85"/>
      <c r="AH726" s="85"/>
      <c r="AI726" s="85"/>
      <c r="AJ726" s="85"/>
      <c r="AK726" s="85"/>
      <c r="AL726" s="85"/>
      <c r="AM726" s="85"/>
      <c r="AN726" s="85"/>
    </row>
    <row r="727" spans="20:40" x14ac:dyDescent="0.2">
      <c r="T727" s="85"/>
      <c r="U727" s="85"/>
      <c r="V727" s="85"/>
      <c r="W727" s="85"/>
      <c r="X727" s="85"/>
      <c r="Y727" s="85"/>
      <c r="Z727" s="85"/>
      <c r="AA727" s="85"/>
      <c r="AB727" s="85"/>
      <c r="AC727" s="85"/>
      <c r="AD727" s="85"/>
      <c r="AE727" s="85"/>
      <c r="AF727" s="85"/>
      <c r="AG727" s="85"/>
      <c r="AH727" s="85"/>
      <c r="AI727" s="85"/>
      <c r="AJ727" s="85"/>
      <c r="AK727" s="85"/>
      <c r="AL727" s="85"/>
      <c r="AM727" s="85"/>
      <c r="AN727" s="85"/>
    </row>
    <row r="728" spans="20:40" x14ac:dyDescent="0.2">
      <c r="T728" s="85"/>
      <c r="U728" s="85"/>
      <c r="V728" s="85"/>
      <c r="W728" s="85"/>
      <c r="X728" s="85"/>
      <c r="Y728" s="85"/>
      <c r="Z728" s="85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5"/>
    </row>
    <row r="729" spans="20:40" x14ac:dyDescent="0.2">
      <c r="T729" s="85"/>
      <c r="U729" s="85"/>
      <c r="V729" s="85"/>
      <c r="W729" s="85"/>
      <c r="X729" s="85"/>
      <c r="Y729" s="85"/>
      <c r="Z729" s="85"/>
      <c r="AA729" s="85"/>
      <c r="AB729" s="85"/>
      <c r="AC729" s="85"/>
      <c r="AD729" s="85"/>
      <c r="AE729" s="85"/>
      <c r="AF729" s="85"/>
      <c r="AG729" s="85"/>
      <c r="AH729" s="85"/>
      <c r="AI729" s="85"/>
      <c r="AJ729" s="85"/>
      <c r="AK729" s="85"/>
      <c r="AL729" s="85"/>
      <c r="AM729" s="85"/>
      <c r="AN729" s="85"/>
    </row>
    <row r="730" spans="20:40" x14ac:dyDescent="0.2">
      <c r="T730" s="85"/>
      <c r="U730" s="85"/>
      <c r="V730" s="85"/>
      <c r="W730" s="85"/>
      <c r="X730" s="85"/>
      <c r="Y730" s="85"/>
      <c r="Z730" s="85"/>
      <c r="AA730" s="85"/>
      <c r="AB730" s="85"/>
      <c r="AC730" s="85"/>
      <c r="AD730" s="85"/>
      <c r="AE730" s="85"/>
      <c r="AF730" s="85"/>
      <c r="AG730" s="85"/>
      <c r="AH730" s="85"/>
      <c r="AI730" s="85"/>
      <c r="AJ730" s="85"/>
      <c r="AK730" s="85"/>
      <c r="AL730" s="85"/>
      <c r="AM730" s="85"/>
      <c r="AN730" s="85"/>
    </row>
    <row r="731" spans="20:40" x14ac:dyDescent="0.2">
      <c r="T731" s="85"/>
      <c r="U731" s="85"/>
      <c r="V731" s="85"/>
      <c r="W731" s="85"/>
      <c r="X731" s="85"/>
      <c r="Y731" s="85"/>
      <c r="Z731" s="85"/>
      <c r="AA731" s="85"/>
      <c r="AB731" s="85"/>
      <c r="AC731" s="85"/>
      <c r="AD731" s="85"/>
      <c r="AE731" s="85"/>
      <c r="AF731" s="85"/>
      <c r="AG731" s="85"/>
      <c r="AH731" s="85"/>
      <c r="AI731" s="85"/>
      <c r="AJ731" s="85"/>
      <c r="AK731" s="85"/>
      <c r="AL731" s="85"/>
      <c r="AM731" s="85"/>
      <c r="AN731" s="85"/>
    </row>
    <row r="732" spans="20:40" x14ac:dyDescent="0.2">
      <c r="T732" s="85"/>
      <c r="U732" s="85"/>
      <c r="V732" s="85"/>
      <c r="W732" s="85"/>
      <c r="X732" s="85"/>
      <c r="Y732" s="85"/>
      <c r="Z732" s="85"/>
      <c r="AA732" s="85"/>
      <c r="AB732" s="85"/>
      <c r="AC732" s="85"/>
      <c r="AD732" s="85"/>
      <c r="AE732" s="85"/>
      <c r="AF732" s="85"/>
      <c r="AG732" s="85"/>
      <c r="AH732" s="85"/>
      <c r="AI732" s="85"/>
      <c r="AJ732" s="85"/>
      <c r="AK732" s="85"/>
      <c r="AL732" s="85"/>
      <c r="AM732" s="85"/>
      <c r="AN732" s="85"/>
    </row>
    <row r="733" spans="20:40" x14ac:dyDescent="0.2">
      <c r="T733" s="85"/>
      <c r="U733" s="85"/>
      <c r="V733" s="85"/>
      <c r="W733" s="85"/>
      <c r="X733" s="85"/>
      <c r="Y733" s="85"/>
      <c r="Z733" s="85"/>
      <c r="AA733" s="85"/>
      <c r="AB733" s="85"/>
      <c r="AC733" s="85"/>
      <c r="AD733" s="85"/>
      <c r="AE733" s="85"/>
      <c r="AF733" s="85"/>
      <c r="AG733" s="85"/>
      <c r="AH733" s="85"/>
      <c r="AI733" s="85"/>
      <c r="AJ733" s="85"/>
      <c r="AK733" s="85"/>
      <c r="AL733" s="85"/>
      <c r="AM733" s="85"/>
      <c r="AN733" s="85"/>
    </row>
    <row r="734" spans="20:40" x14ac:dyDescent="0.2">
      <c r="T734" s="85"/>
      <c r="U734" s="85"/>
      <c r="V734" s="85"/>
      <c r="W734" s="85"/>
      <c r="X734" s="85"/>
      <c r="Y734" s="85"/>
      <c r="Z734" s="85"/>
      <c r="AA734" s="85"/>
      <c r="AB734" s="85"/>
      <c r="AC734" s="85"/>
      <c r="AD734" s="85"/>
      <c r="AE734" s="85"/>
      <c r="AF734" s="85"/>
      <c r="AG734" s="85"/>
      <c r="AH734" s="85"/>
      <c r="AI734" s="85"/>
      <c r="AJ734" s="85"/>
      <c r="AK734" s="85"/>
      <c r="AL734" s="85"/>
      <c r="AM734" s="85"/>
      <c r="AN734" s="85"/>
    </row>
    <row r="735" spans="20:40" x14ac:dyDescent="0.2">
      <c r="T735" s="85"/>
      <c r="U735" s="85"/>
      <c r="V735" s="85"/>
      <c r="W735" s="85"/>
      <c r="X735" s="85"/>
      <c r="Y735" s="85"/>
      <c r="Z735" s="85"/>
      <c r="AA735" s="85"/>
      <c r="AB735" s="85"/>
      <c r="AC735" s="85"/>
      <c r="AD735" s="85"/>
      <c r="AE735" s="85"/>
      <c r="AF735" s="85"/>
      <c r="AG735" s="85"/>
      <c r="AH735" s="85"/>
      <c r="AI735" s="85"/>
      <c r="AJ735" s="85"/>
      <c r="AK735" s="85"/>
      <c r="AL735" s="85"/>
      <c r="AM735" s="85"/>
      <c r="AN735" s="85"/>
    </row>
    <row r="736" spans="20:40" x14ac:dyDescent="0.2">
      <c r="T736" s="85"/>
      <c r="U736" s="85"/>
      <c r="V736" s="85"/>
      <c r="W736" s="85"/>
      <c r="X736" s="85"/>
      <c r="Y736" s="85"/>
      <c r="Z736" s="85"/>
      <c r="AA736" s="85"/>
      <c r="AB736" s="85"/>
      <c r="AC736" s="85"/>
      <c r="AD736" s="85"/>
      <c r="AE736" s="85"/>
      <c r="AF736" s="85"/>
      <c r="AG736" s="85"/>
      <c r="AH736" s="85"/>
      <c r="AI736" s="85"/>
      <c r="AJ736" s="85"/>
      <c r="AK736" s="85"/>
      <c r="AL736" s="85"/>
      <c r="AM736" s="85"/>
      <c r="AN736" s="85"/>
    </row>
    <row r="737" spans="20:40" x14ac:dyDescent="0.2">
      <c r="T737" s="85"/>
      <c r="U737" s="85"/>
      <c r="V737" s="85"/>
      <c r="W737" s="85"/>
      <c r="X737" s="85"/>
      <c r="Y737" s="85"/>
      <c r="Z737" s="85"/>
      <c r="AA737" s="85"/>
      <c r="AB737" s="85"/>
      <c r="AC737" s="85"/>
      <c r="AD737" s="85"/>
      <c r="AE737" s="85"/>
      <c r="AF737" s="85"/>
      <c r="AG737" s="85"/>
      <c r="AH737" s="85"/>
      <c r="AI737" s="85"/>
      <c r="AJ737" s="85"/>
      <c r="AK737" s="85"/>
      <c r="AL737" s="85"/>
      <c r="AM737" s="85"/>
      <c r="AN737" s="85"/>
    </row>
    <row r="738" spans="20:40" x14ac:dyDescent="0.2">
      <c r="T738" s="85"/>
      <c r="U738" s="85"/>
      <c r="V738" s="85"/>
      <c r="W738" s="85"/>
      <c r="X738" s="85"/>
      <c r="Y738" s="85"/>
      <c r="Z738" s="85"/>
      <c r="AA738" s="85"/>
      <c r="AB738" s="85"/>
      <c r="AC738" s="85"/>
      <c r="AD738" s="85"/>
      <c r="AE738" s="85"/>
      <c r="AF738" s="85"/>
      <c r="AG738" s="85"/>
      <c r="AH738" s="85"/>
      <c r="AI738" s="85"/>
      <c r="AJ738" s="85"/>
      <c r="AK738" s="85"/>
      <c r="AL738" s="85"/>
      <c r="AM738" s="85"/>
      <c r="AN738" s="85"/>
    </row>
    <row r="739" spans="20:40" x14ac:dyDescent="0.2">
      <c r="T739" s="85"/>
      <c r="U739" s="85"/>
      <c r="V739" s="85"/>
      <c r="W739" s="85"/>
      <c r="X739" s="85"/>
      <c r="Y739" s="85"/>
      <c r="Z739" s="85"/>
      <c r="AA739" s="85"/>
      <c r="AB739" s="85"/>
      <c r="AC739" s="85"/>
      <c r="AD739" s="85"/>
      <c r="AE739" s="85"/>
      <c r="AF739" s="85"/>
      <c r="AG739" s="85"/>
      <c r="AH739" s="85"/>
      <c r="AI739" s="85"/>
      <c r="AJ739" s="85"/>
      <c r="AK739" s="85"/>
      <c r="AL739" s="85"/>
      <c r="AM739" s="85"/>
      <c r="AN739" s="85"/>
    </row>
    <row r="740" spans="20:40" x14ac:dyDescent="0.2">
      <c r="T740" s="85"/>
      <c r="U740" s="85"/>
      <c r="V740" s="85"/>
      <c r="W740" s="85"/>
      <c r="X740" s="85"/>
      <c r="Y740" s="85"/>
      <c r="Z740" s="85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5"/>
    </row>
    <row r="741" spans="20:40" x14ac:dyDescent="0.2">
      <c r="T741" s="85"/>
      <c r="U741" s="85"/>
      <c r="V741" s="85"/>
      <c r="W741" s="85"/>
      <c r="X741" s="85"/>
      <c r="Y741" s="85"/>
      <c r="Z741" s="85"/>
      <c r="AA741" s="85"/>
      <c r="AB741" s="85"/>
      <c r="AC741" s="85"/>
      <c r="AD741" s="85"/>
      <c r="AE741" s="85"/>
      <c r="AF741" s="85"/>
      <c r="AG741" s="85"/>
      <c r="AH741" s="85"/>
      <c r="AI741" s="85"/>
      <c r="AJ741" s="85"/>
      <c r="AK741" s="85"/>
      <c r="AL741" s="85"/>
      <c r="AM741" s="85"/>
      <c r="AN741" s="85"/>
    </row>
    <row r="742" spans="20:40" x14ac:dyDescent="0.2">
      <c r="T742" s="85"/>
      <c r="U742" s="85"/>
      <c r="V742" s="85"/>
      <c r="W742" s="85"/>
      <c r="X742" s="85"/>
      <c r="Y742" s="85"/>
      <c r="Z742" s="85"/>
      <c r="AA742" s="85"/>
      <c r="AB742" s="85"/>
      <c r="AC742" s="85"/>
      <c r="AD742" s="85"/>
      <c r="AE742" s="85"/>
      <c r="AF742" s="85"/>
      <c r="AG742" s="85"/>
      <c r="AH742" s="85"/>
      <c r="AI742" s="85"/>
      <c r="AJ742" s="85"/>
      <c r="AK742" s="85"/>
      <c r="AL742" s="85"/>
      <c r="AM742" s="85"/>
      <c r="AN742" s="85"/>
    </row>
    <row r="743" spans="20:40" x14ac:dyDescent="0.2">
      <c r="T743" s="85"/>
      <c r="U743" s="85"/>
      <c r="V743" s="85"/>
      <c r="W743" s="85"/>
      <c r="X743" s="85"/>
      <c r="Y743" s="85"/>
      <c r="Z743" s="85"/>
      <c r="AA743" s="85"/>
      <c r="AB743" s="85"/>
      <c r="AC743" s="85"/>
      <c r="AD743" s="85"/>
      <c r="AE743" s="85"/>
      <c r="AF743" s="85"/>
      <c r="AG743" s="85"/>
      <c r="AH743" s="85"/>
      <c r="AI743" s="85"/>
      <c r="AJ743" s="85"/>
      <c r="AK743" s="85"/>
      <c r="AL743" s="85"/>
      <c r="AM743" s="85"/>
      <c r="AN743" s="85"/>
    </row>
    <row r="744" spans="20:40" x14ac:dyDescent="0.2">
      <c r="T744" s="85"/>
      <c r="U744" s="85"/>
      <c r="V744" s="85"/>
      <c r="W744" s="85"/>
      <c r="X744" s="85"/>
      <c r="Y744" s="85"/>
      <c r="Z744" s="85"/>
      <c r="AA744" s="85"/>
      <c r="AB744" s="85"/>
      <c r="AC744" s="85"/>
      <c r="AD744" s="85"/>
      <c r="AE744" s="85"/>
      <c r="AF744" s="85"/>
      <c r="AG744" s="85"/>
      <c r="AH744" s="85"/>
      <c r="AI744" s="85"/>
      <c r="AJ744" s="85"/>
      <c r="AK744" s="85"/>
      <c r="AL744" s="85"/>
      <c r="AM744" s="85"/>
      <c r="AN744" s="85"/>
    </row>
    <row r="745" spans="20:40" x14ac:dyDescent="0.2">
      <c r="T745" s="85"/>
      <c r="U745" s="85"/>
      <c r="V745" s="85"/>
      <c r="W745" s="85"/>
      <c r="X745" s="85"/>
      <c r="Y745" s="85"/>
      <c r="Z745" s="85"/>
      <c r="AA745" s="85"/>
      <c r="AB745" s="85"/>
      <c r="AC745" s="85"/>
      <c r="AD745" s="85"/>
      <c r="AE745" s="85"/>
      <c r="AF745" s="85"/>
      <c r="AG745" s="85"/>
      <c r="AH745" s="85"/>
      <c r="AI745" s="85"/>
      <c r="AJ745" s="85"/>
      <c r="AK745" s="85"/>
      <c r="AL745" s="85"/>
      <c r="AM745" s="85"/>
      <c r="AN745" s="85"/>
    </row>
    <row r="746" spans="20:40" x14ac:dyDescent="0.2">
      <c r="T746" s="85"/>
      <c r="U746" s="85"/>
      <c r="V746" s="85"/>
      <c r="W746" s="85"/>
      <c r="X746" s="85"/>
      <c r="Y746" s="85"/>
      <c r="Z746" s="85"/>
      <c r="AA746" s="85"/>
      <c r="AB746" s="85"/>
      <c r="AC746" s="85"/>
      <c r="AD746" s="85"/>
      <c r="AE746" s="85"/>
      <c r="AF746" s="85"/>
      <c r="AG746" s="85"/>
      <c r="AH746" s="85"/>
      <c r="AI746" s="85"/>
      <c r="AJ746" s="85"/>
      <c r="AK746" s="85"/>
      <c r="AL746" s="85"/>
      <c r="AM746" s="85"/>
      <c r="AN746" s="85"/>
    </row>
    <row r="747" spans="20:40" x14ac:dyDescent="0.2"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  <c r="AJ747" s="85"/>
      <c r="AK747" s="85"/>
      <c r="AL747" s="85"/>
      <c r="AM747" s="85"/>
      <c r="AN747" s="85"/>
    </row>
    <row r="748" spans="20:40" x14ac:dyDescent="0.2">
      <c r="T748" s="85"/>
      <c r="U748" s="85"/>
      <c r="V748" s="85"/>
      <c r="W748" s="85"/>
      <c r="X748" s="85"/>
      <c r="Y748" s="85"/>
      <c r="Z748" s="85"/>
      <c r="AA748" s="85"/>
      <c r="AB748" s="85"/>
      <c r="AC748" s="85"/>
      <c r="AD748" s="85"/>
      <c r="AE748" s="85"/>
      <c r="AF748" s="85"/>
      <c r="AG748" s="85"/>
      <c r="AH748" s="85"/>
      <c r="AI748" s="85"/>
      <c r="AJ748" s="85"/>
      <c r="AK748" s="85"/>
      <c r="AL748" s="85"/>
      <c r="AM748" s="85"/>
      <c r="AN748" s="85"/>
    </row>
    <row r="749" spans="20:40" x14ac:dyDescent="0.2">
      <c r="T749" s="85"/>
      <c r="U749" s="85"/>
      <c r="V749" s="85"/>
      <c r="W749" s="85"/>
      <c r="X749" s="85"/>
      <c r="Y749" s="85"/>
      <c r="Z749" s="85"/>
      <c r="AA749" s="85"/>
      <c r="AB749" s="85"/>
      <c r="AC749" s="85"/>
      <c r="AD749" s="85"/>
      <c r="AE749" s="85"/>
      <c r="AF749" s="85"/>
      <c r="AG749" s="85"/>
      <c r="AH749" s="85"/>
      <c r="AI749" s="85"/>
      <c r="AJ749" s="85"/>
      <c r="AK749" s="85"/>
      <c r="AL749" s="85"/>
      <c r="AM749" s="85"/>
      <c r="AN749" s="85"/>
    </row>
    <row r="750" spans="20:40" x14ac:dyDescent="0.2">
      <c r="T750" s="85"/>
      <c r="U750" s="85"/>
      <c r="V750" s="85"/>
      <c r="W750" s="85"/>
      <c r="X750" s="85"/>
      <c r="Y750" s="85"/>
      <c r="Z750" s="85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5"/>
    </row>
    <row r="751" spans="20:40" x14ac:dyDescent="0.2">
      <c r="T751" s="85"/>
      <c r="U751" s="85"/>
      <c r="V751" s="85"/>
      <c r="W751" s="85"/>
      <c r="X751" s="85"/>
      <c r="Y751" s="85"/>
      <c r="Z751" s="85"/>
      <c r="AA751" s="85"/>
      <c r="AB751" s="85"/>
      <c r="AC751" s="85"/>
      <c r="AD751" s="85"/>
      <c r="AE751" s="85"/>
      <c r="AF751" s="85"/>
      <c r="AG751" s="85"/>
      <c r="AH751" s="85"/>
      <c r="AI751" s="85"/>
      <c r="AJ751" s="85"/>
      <c r="AK751" s="85"/>
      <c r="AL751" s="85"/>
      <c r="AM751" s="85"/>
      <c r="AN751" s="85"/>
    </row>
    <row r="752" spans="20:40" x14ac:dyDescent="0.2">
      <c r="T752" s="85"/>
      <c r="U752" s="85"/>
      <c r="V752" s="85"/>
      <c r="W752" s="85"/>
      <c r="X752" s="85"/>
      <c r="Y752" s="85"/>
      <c r="Z752" s="85"/>
      <c r="AA752" s="85"/>
      <c r="AB752" s="85"/>
      <c r="AC752" s="85"/>
      <c r="AD752" s="85"/>
      <c r="AE752" s="85"/>
      <c r="AF752" s="85"/>
      <c r="AG752" s="85"/>
      <c r="AH752" s="85"/>
      <c r="AI752" s="85"/>
      <c r="AJ752" s="85"/>
      <c r="AK752" s="85"/>
      <c r="AL752" s="85"/>
      <c r="AM752" s="85"/>
      <c r="AN752" s="85"/>
    </row>
    <row r="753" spans="20:40" x14ac:dyDescent="0.2">
      <c r="T753" s="85"/>
      <c r="U753" s="85"/>
      <c r="V753" s="85"/>
      <c r="W753" s="85"/>
      <c r="X753" s="85"/>
      <c r="Y753" s="85"/>
      <c r="Z753" s="85"/>
      <c r="AA753" s="85"/>
      <c r="AB753" s="85"/>
      <c r="AC753" s="85"/>
      <c r="AD753" s="85"/>
      <c r="AE753" s="85"/>
      <c r="AF753" s="85"/>
      <c r="AG753" s="85"/>
      <c r="AH753" s="85"/>
      <c r="AI753" s="85"/>
      <c r="AJ753" s="85"/>
      <c r="AK753" s="85"/>
      <c r="AL753" s="85"/>
      <c r="AM753" s="85"/>
      <c r="AN753" s="85"/>
    </row>
    <row r="754" spans="20:40" x14ac:dyDescent="0.2">
      <c r="T754" s="85"/>
      <c r="U754" s="85"/>
      <c r="V754" s="85"/>
      <c r="W754" s="85"/>
      <c r="X754" s="85"/>
      <c r="Y754" s="85"/>
      <c r="Z754" s="85"/>
      <c r="AA754" s="85"/>
      <c r="AB754" s="85"/>
      <c r="AC754" s="85"/>
      <c r="AD754" s="85"/>
      <c r="AE754" s="85"/>
      <c r="AF754" s="85"/>
      <c r="AG754" s="85"/>
      <c r="AH754" s="85"/>
      <c r="AI754" s="85"/>
      <c r="AJ754" s="85"/>
      <c r="AK754" s="85"/>
      <c r="AL754" s="85"/>
      <c r="AM754" s="85"/>
      <c r="AN754" s="85"/>
    </row>
    <row r="755" spans="20:40" x14ac:dyDescent="0.2">
      <c r="T755" s="85"/>
      <c r="U755" s="85"/>
      <c r="V755" s="85"/>
      <c r="W755" s="85"/>
      <c r="X755" s="85"/>
      <c r="Y755" s="85"/>
      <c r="Z755" s="85"/>
      <c r="AA755" s="85"/>
      <c r="AB755" s="85"/>
      <c r="AC755" s="85"/>
      <c r="AD755" s="85"/>
      <c r="AE755" s="85"/>
      <c r="AF755" s="85"/>
      <c r="AG755" s="85"/>
      <c r="AH755" s="85"/>
      <c r="AI755" s="85"/>
      <c r="AJ755" s="85"/>
      <c r="AK755" s="85"/>
      <c r="AL755" s="85"/>
      <c r="AM755" s="85"/>
      <c r="AN755" s="85"/>
    </row>
    <row r="756" spans="20:40" x14ac:dyDescent="0.2">
      <c r="T756" s="85"/>
      <c r="U756" s="85"/>
      <c r="V756" s="85"/>
      <c r="W756" s="85"/>
      <c r="X756" s="85"/>
      <c r="Y756" s="85"/>
      <c r="Z756" s="85"/>
      <c r="AA756" s="85"/>
      <c r="AB756" s="85"/>
      <c r="AC756" s="85"/>
      <c r="AD756" s="85"/>
      <c r="AE756" s="85"/>
      <c r="AF756" s="85"/>
      <c r="AG756" s="85"/>
      <c r="AH756" s="85"/>
      <c r="AI756" s="85"/>
      <c r="AJ756" s="85"/>
      <c r="AK756" s="85"/>
      <c r="AL756" s="85"/>
      <c r="AM756" s="85"/>
      <c r="AN756" s="85"/>
    </row>
    <row r="757" spans="20:40" x14ac:dyDescent="0.2">
      <c r="T757" s="85"/>
      <c r="U757" s="85"/>
      <c r="V757" s="85"/>
      <c r="W757" s="85"/>
      <c r="X757" s="85"/>
      <c r="Y757" s="85"/>
      <c r="Z757" s="85"/>
      <c r="AA757" s="85"/>
      <c r="AB757" s="85"/>
      <c r="AC757" s="85"/>
      <c r="AD757" s="85"/>
      <c r="AE757" s="85"/>
      <c r="AF757" s="85"/>
      <c r="AG757" s="85"/>
      <c r="AH757" s="85"/>
      <c r="AI757" s="85"/>
      <c r="AJ757" s="85"/>
      <c r="AK757" s="85"/>
      <c r="AL757" s="85"/>
      <c r="AM757" s="85"/>
      <c r="AN757" s="85"/>
    </row>
    <row r="758" spans="20:40" x14ac:dyDescent="0.2">
      <c r="T758" s="85"/>
      <c r="U758" s="85"/>
      <c r="V758" s="85"/>
      <c r="W758" s="85"/>
      <c r="X758" s="85"/>
      <c r="Y758" s="85"/>
      <c r="Z758" s="85"/>
      <c r="AA758" s="85"/>
      <c r="AB758" s="85"/>
      <c r="AC758" s="85"/>
      <c r="AD758" s="85"/>
      <c r="AE758" s="85"/>
      <c r="AF758" s="85"/>
      <c r="AG758" s="85"/>
      <c r="AH758" s="85"/>
      <c r="AI758" s="85"/>
      <c r="AJ758" s="85"/>
      <c r="AK758" s="85"/>
      <c r="AL758" s="85"/>
      <c r="AM758" s="85"/>
      <c r="AN758" s="85"/>
    </row>
    <row r="759" spans="20:40" x14ac:dyDescent="0.2">
      <c r="T759" s="85"/>
      <c r="U759" s="85"/>
      <c r="V759" s="85"/>
      <c r="W759" s="85"/>
      <c r="X759" s="85"/>
      <c r="Y759" s="85"/>
      <c r="Z759" s="85"/>
      <c r="AA759" s="85"/>
      <c r="AB759" s="85"/>
      <c r="AC759" s="85"/>
      <c r="AD759" s="85"/>
      <c r="AE759" s="85"/>
      <c r="AF759" s="85"/>
      <c r="AG759" s="85"/>
      <c r="AH759" s="85"/>
      <c r="AI759" s="85"/>
      <c r="AJ759" s="85"/>
      <c r="AK759" s="85"/>
      <c r="AL759" s="85"/>
      <c r="AM759" s="85"/>
      <c r="AN759" s="85"/>
    </row>
    <row r="760" spans="20:40" x14ac:dyDescent="0.2">
      <c r="T760" s="85"/>
      <c r="U760" s="85"/>
      <c r="V760" s="85"/>
      <c r="W760" s="85"/>
      <c r="X760" s="85"/>
      <c r="Y760" s="85"/>
      <c r="Z760" s="85"/>
      <c r="AA760" s="85"/>
      <c r="AB760" s="85"/>
      <c r="AC760" s="85"/>
      <c r="AD760" s="85"/>
      <c r="AE760" s="85"/>
      <c r="AF760" s="85"/>
      <c r="AG760" s="85"/>
      <c r="AH760" s="85"/>
      <c r="AI760" s="85"/>
      <c r="AJ760" s="85"/>
      <c r="AK760" s="85"/>
      <c r="AL760" s="85"/>
      <c r="AM760" s="85"/>
      <c r="AN760" s="85"/>
    </row>
    <row r="761" spans="20:40" x14ac:dyDescent="0.2">
      <c r="T761" s="85"/>
      <c r="U761" s="85"/>
      <c r="V761" s="85"/>
      <c r="W761" s="85"/>
      <c r="X761" s="85"/>
      <c r="Y761" s="85"/>
      <c r="Z761" s="85"/>
      <c r="AA761" s="85"/>
      <c r="AB761" s="85"/>
      <c r="AC761" s="85"/>
      <c r="AD761" s="85"/>
      <c r="AE761" s="85"/>
      <c r="AF761" s="85"/>
      <c r="AG761" s="85"/>
      <c r="AH761" s="85"/>
      <c r="AI761" s="85"/>
      <c r="AJ761" s="85"/>
      <c r="AK761" s="85"/>
      <c r="AL761" s="85"/>
      <c r="AM761" s="85"/>
      <c r="AN761" s="85"/>
    </row>
    <row r="762" spans="20:40" x14ac:dyDescent="0.2">
      <c r="T762" s="85"/>
      <c r="U762" s="85"/>
      <c r="V762" s="85"/>
      <c r="W762" s="85"/>
      <c r="X762" s="85"/>
      <c r="Y762" s="85"/>
      <c r="Z762" s="85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5"/>
    </row>
    <row r="763" spans="20:40" x14ac:dyDescent="0.2">
      <c r="T763" s="85"/>
      <c r="U763" s="85"/>
      <c r="V763" s="85"/>
      <c r="W763" s="85"/>
      <c r="X763" s="85"/>
      <c r="Y763" s="85"/>
      <c r="Z763" s="85"/>
      <c r="AA763" s="85"/>
      <c r="AB763" s="85"/>
      <c r="AC763" s="85"/>
      <c r="AD763" s="85"/>
      <c r="AE763" s="85"/>
      <c r="AF763" s="85"/>
      <c r="AG763" s="85"/>
      <c r="AH763" s="85"/>
      <c r="AI763" s="85"/>
      <c r="AJ763" s="85"/>
      <c r="AK763" s="85"/>
      <c r="AL763" s="85"/>
      <c r="AM763" s="85"/>
      <c r="AN763" s="85"/>
    </row>
    <row r="764" spans="20:40" x14ac:dyDescent="0.2">
      <c r="T764" s="85"/>
      <c r="U764" s="85"/>
      <c r="V764" s="85"/>
      <c r="W764" s="85"/>
      <c r="X764" s="85"/>
      <c r="Y764" s="85"/>
      <c r="Z764" s="85"/>
      <c r="AA764" s="85"/>
      <c r="AB764" s="85"/>
      <c r="AC764" s="85"/>
      <c r="AD764" s="85"/>
      <c r="AE764" s="85"/>
      <c r="AF764" s="85"/>
      <c r="AG764" s="85"/>
      <c r="AH764" s="85"/>
      <c r="AI764" s="85"/>
      <c r="AJ764" s="85"/>
      <c r="AK764" s="85"/>
      <c r="AL764" s="85"/>
      <c r="AM764" s="85"/>
      <c r="AN764" s="85"/>
    </row>
    <row r="765" spans="20:40" x14ac:dyDescent="0.2">
      <c r="T765" s="85"/>
      <c r="U765" s="85"/>
      <c r="V765" s="85"/>
      <c r="W765" s="85"/>
      <c r="X765" s="85"/>
      <c r="Y765" s="85"/>
      <c r="Z765" s="85"/>
      <c r="AA765" s="85"/>
      <c r="AB765" s="85"/>
      <c r="AC765" s="85"/>
      <c r="AD765" s="85"/>
      <c r="AE765" s="85"/>
      <c r="AF765" s="85"/>
      <c r="AG765" s="85"/>
      <c r="AH765" s="85"/>
      <c r="AI765" s="85"/>
      <c r="AJ765" s="85"/>
      <c r="AK765" s="85"/>
      <c r="AL765" s="85"/>
      <c r="AM765" s="85"/>
      <c r="AN765" s="85"/>
    </row>
    <row r="766" spans="20:40" x14ac:dyDescent="0.2">
      <c r="T766" s="85"/>
      <c r="U766" s="85"/>
      <c r="V766" s="85"/>
      <c r="W766" s="85"/>
      <c r="X766" s="85"/>
      <c r="Y766" s="85"/>
      <c r="Z766" s="85"/>
      <c r="AA766" s="85"/>
      <c r="AB766" s="85"/>
      <c r="AC766" s="85"/>
      <c r="AD766" s="85"/>
      <c r="AE766" s="85"/>
      <c r="AF766" s="85"/>
      <c r="AG766" s="85"/>
      <c r="AH766" s="85"/>
      <c r="AI766" s="85"/>
      <c r="AJ766" s="85"/>
      <c r="AK766" s="85"/>
      <c r="AL766" s="85"/>
      <c r="AM766" s="85"/>
      <c r="AN766" s="85"/>
    </row>
    <row r="767" spans="20:40" x14ac:dyDescent="0.2">
      <c r="T767" s="85"/>
      <c r="U767" s="85"/>
      <c r="V767" s="85"/>
      <c r="W767" s="85"/>
      <c r="X767" s="85"/>
      <c r="Y767" s="85"/>
      <c r="Z767" s="85"/>
      <c r="AA767" s="85"/>
      <c r="AB767" s="85"/>
      <c r="AC767" s="85"/>
      <c r="AD767" s="85"/>
      <c r="AE767" s="85"/>
      <c r="AF767" s="85"/>
      <c r="AG767" s="85"/>
      <c r="AH767" s="85"/>
      <c r="AI767" s="85"/>
      <c r="AJ767" s="85"/>
      <c r="AK767" s="85"/>
      <c r="AL767" s="85"/>
      <c r="AM767" s="85"/>
      <c r="AN767" s="85"/>
    </row>
    <row r="768" spans="20:40" x14ac:dyDescent="0.2">
      <c r="T768" s="85"/>
      <c r="U768" s="85"/>
      <c r="V768" s="85"/>
      <c r="W768" s="85"/>
      <c r="X768" s="85"/>
      <c r="Y768" s="85"/>
      <c r="Z768" s="85"/>
      <c r="AA768" s="85"/>
      <c r="AB768" s="85"/>
      <c r="AC768" s="85"/>
      <c r="AD768" s="85"/>
      <c r="AE768" s="85"/>
      <c r="AF768" s="85"/>
      <c r="AG768" s="85"/>
      <c r="AH768" s="85"/>
      <c r="AI768" s="85"/>
      <c r="AJ768" s="85"/>
      <c r="AK768" s="85"/>
      <c r="AL768" s="85"/>
      <c r="AM768" s="85"/>
      <c r="AN768" s="85"/>
    </row>
    <row r="769" spans="20:40" x14ac:dyDescent="0.2">
      <c r="T769" s="85"/>
      <c r="U769" s="85"/>
      <c r="V769" s="85"/>
      <c r="W769" s="85"/>
      <c r="X769" s="85"/>
      <c r="Y769" s="85"/>
      <c r="Z769" s="85"/>
      <c r="AA769" s="85"/>
      <c r="AB769" s="85"/>
      <c r="AC769" s="85"/>
      <c r="AD769" s="85"/>
      <c r="AE769" s="85"/>
      <c r="AF769" s="85"/>
      <c r="AG769" s="85"/>
      <c r="AH769" s="85"/>
      <c r="AI769" s="85"/>
      <c r="AJ769" s="85"/>
      <c r="AK769" s="85"/>
      <c r="AL769" s="85"/>
      <c r="AM769" s="85"/>
      <c r="AN769" s="85"/>
    </row>
    <row r="770" spans="20:40" x14ac:dyDescent="0.2">
      <c r="T770" s="85"/>
      <c r="U770" s="85"/>
      <c r="V770" s="85"/>
      <c r="W770" s="85"/>
      <c r="X770" s="85"/>
      <c r="Y770" s="85"/>
      <c r="Z770" s="85"/>
      <c r="AA770" s="85"/>
      <c r="AB770" s="85"/>
      <c r="AC770" s="85"/>
      <c r="AD770" s="85"/>
      <c r="AE770" s="85"/>
      <c r="AF770" s="85"/>
      <c r="AG770" s="85"/>
      <c r="AH770" s="85"/>
      <c r="AI770" s="85"/>
      <c r="AJ770" s="85"/>
      <c r="AK770" s="85"/>
      <c r="AL770" s="85"/>
      <c r="AM770" s="85"/>
      <c r="AN770" s="85"/>
    </row>
    <row r="771" spans="20:40" x14ac:dyDescent="0.2">
      <c r="T771" s="85"/>
      <c r="U771" s="85"/>
      <c r="V771" s="85"/>
      <c r="W771" s="85"/>
      <c r="X771" s="85"/>
      <c r="Y771" s="85"/>
      <c r="Z771" s="85"/>
      <c r="AA771" s="85"/>
      <c r="AB771" s="85"/>
      <c r="AC771" s="85"/>
      <c r="AD771" s="85"/>
      <c r="AE771" s="85"/>
      <c r="AF771" s="85"/>
      <c r="AG771" s="85"/>
      <c r="AH771" s="85"/>
      <c r="AI771" s="85"/>
      <c r="AJ771" s="85"/>
      <c r="AK771" s="85"/>
      <c r="AL771" s="85"/>
      <c r="AM771" s="85"/>
      <c r="AN771" s="85"/>
    </row>
    <row r="772" spans="20:40" x14ac:dyDescent="0.2">
      <c r="T772" s="85"/>
      <c r="U772" s="85"/>
      <c r="V772" s="85"/>
      <c r="W772" s="85"/>
      <c r="X772" s="85"/>
      <c r="Y772" s="85"/>
      <c r="Z772" s="85"/>
      <c r="AA772" s="85"/>
      <c r="AB772" s="85"/>
      <c r="AC772" s="85"/>
      <c r="AD772" s="85"/>
      <c r="AE772" s="85"/>
      <c r="AF772" s="85"/>
      <c r="AG772" s="85"/>
      <c r="AH772" s="85"/>
      <c r="AI772" s="85"/>
      <c r="AJ772" s="85"/>
      <c r="AK772" s="85"/>
      <c r="AL772" s="85"/>
      <c r="AM772" s="85"/>
      <c r="AN772" s="85"/>
    </row>
    <row r="773" spans="20:40" x14ac:dyDescent="0.2">
      <c r="T773" s="85"/>
      <c r="U773" s="85"/>
      <c r="V773" s="85"/>
      <c r="W773" s="85"/>
      <c r="X773" s="85"/>
      <c r="Y773" s="85"/>
      <c r="Z773" s="85"/>
      <c r="AA773" s="85"/>
      <c r="AB773" s="85"/>
      <c r="AC773" s="85"/>
      <c r="AD773" s="85"/>
      <c r="AE773" s="85"/>
      <c r="AF773" s="85"/>
      <c r="AG773" s="85"/>
      <c r="AH773" s="85"/>
      <c r="AI773" s="85"/>
      <c r="AJ773" s="85"/>
      <c r="AK773" s="85"/>
      <c r="AL773" s="85"/>
      <c r="AM773" s="85"/>
      <c r="AN773" s="85"/>
    </row>
    <row r="774" spans="20:40" x14ac:dyDescent="0.2">
      <c r="T774" s="85"/>
      <c r="U774" s="85"/>
      <c r="V774" s="85"/>
      <c r="W774" s="85"/>
      <c r="X774" s="85"/>
      <c r="Y774" s="85"/>
      <c r="Z774" s="85"/>
      <c r="AA774" s="85"/>
      <c r="AB774" s="85"/>
      <c r="AC774" s="85"/>
      <c r="AD774" s="85"/>
      <c r="AE774" s="85"/>
      <c r="AF774" s="85"/>
      <c r="AG774" s="85"/>
      <c r="AH774" s="85"/>
      <c r="AI774" s="85"/>
      <c r="AJ774" s="85"/>
      <c r="AK774" s="85"/>
      <c r="AL774" s="85"/>
      <c r="AM774" s="85"/>
      <c r="AN774" s="85"/>
    </row>
    <row r="775" spans="20:40" x14ac:dyDescent="0.2">
      <c r="T775" s="85"/>
      <c r="U775" s="85"/>
      <c r="V775" s="85"/>
      <c r="W775" s="85"/>
      <c r="X775" s="85"/>
      <c r="Y775" s="85"/>
      <c r="Z775" s="85"/>
      <c r="AA775" s="85"/>
      <c r="AB775" s="85"/>
      <c r="AC775" s="85"/>
      <c r="AD775" s="85"/>
      <c r="AE775" s="85"/>
      <c r="AF775" s="85"/>
      <c r="AG775" s="85"/>
      <c r="AH775" s="85"/>
      <c r="AI775" s="85"/>
      <c r="AJ775" s="85"/>
      <c r="AK775" s="85"/>
      <c r="AL775" s="85"/>
      <c r="AM775" s="85"/>
      <c r="AN775" s="85"/>
    </row>
    <row r="776" spans="20:40" x14ac:dyDescent="0.2"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5"/>
    </row>
    <row r="777" spans="20:40" x14ac:dyDescent="0.2"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  <c r="AJ777" s="85"/>
      <c r="AK777" s="85"/>
      <c r="AL777" s="85"/>
      <c r="AM777" s="85"/>
      <c r="AN777" s="85"/>
    </row>
    <row r="778" spans="20:40" x14ac:dyDescent="0.2">
      <c r="T778" s="85"/>
      <c r="U778" s="85"/>
      <c r="V778" s="85"/>
      <c r="W778" s="85"/>
      <c r="X778" s="85"/>
      <c r="Y778" s="85"/>
      <c r="Z778" s="85"/>
      <c r="AA778" s="85"/>
      <c r="AB778" s="85"/>
      <c r="AC778" s="85"/>
      <c r="AD778" s="85"/>
      <c r="AE778" s="85"/>
      <c r="AF778" s="85"/>
      <c r="AG778" s="85"/>
      <c r="AH778" s="85"/>
      <c r="AI778" s="85"/>
      <c r="AJ778" s="85"/>
      <c r="AK778" s="85"/>
      <c r="AL778" s="85"/>
      <c r="AM778" s="85"/>
      <c r="AN778" s="85"/>
    </row>
    <row r="779" spans="20:40" x14ac:dyDescent="0.2">
      <c r="T779" s="85"/>
      <c r="U779" s="85"/>
      <c r="V779" s="85"/>
      <c r="W779" s="85"/>
      <c r="X779" s="85"/>
      <c r="Y779" s="85"/>
      <c r="Z779" s="85"/>
      <c r="AA779" s="85"/>
      <c r="AB779" s="85"/>
      <c r="AC779" s="85"/>
      <c r="AD779" s="85"/>
      <c r="AE779" s="85"/>
      <c r="AF779" s="85"/>
      <c r="AG779" s="85"/>
      <c r="AH779" s="85"/>
      <c r="AI779" s="85"/>
      <c r="AJ779" s="85"/>
      <c r="AK779" s="85"/>
      <c r="AL779" s="85"/>
      <c r="AM779" s="85"/>
      <c r="AN779" s="85"/>
    </row>
    <row r="780" spans="20:40" x14ac:dyDescent="0.2">
      <c r="T780" s="85"/>
      <c r="U780" s="85"/>
      <c r="V780" s="85"/>
      <c r="W780" s="85"/>
      <c r="X780" s="85"/>
      <c r="Y780" s="85"/>
      <c r="Z780" s="85"/>
      <c r="AA780" s="85"/>
      <c r="AB780" s="85"/>
      <c r="AC780" s="85"/>
      <c r="AD780" s="85"/>
      <c r="AE780" s="85"/>
      <c r="AF780" s="85"/>
      <c r="AG780" s="85"/>
      <c r="AH780" s="85"/>
      <c r="AI780" s="85"/>
      <c r="AJ780" s="85"/>
      <c r="AK780" s="85"/>
      <c r="AL780" s="85"/>
      <c r="AM780" s="85"/>
      <c r="AN780" s="85"/>
    </row>
    <row r="781" spans="20:40" x14ac:dyDescent="0.2">
      <c r="T781" s="85"/>
      <c r="U781" s="85"/>
      <c r="V781" s="85"/>
      <c r="W781" s="85"/>
      <c r="X781" s="85"/>
      <c r="Y781" s="85"/>
      <c r="Z781" s="85"/>
      <c r="AA781" s="85"/>
      <c r="AB781" s="85"/>
      <c r="AC781" s="85"/>
      <c r="AD781" s="85"/>
      <c r="AE781" s="85"/>
      <c r="AF781" s="85"/>
      <c r="AG781" s="85"/>
      <c r="AH781" s="85"/>
      <c r="AI781" s="85"/>
      <c r="AJ781" s="85"/>
      <c r="AK781" s="85"/>
      <c r="AL781" s="85"/>
      <c r="AM781" s="85"/>
      <c r="AN781" s="85"/>
    </row>
    <row r="782" spans="20:40" x14ac:dyDescent="0.2">
      <c r="T782" s="85"/>
      <c r="U782" s="85"/>
      <c r="V782" s="85"/>
      <c r="W782" s="85"/>
      <c r="X782" s="85"/>
      <c r="Y782" s="85"/>
      <c r="Z782" s="85"/>
      <c r="AA782" s="85"/>
      <c r="AB782" s="85"/>
      <c r="AC782" s="85"/>
      <c r="AD782" s="85"/>
      <c r="AE782" s="85"/>
      <c r="AF782" s="85"/>
      <c r="AG782" s="85"/>
      <c r="AH782" s="85"/>
      <c r="AI782" s="85"/>
      <c r="AJ782" s="85"/>
      <c r="AK782" s="85"/>
      <c r="AL782" s="85"/>
      <c r="AM782" s="85"/>
      <c r="AN782" s="85"/>
    </row>
    <row r="783" spans="20:40" x14ac:dyDescent="0.2">
      <c r="T783" s="85"/>
      <c r="U783" s="85"/>
      <c r="V783" s="85"/>
      <c r="W783" s="85"/>
      <c r="X783" s="85"/>
      <c r="Y783" s="85"/>
      <c r="Z783" s="85"/>
      <c r="AA783" s="85"/>
      <c r="AB783" s="85"/>
      <c r="AC783" s="85"/>
      <c r="AD783" s="85"/>
      <c r="AE783" s="85"/>
      <c r="AF783" s="85"/>
      <c r="AG783" s="85"/>
      <c r="AH783" s="85"/>
      <c r="AI783" s="85"/>
      <c r="AJ783" s="85"/>
      <c r="AK783" s="85"/>
      <c r="AL783" s="85"/>
      <c r="AM783" s="85"/>
      <c r="AN783" s="85"/>
    </row>
    <row r="784" spans="20:40" x14ac:dyDescent="0.2">
      <c r="T784" s="85"/>
      <c r="U784" s="85"/>
      <c r="V784" s="85"/>
      <c r="W784" s="85"/>
      <c r="X784" s="85"/>
      <c r="Y784" s="85"/>
      <c r="Z784" s="85"/>
      <c r="AA784" s="85"/>
      <c r="AB784" s="85"/>
      <c r="AC784" s="85"/>
      <c r="AD784" s="85"/>
      <c r="AE784" s="85"/>
      <c r="AF784" s="85"/>
      <c r="AG784" s="85"/>
      <c r="AH784" s="85"/>
      <c r="AI784" s="85"/>
      <c r="AJ784" s="85"/>
      <c r="AK784" s="85"/>
      <c r="AL784" s="85"/>
      <c r="AM784" s="85"/>
      <c r="AN784" s="85"/>
    </row>
    <row r="785" spans="20:40" x14ac:dyDescent="0.2">
      <c r="T785" s="85"/>
      <c r="U785" s="85"/>
      <c r="V785" s="85"/>
      <c r="W785" s="85"/>
      <c r="X785" s="85"/>
      <c r="Y785" s="85"/>
      <c r="Z785" s="85"/>
      <c r="AA785" s="85"/>
      <c r="AB785" s="85"/>
      <c r="AC785" s="85"/>
      <c r="AD785" s="85"/>
      <c r="AE785" s="85"/>
      <c r="AF785" s="85"/>
      <c r="AG785" s="85"/>
      <c r="AH785" s="85"/>
      <c r="AI785" s="85"/>
      <c r="AJ785" s="85"/>
      <c r="AK785" s="85"/>
      <c r="AL785" s="85"/>
      <c r="AM785" s="85"/>
      <c r="AN785" s="85"/>
    </row>
    <row r="786" spans="20:40" x14ac:dyDescent="0.2">
      <c r="T786" s="85"/>
      <c r="U786" s="85"/>
      <c r="V786" s="85"/>
      <c r="W786" s="85"/>
      <c r="X786" s="85"/>
      <c r="Y786" s="85"/>
      <c r="Z786" s="85"/>
      <c r="AA786" s="85"/>
      <c r="AB786" s="85"/>
      <c r="AC786" s="85"/>
      <c r="AD786" s="85"/>
      <c r="AE786" s="85"/>
      <c r="AF786" s="85"/>
      <c r="AG786" s="85"/>
      <c r="AH786" s="85"/>
      <c r="AI786" s="85"/>
      <c r="AJ786" s="85"/>
      <c r="AK786" s="85"/>
      <c r="AL786" s="85"/>
      <c r="AM786" s="85"/>
      <c r="AN786" s="85"/>
    </row>
    <row r="787" spans="20:40" x14ac:dyDescent="0.2">
      <c r="T787" s="85"/>
      <c r="U787" s="85"/>
      <c r="V787" s="85"/>
      <c r="W787" s="85"/>
      <c r="X787" s="85"/>
      <c r="Y787" s="85"/>
      <c r="Z787" s="85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5"/>
    </row>
    <row r="788" spans="20:40" x14ac:dyDescent="0.2">
      <c r="T788" s="85"/>
      <c r="U788" s="85"/>
      <c r="V788" s="85"/>
      <c r="W788" s="85"/>
      <c r="X788" s="85"/>
      <c r="Y788" s="85"/>
      <c r="Z788" s="85"/>
      <c r="AA788" s="85"/>
      <c r="AB788" s="85"/>
      <c r="AC788" s="85"/>
      <c r="AD788" s="85"/>
      <c r="AE788" s="85"/>
      <c r="AF788" s="85"/>
      <c r="AG788" s="85"/>
      <c r="AH788" s="85"/>
      <c r="AI788" s="85"/>
      <c r="AJ788" s="85"/>
      <c r="AK788" s="85"/>
      <c r="AL788" s="85"/>
      <c r="AM788" s="85"/>
      <c r="AN788" s="85"/>
    </row>
    <row r="789" spans="20:40" x14ac:dyDescent="0.2">
      <c r="T789" s="85"/>
      <c r="U789" s="85"/>
      <c r="V789" s="85"/>
      <c r="W789" s="85"/>
      <c r="X789" s="85"/>
      <c r="Y789" s="85"/>
      <c r="Z789" s="85"/>
      <c r="AA789" s="85"/>
      <c r="AB789" s="85"/>
      <c r="AC789" s="85"/>
      <c r="AD789" s="85"/>
      <c r="AE789" s="85"/>
      <c r="AF789" s="85"/>
      <c r="AG789" s="85"/>
      <c r="AH789" s="85"/>
      <c r="AI789" s="85"/>
      <c r="AJ789" s="85"/>
      <c r="AK789" s="85"/>
      <c r="AL789" s="85"/>
      <c r="AM789" s="85"/>
      <c r="AN789" s="85"/>
    </row>
    <row r="790" spans="20:40" x14ac:dyDescent="0.2">
      <c r="T790" s="85"/>
      <c r="U790" s="85"/>
      <c r="V790" s="85"/>
      <c r="W790" s="85"/>
      <c r="X790" s="85"/>
      <c r="Y790" s="85"/>
      <c r="Z790" s="85"/>
      <c r="AA790" s="85"/>
      <c r="AB790" s="85"/>
      <c r="AC790" s="85"/>
      <c r="AD790" s="85"/>
      <c r="AE790" s="85"/>
      <c r="AF790" s="85"/>
      <c r="AG790" s="85"/>
      <c r="AH790" s="85"/>
      <c r="AI790" s="85"/>
      <c r="AJ790" s="85"/>
      <c r="AK790" s="85"/>
      <c r="AL790" s="85"/>
      <c r="AM790" s="85"/>
      <c r="AN790" s="85"/>
    </row>
    <row r="791" spans="20:40" x14ac:dyDescent="0.2">
      <c r="T791" s="85"/>
      <c r="U791" s="85"/>
      <c r="V791" s="85"/>
      <c r="W791" s="85"/>
      <c r="X791" s="85"/>
      <c r="Y791" s="85"/>
      <c r="Z791" s="85"/>
      <c r="AA791" s="85"/>
      <c r="AB791" s="85"/>
      <c r="AC791" s="85"/>
      <c r="AD791" s="85"/>
      <c r="AE791" s="85"/>
      <c r="AF791" s="85"/>
      <c r="AG791" s="85"/>
      <c r="AH791" s="85"/>
      <c r="AI791" s="85"/>
      <c r="AJ791" s="85"/>
      <c r="AK791" s="85"/>
      <c r="AL791" s="85"/>
      <c r="AM791" s="85"/>
      <c r="AN791" s="85"/>
    </row>
    <row r="792" spans="20:40" x14ac:dyDescent="0.2">
      <c r="T792" s="85"/>
      <c r="U792" s="85"/>
      <c r="V792" s="85"/>
      <c r="W792" s="85"/>
      <c r="X792" s="85"/>
      <c r="Y792" s="85"/>
      <c r="Z792" s="85"/>
      <c r="AA792" s="85"/>
      <c r="AB792" s="85"/>
      <c r="AC792" s="85"/>
      <c r="AD792" s="85"/>
      <c r="AE792" s="85"/>
      <c r="AF792" s="85"/>
      <c r="AG792" s="85"/>
      <c r="AH792" s="85"/>
      <c r="AI792" s="85"/>
      <c r="AJ792" s="85"/>
      <c r="AK792" s="85"/>
      <c r="AL792" s="85"/>
      <c r="AM792" s="85"/>
      <c r="AN792" s="85"/>
    </row>
    <row r="793" spans="20:40" x14ac:dyDescent="0.2">
      <c r="T793" s="85"/>
      <c r="U793" s="85"/>
      <c r="V793" s="85"/>
      <c r="W793" s="85"/>
      <c r="X793" s="85"/>
      <c r="Y793" s="85"/>
      <c r="Z793" s="85"/>
      <c r="AA793" s="85"/>
      <c r="AB793" s="85"/>
      <c r="AC793" s="85"/>
      <c r="AD793" s="85"/>
      <c r="AE793" s="85"/>
      <c r="AF793" s="85"/>
      <c r="AG793" s="85"/>
      <c r="AH793" s="85"/>
      <c r="AI793" s="85"/>
      <c r="AJ793" s="85"/>
      <c r="AK793" s="85"/>
      <c r="AL793" s="85"/>
      <c r="AM793" s="85"/>
      <c r="AN793" s="85"/>
    </row>
    <row r="794" spans="20:40" x14ac:dyDescent="0.2">
      <c r="T794" s="85"/>
      <c r="U794" s="85"/>
      <c r="V794" s="85"/>
      <c r="W794" s="85"/>
      <c r="X794" s="85"/>
      <c r="Y794" s="85"/>
      <c r="Z794" s="85"/>
      <c r="AA794" s="85"/>
      <c r="AB794" s="85"/>
      <c r="AC794" s="85"/>
      <c r="AD794" s="85"/>
      <c r="AE794" s="85"/>
      <c r="AF794" s="85"/>
      <c r="AG794" s="85"/>
      <c r="AH794" s="85"/>
      <c r="AI794" s="85"/>
      <c r="AJ794" s="85"/>
      <c r="AK794" s="85"/>
      <c r="AL794" s="85"/>
      <c r="AM794" s="85"/>
      <c r="AN794" s="85"/>
    </row>
    <row r="795" spans="20:40" x14ac:dyDescent="0.2">
      <c r="T795" s="85"/>
      <c r="U795" s="85"/>
      <c r="V795" s="85"/>
      <c r="W795" s="85"/>
      <c r="X795" s="85"/>
      <c r="Y795" s="85"/>
      <c r="Z795" s="85"/>
      <c r="AA795" s="85"/>
      <c r="AB795" s="85"/>
      <c r="AC795" s="85"/>
      <c r="AD795" s="85"/>
      <c r="AE795" s="85"/>
      <c r="AF795" s="85"/>
      <c r="AG795" s="85"/>
      <c r="AH795" s="85"/>
      <c r="AI795" s="85"/>
      <c r="AJ795" s="85"/>
      <c r="AK795" s="85"/>
      <c r="AL795" s="85"/>
      <c r="AM795" s="85"/>
      <c r="AN795" s="85"/>
    </row>
    <row r="796" spans="20:40" x14ac:dyDescent="0.2">
      <c r="T796" s="85"/>
      <c r="U796" s="85"/>
      <c r="V796" s="85"/>
      <c r="W796" s="85"/>
      <c r="X796" s="85"/>
      <c r="Y796" s="85"/>
      <c r="Z796" s="85"/>
      <c r="AA796" s="85"/>
      <c r="AB796" s="85"/>
      <c r="AC796" s="85"/>
      <c r="AD796" s="85"/>
      <c r="AE796" s="85"/>
      <c r="AF796" s="85"/>
      <c r="AG796" s="85"/>
      <c r="AH796" s="85"/>
      <c r="AI796" s="85"/>
      <c r="AJ796" s="85"/>
      <c r="AK796" s="85"/>
      <c r="AL796" s="85"/>
      <c r="AM796" s="85"/>
      <c r="AN796" s="85"/>
    </row>
    <row r="797" spans="20:40" x14ac:dyDescent="0.2">
      <c r="T797" s="85"/>
      <c r="U797" s="85"/>
      <c r="V797" s="85"/>
      <c r="W797" s="85"/>
      <c r="X797" s="85"/>
      <c r="Y797" s="85"/>
      <c r="Z797" s="85"/>
      <c r="AA797" s="85"/>
      <c r="AB797" s="85"/>
      <c r="AC797" s="85"/>
      <c r="AD797" s="85"/>
      <c r="AE797" s="85"/>
      <c r="AF797" s="85"/>
      <c r="AG797" s="85"/>
      <c r="AH797" s="85"/>
      <c r="AI797" s="85"/>
      <c r="AJ797" s="85"/>
      <c r="AK797" s="85"/>
      <c r="AL797" s="85"/>
      <c r="AM797" s="85"/>
      <c r="AN797" s="85"/>
    </row>
    <row r="798" spans="20:40" x14ac:dyDescent="0.2">
      <c r="T798" s="85"/>
      <c r="U798" s="85"/>
      <c r="V798" s="85"/>
      <c r="W798" s="85"/>
      <c r="X798" s="85"/>
      <c r="Y798" s="85"/>
      <c r="Z798" s="85"/>
      <c r="AA798" s="85"/>
      <c r="AB798" s="85"/>
      <c r="AC798" s="85"/>
      <c r="AD798" s="85"/>
      <c r="AE798" s="85"/>
      <c r="AF798" s="85"/>
      <c r="AG798" s="85"/>
      <c r="AH798" s="85"/>
      <c r="AI798" s="85"/>
      <c r="AJ798" s="85"/>
      <c r="AK798" s="85"/>
      <c r="AL798" s="85"/>
      <c r="AM798" s="85"/>
      <c r="AN798" s="85"/>
    </row>
    <row r="799" spans="20:40" x14ac:dyDescent="0.2">
      <c r="T799" s="85"/>
      <c r="U799" s="85"/>
      <c r="V799" s="85"/>
      <c r="W799" s="85"/>
      <c r="X799" s="85"/>
      <c r="Y799" s="85"/>
      <c r="Z799" s="85"/>
      <c r="AA799" s="85"/>
      <c r="AB799" s="85"/>
      <c r="AC799" s="85"/>
      <c r="AD799" s="85"/>
      <c r="AE799" s="85"/>
      <c r="AF799" s="85"/>
      <c r="AG799" s="85"/>
      <c r="AH799" s="85"/>
      <c r="AI799" s="85"/>
      <c r="AJ799" s="85"/>
      <c r="AK799" s="85"/>
      <c r="AL799" s="85"/>
      <c r="AM799" s="85"/>
      <c r="AN799" s="85"/>
    </row>
    <row r="800" spans="20:40" x14ac:dyDescent="0.2">
      <c r="T800" s="85"/>
      <c r="U800" s="85"/>
      <c r="V800" s="85"/>
      <c r="W800" s="85"/>
      <c r="X800" s="85"/>
      <c r="Y800" s="85"/>
      <c r="Z800" s="85"/>
      <c r="AA800" s="85"/>
      <c r="AB800" s="85"/>
      <c r="AC800" s="85"/>
      <c r="AD800" s="85"/>
      <c r="AE800" s="85"/>
      <c r="AF800" s="85"/>
      <c r="AG800" s="85"/>
      <c r="AH800" s="85"/>
      <c r="AI800" s="85"/>
      <c r="AJ800" s="85"/>
      <c r="AK800" s="85"/>
      <c r="AL800" s="85"/>
      <c r="AM800" s="85"/>
      <c r="AN800" s="85"/>
    </row>
    <row r="801" spans="20:40" x14ac:dyDescent="0.2">
      <c r="T801" s="85"/>
      <c r="U801" s="85"/>
      <c r="V801" s="85"/>
      <c r="W801" s="85"/>
      <c r="X801" s="85"/>
      <c r="Y801" s="85"/>
      <c r="Z801" s="85"/>
      <c r="AA801" s="85"/>
      <c r="AB801" s="85"/>
      <c r="AC801" s="85"/>
      <c r="AD801" s="85"/>
      <c r="AE801" s="85"/>
      <c r="AF801" s="85"/>
      <c r="AG801" s="85"/>
      <c r="AH801" s="85"/>
      <c r="AI801" s="85"/>
      <c r="AJ801" s="85"/>
      <c r="AK801" s="85"/>
      <c r="AL801" s="85"/>
      <c r="AM801" s="85"/>
      <c r="AN801" s="85"/>
    </row>
    <row r="802" spans="20:40" x14ac:dyDescent="0.2">
      <c r="T802" s="85"/>
      <c r="U802" s="85"/>
      <c r="V802" s="85"/>
      <c r="W802" s="85"/>
      <c r="X802" s="85"/>
      <c r="Y802" s="85"/>
      <c r="Z802" s="85"/>
      <c r="AA802" s="85"/>
      <c r="AB802" s="85"/>
      <c r="AC802" s="85"/>
      <c r="AD802" s="85"/>
      <c r="AE802" s="85"/>
      <c r="AF802" s="85"/>
      <c r="AG802" s="85"/>
      <c r="AH802" s="85"/>
      <c r="AI802" s="85"/>
      <c r="AJ802" s="85"/>
      <c r="AK802" s="85"/>
      <c r="AL802" s="85"/>
      <c r="AM802" s="85"/>
      <c r="AN802" s="85"/>
    </row>
    <row r="803" spans="20:40" x14ac:dyDescent="0.2">
      <c r="T803" s="85"/>
      <c r="U803" s="85"/>
      <c r="V803" s="85"/>
      <c r="W803" s="85"/>
      <c r="X803" s="85"/>
      <c r="Y803" s="85"/>
      <c r="Z803" s="85"/>
      <c r="AA803" s="85"/>
      <c r="AB803" s="85"/>
      <c r="AC803" s="85"/>
      <c r="AD803" s="85"/>
      <c r="AE803" s="85"/>
      <c r="AF803" s="85"/>
      <c r="AG803" s="85"/>
      <c r="AH803" s="85"/>
      <c r="AI803" s="85"/>
      <c r="AJ803" s="85"/>
      <c r="AK803" s="85"/>
      <c r="AL803" s="85"/>
      <c r="AM803" s="85"/>
      <c r="AN803" s="85"/>
    </row>
    <row r="804" spans="20:40" x14ac:dyDescent="0.2">
      <c r="T804" s="85"/>
      <c r="U804" s="85"/>
      <c r="V804" s="85"/>
      <c r="W804" s="85"/>
      <c r="X804" s="85"/>
      <c r="Y804" s="85"/>
      <c r="Z804" s="85"/>
      <c r="AA804" s="85"/>
      <c r="AB804" s="85"/>
      <c r="AC804" s="85"/>
      <c r="AD804" s="85"/>
      <c r="AE804" s="85"/>
      <c r="AF804" s="85"/>
      <c r="AG804" s="85"/>
      <c r="AH804" s="85"/>
      <c r="AI804" s="85"/>
      <c r="AJ804" s="85"/>
      <c r="AK804" s="85"/>
      <c r="AL804" s="85"/>
      <c r="AM804" s="85"/>
      <c r="AN804" s="85"/>
    </row>
    <row r="805" spans="20:40" x14ac:dyDescent="0.2">
      <c r="T805" s="85"/>
      <c r="U805" s="85"/>
      <c r="V805" s="85"/>
      <c r="W805" s="85"/>
      <c r="X805" s="85"/>
      <c r="Y805" s="85"/>
      <c r="Z805" s="85"/>
      <c r="AA805" s="85"/>
      <c r="AB805" s="85"/>
      <c r="AC805" s="85"/>
      <c r="AD805" s="85"/>
      <c r="AE805" s="85"/>
      <c r="AF805" s="85"/>
      <c r="AG805" s="85"/>
      <c r="AH805" s="85"/>
      <c r="AI805" s="85"/>
      <c r="AJ805" s="85"/>
      <c r="AK805" s="85"/>
      <c r="AL805" s="85"/>
      <c r="AM805" s="85"/>
      <c r="AN805" s="85"/>
    </row>
    <row r="806" spans="20:40" x14ac:dyDescent="0.2">
      <c r="T806" s="85"/>
      <c r="U806" s="85"/>
      <c r="V806" s="85"/>
      <c r="W806" s="85"/>
      <c r="X806" s="85"/>
      <c r="Y806" s="85"/>
      <c r="Z806" s="85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5"/>
    </row>
    <row r="807" spans="20:40" x14ac:dyDescent="0.2">
      <c r="T807" s="85"/>
      <c r="U807" s="85"/>
      <c r="V807" s="85"/>
      <c r="W807" s="85"/>
      <c r="X807" s="85"/>
      <c r="Y807" s="85"/>
      <c r="Z807" s="85"/>
      <c r="AA807" s="85"/>
      <c r="AB807" s="85"/>
      <c r="AC807" s="85"/>
      <c r="AD807" s="85"/>
      <c r="AE807" s="85"/>
      <c r="AF807" s="85"/>
      <c r="AG807" s="85"/>
      <c r="AH807" s="85"/>
      <c r="AI807" s="85"/>
      <c r="AJ807" s="85"/>
      <c r="AK807" s="85"/>
      <c r="AL807" s="85"/>
      <c r="AM807" s="85"/>
      <c r="AN807" s="85"/>
    </row>
    <row r="808" spans="20:40" x14ac:dyDescent="0.2">
      <c r="T808" s="85"/>
      <c r="U808" s="85"/>
      <c r="V808" s="85"/>
      <c r="W808" s="85"/>
      <c r="X808" s="85"/>
      <c r="Y808" s="85"/>
      <c r="Z808" s="85"/>
      <c r="AA808" s="85"/>
      <c r="AB808" s="85"/>
      <c r="AC808" s="85"/>
      <c r="AD808" s="85"/>
      <c r="AE808" s="85"/>
      <c r="AF808" s="85"/>
      <c r="AG808" s="85"/>
      <c r="AH808" s="85"/>
      <c r="AI808" s="85"/>
      <c r="AJ808" s="85"/>
      <c r="AK808" s="85"/>
      <c r="AL808" s="85"/>
      <c r="AM808" s="85"/>
      <c r="AN808" s="85"/>
    </row>
    <row r="809" spans="20:40" x14ac:dyDescent="0.2">
      <c r="T809" s="85"/>
      <c r="U809" s="85"/>
      <c r="V809" s="85"/>
      <c r="W809" s="85"/>
      <c r="X809" s="85"/>
      <c r="Y809" s="85"/>
      <c r="Z809" s="85"/>
      <c r="AA809" s="85"/>
      <c r="AB809" s="85"/>
      <c r="AC809" s="85"/>
      <c r="AD809" s="85"/>
      <c r="AE809" s="85"/>
      <c r="AF809" s="85"/>
      <c r="AG809" s="85"/>
      <c r="AH809" s="85"/>
      <c r="AI809" s="85"/>
      <c r="AJ809" s="85"/>
      <c r="AK809" s="85"/>
      <c r="AL809" s="85"/>
      <c r="AM809" s="85"/>
      <c r="AN809" s="85"/>
    </row>
    <row r="810" spans="20:40" x14ac:dyDescent="0.2">
      <c r="T810" s="85"/>
      <c r="U810" s="85"/>
      <c r="V810" s="85"/>
      <c r="W810" s="85"/>
      <c r="X810" s="85"/>
      <c r="Y810" s="85"/>
      <c r="Z810" s="85"/>
      <c r="AA810" s="85"/>
      <c r="AB810" s="85"/>
      <c r="AC810" s="85"/>
      <c r="AD810" s="85"/>
      <c r="AE810" s="85"/>
      <c r="AF810" s="85"/>
      <c r="AG810" s="85"/>
      <c r="AH810" s="85"/>
      <c r="AI810" s="85"/>
      <c r="AJ810" s="85"/>
      <c r="AK810" s="85"/>
      <c r="AL810" s="85"/>
      <c r="AM810" s="85"/>
      <c r="AN810" s="85"/>
    </row>
    <row r="811" spans="20:40" x14ac:dyDescent="0.2"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  <c r="AJ811" s="85"/>
      <c r="AK811" s="85"/>
      <c r="AL811" s="85"/>
      <c r="AM811" s="85"/>
      <c r="AN811" s="85"/>
    </row>
    <row r="812" spans="20:40" x14ac:dyDescent="0.2">
      <c r="T812" s="85"/>
      <c r="U812" s="85"/>
      <c r="V812" s="85"/>
      <c r="W812" s="85"/>
      <c r="X812" s="85"/>
      <c r="Y812" s="85"/>
      <c r="Z812" s="85"/>
      <c r="AA812" s="85"/>
      <c r="AB812" s="85"/>
      <c r="AC812" s="85"/>
      <c r="AD812" s="85"/>
      <c r="AE812" s="85"/>
      <c r="AF812" s="85"/>
      <c r="AG812" s="85"/>
      <c r="AH812" s="85"/>
      <c r="AI812" s="85"/>
      <c r="AJ812" s="85"/>
      <c r="AK812" s="85"/>
      <c r="AL812" s="85"/>
      <c r="AM812" s="85"/>
      <c r="AN812" s="85"/>
    </row>
    <row r="813" spans="20:40" x14ac:dyDescent="0.2">
      <c r="T813" s="85"/>
      <c r="U813" s="85"/>
      <c r="V813" s="85"/>
      <c r="W813" s="85"/>
      <c r="X813" s="85"/>
      <c r="Y813" s="85"/>
      <c r="Z813" s="85"/>
      <c r="AA813" s="85"/>
      <c r="AB813" s="85"/>
      <c r="AC813" s="85"/>
      <c r="AD813" s="85"/>
      <c r="AE813" s="85"/>
      <c r="AF813" s="85"/>
      <c r="AG813" s="85"/>
      <c r="AH813" s="85"/>
      <c r="AI813" s="85"/>
      <c r="AJ813" s="85"/>
      <c r="AK813" s="85"/>
      <c r="AL813" s="85"/>
      <c r="AM813" s="85"/>
      <c r="AN813" s="85"/>
    </row>
    <row r="814" spans="20:40" x14ac:dyDescent="0.2">
      <c r="T814" s="85"/>
      <c r="U814" s="85"/>
      <c r="V814" s="85"/>
      <c r="W814" s="85"/>
      <c r="X814" s="85"/>
      <c r="Y814" s="85"/>
      <c r="Z814" s="85"/>
      <c r="AA814" s="85"/>
      <c r="AB814" s="85"/>
      <c r="AC814" s="85"/>
      <c r="AD814" s="85"/>
      <c r="AE814" s="85"/>
      <c r="AF814" s="85"/>
      <c r="AG814" s="85"/>
      <c r="AH814" s="85"/>
      <c r="AI814" s="85"/>
      <c r="AJ814" s="85"/>
      <c r="AK814" s="85"/>
      <c r="AL814" s="85"/>
      <c r="AM814" s="85"/>
      <c r="AN814" s="85"/>
    </row>
    <row r="815" spans="20:40" x14ac:dyDescent="0.2">
      <c r="T815" s="85"/>
      <c r="U815" s="85"/>
      <c r="V815" s="85"/>
      <c r="W815" s="85"/>
      <c r="X815" s="85"/>
      <c r="Y815" s="85"/>
      <c r="Z815" s="85"/>
      <c r="AA815" s="85"/>
      <c r="AB815" s="85"/>
      <c r="AC815" s="85"/>
      <c r="AD815" s="85"/>
      <c r="AE815" s="85"/>
      <c r="AF815" s="85"/>
      <c r="AG815" s="85"/>
      <c r="AH815" s="85"/>
      <c r="AI815" s="85"/>
      <c r="AJ815" s="85"/>
      <c r="AK815" s="85"/>
      <c r="AL815" s="85"/>
      <c r="AM815" s="85"/>
      <c r="AN815" s="85"/>
    </row>
    <row r="816" spans="20:40" x14ac:dyDescent="0.2">
      <c r="T816" s="85"/>
      <c r="U816" s="85"/>
      <c r="V816" s="85"/>
      <c r="W816" s="85"/>
      <c r="X816" s="85"/>
      <c r="Y816" s="85"/>
      <c r="Z816" s="85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5"/>
    </row>
    <row r="817" spans="20:40" x14ac:dyDescent="0.2">
      <c r="T817" s="85"/>
      <c r="U817" s="85"/>
      <c r="V817" s="85"/>
      <c r="W817" s="85"/>
      <c r="X817" s="85"/>
      <c r="Y817" s="85"/>
      <c r="Z817" s="85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5"/>
    </row>
    <row r="818" spans="20:40" x14ac:dyDescent="0.2">
      <c r="T818" s="85"/>
      <c r="U818" s="85"/>
      <c r="V818" s="85"/>
      <c r="W818" s="85"/>
      <c r="X818" s="85"/>
      <c r="Y818" s="85"/>
      <c r="Z818" s="85"/>
      <c r="AA818" s="85"/>
      <c r="AB818" s="85"/>
      <c r="AC818" s="85"/>
      <c r="AD818" s="85"/>
      <c r="AE818" s="85"/>
      <c r="AF818" s="85"/>
      <c r="AG818" s="85"/>
      <c r="AH818" s="85"/>
      <c r="AI818" s="85"/>
      <c r="AJ818" s="85"/>
      <c r="AK818" s="85"/>
      <c r="AL818" s="85"/>
      <c r="AM818" s="85"/>
      <c r="AN818" s="85"/>
    </row>
    <row r="819" spans="20:40" x14ac:dyDescent="0.2">
      <c r="T819" s="85"/>
      <c r="U819" s="85"/>
      <c r="V819" s="85"/>
      <c r="W819" s="85"/>
      <c r="X819" s="85"/>
      <c r="Y819" s="85"/>
      <c r="Z819" s="85"/>
      <c r="AA819" s="85"/>
      <c r="AB819" s="85"/>
      <c r="AC819" s="85"/>
      <c r="AD819" s="85"/>
      <c r="AE819" s="85"/>
      <c r="AF819" s="85"/>
      <c r="AG819" s="85"/>
      <c r="AH819" s="85"/>
      <c r="AI819" s="85"/>
      <c r="AJ819" s="85"/>
      <c r="AK819" s="85"/>
      <c r="AL819" s="85"/>
      <c r="AM819" s="85"/>
      <c r="AN819" s="85"/>
    </row>
    <row r="820" spans="20:40" x14ac:dyDescent="0.2">
      <c r="T820" s="85"/>
      <c r="U820" s="85"/>
      <c r="V820" s="85"/>
      <c r="W820" s="85"/>
      <c r="X820" s="85"/>
      <c r="Y820" s="85"/>
      <c r="Z820" s="85"/>
      <c r="AA820" s="85"/>
      <c r="AB820" s="85"/>
      <c r="AC820" s="85"/>
      <c r="AD820" s="85"/>
      <c r="AE820" s="85"/>
      <c r="AF820" s="85"/>
      <c r="AG820" s="85"/>
      <c r="AH820" s="85"/>
      <c r="AI820" s="85"/>
      <c r="AJ820" s="85"/>
      <c r="AK820" s="85"/>
      <c r="AL820" s="85"/>
      <c r="AM820" s="85"/>
      <c r="AN820" s="85"/>
    </row>
    <row r="821" spans="20:40" x14ac:dyDescent="0.2"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  <c r="AJ821" s="85"/>
      <c r="AK821" s="85"/>
      <c r="AL821" s="85"/>
      <c r="AM821" s="85"/>
      <c r="AN821" s="85"/>
    </row>
    <row r="822" spans="20:40" x14ac:dyDescent="0.2">
      <c r="T822" s="85"/>
      <c r="U822" s="85"/>
      <c r="V822" s="85"/>
      <c r="W822" s="85"/>
      <c r="X822" s="85"/>
      <c r="Y822" s="85"/>
      <c r="Z822" s="85"/>
      <c r="AA822" s="85"/>
      <c r="AB822" s="85"/>
      <c r="AC822" s="85"/>
      <c r="AD822" s="85"/>
      <c r="AE822" s="85"/>
      <c r="AF822" s="85"/>
      <c r="AG822" s="85"/>
      <c r="AH822" s="85"/>
      <c r="AI822" s="85"/>
      <c r="AJ822" s="85"/>
      <c r="AK822" s="85"/>
      <c r="AL822" s="85"/>
      <c r="AM822" s="85"/>
      <c r="AN822" s="85"/>
    </row>
    <row r="823" spans="20:40" x14ac:dyDescent="0.2">
      <c r="T823" s="85"/>
      <c r="U823" s="85"/>
      <c r="V823" s="85"/>
      <c r="W823" s="85"/>
      <c r="X823" s="85"/>
      <c r="Y823" s="85"/>
      <c r="Z823" s="85"/>
      <c r="AA823" s="85"/>
      <c r="AB823" s="85"/>
      <c r="AC823" s="85"/>
      <c r="AD823" s="85"/>
      <c r="AE823" s="85"/>
      <c r="AF823" s="85"/>
      <c r="AG823" s="85"/>
      <c r="AH823" s="85"/>
      <c r="AI823" s="85"/>
      <c r="AJ823" s="85"/>
      <c r="AK823" s="85"/>
      <c r="AL823" s="85"/>
      <c r="AM823" s="85"/>
      <c r="AN823" s="85"/>
    </row>
    <row r="824" spans="20:40" x14ac:dyDescent="0.2">
      <c r="T824" s="85"/>
      <c r="U824" s="85"/>
      <c r="V824" s="85"/>
      <c r="W824" s="85"/>
      <c r="X824" s="85"/>
      <c r="Y824" s="85"/>
      <c r="Z824" s="85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5"/>
    </row>
    <row r="825" spans="20:40" x14ac:dyDescent="0.2">
      <c r="T825" s="85"/>
      <c r="U825" s="85"/>
      <c r="V825" s="85"/>
      <c r="W825" s="85"/>
      <c r="X825" s="85"/>
      <c r="Y825" s="85"/>
      <c r="Z825" s="85"/>
      <c r="AA825" s="85"/>
      <c r="AB825" s="85"/>
      <c r="AC825" s="85"/>
      <c r="AD825" s="85"/>
      <c r="AE825" s="85"/>
      <c r="AF825" s="85"/>
      <c r="AG825" s="85"/>
      <c r="AH825" s="85"/>
      <c r="AI825" s="85"/>
      <c r="AJ825" s="85"/>
      <c r="AK825" s="85"/>
      <c r="AL825" s="85"/>
      <c r="AM825" s="85"/>
      <c r="AN825" s="85"/>
    </row>
    <row r="826" spans="20:40" x14ac:dyDescent="0.2">
      <c r="T826" s="85"/>
      <c r="U826" s="85"/>
      <c r="V826" s="85"/>
      <c r="W826" s="85"/>
      <c r="X826" s="85"/>
      <c r="Y826" s="85"/>
      <c r="Z826" s="85"/>
      <c r="AA826" s="85"/>
      <c r="AB826" s="85"/>
      <c r="AC826" s="85"/>
      <c r="AD826" s="85"/>
      <c r="AE826" s="85"/>
      <c r="AF826" s="85"/>
      <c r="AG826" s="85"/>
      <c r="AH826" s="85"/>
      <c r="AI826" s="85"/>
      <c r="AJ826" s="85"/>
      <c r="AK826" s="85"/>
      <c r="AL826" s="85"/>
      <c r="AM826" s="85"/>
      <c r="AN826" s="85"/>
    </row>
    <row r="827" spans="20:40" x14ac:dyDescent="0.2">
      <c r="T827" s="85"/>
      <c r="U827" s="85"/>
      <c r="V827" s="85"/>
      <c r="W827" s="85"/>
      <c r="X827" s="85"/>
      <c r="Y827" s="85"/>
      <c r="Z827" s="85"/>
      <c r="AA827" s="85"/>
      <c r="AB827" s="85"/>
      <c r="AC827" s="85"/>
      <c r="AD827" s="85"/>
      <c r="AE827" s="85"/>
      <c r="AF827" s="85"/>
      <c r="AG827" s="85"/>
      <c r="AH827" s="85"/>
      <c r="AI827" s="85"/>
      <c r="AJ827" s="85"/>
      <c r="AK827" s="85"/>
      <c r="AL827" s="85"/>
      <c r="AM827" s="85"/>
      <c r="AN827" s="85"/>
    </row>
    <row r="828" spans="20:40" x14ac:dyDescent="0.2"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  <c r="AJ828" s="85"/>
      <c r="AK828" s="85"/>
      <c r="AL828" s="85"/>
      <c r="AM828" s="85"/>
      <c r="AN828" s="85"/>
    </row>
    <row r="829" spans="20:40" x14ac:dyDescent="0.2">
      <c r="T829" s="85"/>
      <c r="U829" s="85"/>
      <c r="V829" s="85"/>
      <c r="W829" s="85"/>
      <c r="X829" s="85"/>
      <c r="Y829" s="85"/>
      <c r="Z829" s="85"/>
      <c r="AA829" s="85"/>
      <c r="AB829" s="85"/>
      <c r="AC829" s="85"/>
      <c r="AD829" s="85"/>
      <c r="AE829" s="85"/>
      <c r="AF829" s="85"/>
      <c r="AG829" s="85"/>
      <c r="AH829" s="85"/>
      <c r="AI829" s="85"/>
      <c r="AJ829" s="85"/>
      <c r="AK829" s="85"/>
      <c r="AL829" s="85"/>
      <c r="AM829" s="85"/>
      <c r="AN829" s="85"/>
    </row>
    <row r="830" spans="20:40" x14ac:dyDescent="0.2">
      <c r="T830" s="85"/>
      <c r="U830" s="85"/>
      <c r="V830" s="85"/>
      <c r="W830" s="85"/>
      <c r="X830" s="85"/>
      <c r="Y830" s="85"/>
      <c r="Z830" s="85"/>
      <c r="AA830" s="85"/>
      <c r="AB830" s="85"/>
      <c r="AC830" s="85"/>
      <c r="AD830" s="85"/>
      <c r="AE830" s="85"/>
      <c r="AF830" s="85"/>
      <c r="AG830" s="85"/>
      <c r="AH830" s="85"/>
      <c r="AI830" s="85"/>
      <c r="AJ830" s="85"/>
      <c r="AK830" s="85"/>
      <c r="AL830" s="85"/>
      <c r="AM830" s="85"/>
      <c r="AN830" s="85"/>
    </row>
    <row r="831" spans="20:40" x14ac:dyDescent="0.2">
      <c r="T831" s="85"/>
      <c r="U831" s="85"/>
      <c r="V831" s="85"/>
      <c r="W831" s="85"/>
      <c r="X831" s="85"/>
      <c r="Y831" s="85"/>
      <c r="Z831" s="85"/>
      <c r="AA831" s="85"/>
      <c r="AB831" s="85"/>
      <c r="AC831" s="85"/>
      <c r="AD831" s="85"/>
      <c r="AE831" s="85"/>
      <c r="AF831" s="85"/>
      <c r="AG831" s="85"/>
      <c r="AH831" s="85"/>
      <c r="AI831" s="85"/>
      <c r="AJ831" s="85"/>
      <c r="AK831" s="85"/>
      <c r="AL831" s="85"/>
      <c r="AM831" s="85"/>
      <c r="AN831" s="85"/>
    </row>
    <row r="832" spans="20:40" x14ac:dyDescent="0.2">
      <c r="T832" s="85"/>
      <c r="U832" s="85"/>
      <c r="V832" s="85"/>
      <c r="W832" s="85"/>
      <c r="X832" s="85"/>
      <c r="Y832" s="85"/>
      <c r="Z832" s="85"/>
      <c r="AA832" s="85"/>
      <c r="AB832" s="85"/>
      <c r="AC832" s="85"/>
      <c r="AD832" s="85"/>
      <c r="AE832" s="85"/>
      <c r="AF832" s="85"/>
      <c r="AG832" s="85"/>
      <c r="AH832" s="85"/>
      <c r="AI832" s="85"/>
      <c r="AJ832" s="85"/>
      <c r="AK832" s="85"/>
      <c r="AL832" s="85"/>
      <c r="AM832" s="85"/>
      <c r="AN832" s="85"/>
    </row>
    <row r="833" spans="20:40" x14ac:dyDescent="0.2">
      <c r="T833" s="85"/>
      <c r="U833" s="85"/>
      <c r="V833" s="85"/>
      <c r="W833" s="85"/>
      <c r="X833" s="85"/>
      <c r="Y833" s="85"/>
      <c r="Z833" s="85"/>
      <c r="AA833" s="85"/>
      <c r="AB833" s="85"/>
      <c r="AC833" s="85"/>
      <c r="AD833" s="85"/>
      <c r="AE833" s="85"/>
      <c r="AF833" s="85"/>
      <c r="AG833" s="85"/>
      <c r="AH833" s="85"/>
      <c r="AI833" s="85"/>
      <c r="AJ833" s="85"/>
      <c r="AK833" s="85"/>
      <c r="AL833" s="85"/>
      <c r="AM833" s="85"/>
      <c r="AN833" s="85"/>
    </row>
    <row r="834" spans="20:40" x14ac:dyDescent="0.2">
      <c r="T834" s="85"/>
      <c r="U834" s="85"/>
      <c r="V834" s="85"/>
      <c r="W834" s="85"/>
      <c r="X834" s="85"/>
      <c r="Y834" s="85"/>
      <c r="Z834" s="85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5"/>
    </row>
    <row r="835" spans="20:40" x14ac:dyDescent="0.2">
      <c r="T835" s="85"/>
      <c r="U835" s="85"/>
      <c r="V835" s="85"/>
      <c r="W835" s="85"/>
      <c r="X835" s="85"/>
      <c r="Y835" s="85"/>
      <c r="Z835" s="85"/>
      <c r="AA835" s="85"/>
      <c r="AB835" s="85"/>
      <c r="AC835" s="85"/>
      <c r="AD835" s="85"/>
      <c r="AE835" s="85"/>
      <c r="AF835" s="85"/>
      <c r="AG835" s="85"/>
      <c r="AH835" s="85"/>
      <c r="AI835" s="85"/>
      <c r="AJ835" s="85"/>
      <c r="AK835" s="85"/>
      <c r="AL835" s="85"/>
      <c r="AM835" s="85"/>
      <c r="AN835" s="85"/>
    </row>
    <row r="836" spans="20:40" x14ac:dyDescent="0.2">
      <c r="T836" s="85"/>
      <c r="U836" s="85"/>
      <c r="V836" s="85"/>
      <c r="W836" s="85"/>
      <c r="X836" s="85"/>
      <c r="Y836" s="85"/>
      <c r="Z836" s="85"/>
      <c r="AA836" s="85"/>
      <c r="AB836" s="85"/>
      <c r="AC836" s="85"/>
      <c r="AD836" s="85"/>
      <c r="AE836" s="85"/>
      <c r="AF836" s="85"/>
      <c r="AG836" s="85"/>
      <c r="AH836" s="85"/>
      <c r="AI836" s="85"/>
      <c r="AJ836" s="85"/>
      <c r="AK836" s="85"/>
      <c r="AL836" s="85"/>
      <c r="AM836" s="85"/>
      <c r="AN836" s="85"/>
    </row>
    <row r="837" spans="20:40" x14ac:dyDescent="0.2">
      <c r="T837" s="85"/>
      <c r="U837" s="85"/>
      <c r="V837" s="85"/>
      <c r="W837" s="85"/>
      <c r="X837" s="85"/>
      <c r="Y837" s="85"/>
      <c r="Z837" s="85"/>
      <c r="AA837" s="85"/>
      <c r="AB837" s="85"/>
      <c r="AC837" s="85"/>
      <c r="AD837" s="85"/>
      <c r="AE837" s="85"/>
      <c r="AF837" s="85"/>
      <c r="AG837" s="85"/>
      <c r="AH837" s="85"/>
      <c r="AI837" s="85"/>
      <c r="AJ837" s="85"/>
      <c r="AK837" s="85"/>
      <c r="AL837" s="85"/>
      <c r="AM837" s="85"/>
      <c r="AN837" s="85"/>
    </row>
    <row r="838" spans="20:40" x14ac:dyDescent="0.2"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  <c r="AG838" s="85"/>
      <c r="AH838" s="85"/>
      <c r="AI838" s="85"/>
      <c r="AJ838" s="85"/>
      <c r="AK838" s="85"/>
      <c r="AL838" s="85"/>
      <c r="AM838" s="85"/>
      <c r="AN838" s="85"/>
    </row>
    <row r="839" spans="20:40" x14ac:dyDescent="0.2">
      <c r="T839" s="85"/>
      <c r="U839" s="85"/>
      <c r="V839" s="85"/>
      <c r="W839" s="85"/>
      <c r="X839" s="85"/>
      <c r="Y839" s="85"/>
      <c r="Z839" s="85"/>
      <c r="AA839" s="85"/>
      <c r="AB839" s="85"/>
      <c r="AC839" s="85"/>
      <c r="AD839" s="85"/>
      <c r="AE839" s="85"/>
      <c r="AF839" s="85"/>
      <c r="AG839" s="85"/>
      <c r="AH839" s="85"/>
      <c r="AI839" s="85"/>
      <c r="AJ839" s="85"/>
      <c r="AK839" s="85"/>
      <c r="AL839" s="85"/>
      <c r="AM839" s="85"/>
      <c r="AN839" s="85"/>
    </row>
    <row r="840" spans="20:40" x14ac:dyDescent="0.2">
      <c r="T840" s="85"/>
      <c r="U840" s="85"/>
      <c r="V840" s="85"/>
      <c r="W840" s="85"/>
      <c r="X840" s="85"/>
      <c r="Y840" s="85"/>
      <c r="Z840" s="85"/>
      <c r="AA840" s="85"/>
      <c r="AB840" s="85"/>
      <c r="AC840" s="85"/>
      <c r="AD840" s="85"/>
      <c r="AE840" s="85"/>
      <c r="AF840" s="85"/>
      <c r="AG840" s="85"/>
      <c r="AH840" s="85"/>
      <c r="AI840" s="85"/>
      <c r="AJ840" s="85"/>
      <c r="AK840" s="85"/>
      <c r="AL840" s="85"/>
      <c r="AM840" s="85"/>
      <c r="AN840" s="85"/>
    </row>
    <row r="841" spans="20:40" x14ac:dyDescent="0.2">
      <c r="T841" s="85"/>
      <c r="U841" s="85"/>
      <c r="V841" s="85"/>
      <c r="W841" s="85"/>
      <c r="X841" s="85"/>
      <c r="Y841" s="85"/>
      <c r="Z841" s="85"/>
      <c r="AA841" s="85"/>
      <c r="AB841" s="85"/>
      <c r="AC841" s="85"/>
      <c r="AD841" s="85"/>
      <c r="AE841" s="85"/>
      <c r="AF841" s="85"/>
      <c r="AG841" s="85"/>
      <c r="AH841" s="85"/>
      <c r="AI841" s="85"/>
      <c r="AJ841" s="85"/>
      <c r="AK841" s="85"/>
      <c r="AL841" s="85"/>
      <c r="AM841" s="85"/>
      <c r="AN841" s="85"/>
    </row>
    <row r="842" spans="20:40" x14ac:dyDescent="0.2">
      <c r="T842" s="85"/>
      <c r="U842" s="85"/>
      <c r="V842" s="85"/>
      <c r="W842" s="85"/>
      <c r="X842" s="85"/>
      <c r="Y842" s="85"/>
      <c r="Z842" s="85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5"/>
    </row>
    <row r="843" spans="20:40" x14ac:dyDescent="0.2"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  <c r="AJ843" s="85"/>
      <c r="AK843" s="85"/>
      <c r="AL843" s="85"/>
      <c r="AM843" s="85"/>
      <c r="AN843" s="85"/>
    </row>
    <row r="844" spans="20:40" x14ac:dyDescent="0.2">
      <c r="T844" s="85"/>
      <c r="U844" s="85"/>
      <c r="V844" s="85"/>
      <c r="W844" s="85"/>
      <c r="X844" s="85"/>
      <c r="Y844" s="85"/>
      <c r="Z844" s="85"/>
      <c r="AA844" s="85"/>
      <c r="AB844" s="85"/>
      <c r="AC844" s="85"/>
      <c r="AD844" s="85"/>
      <c r="AE844" s="85"/>
      <c r="AF844" s="85"/>
      <c r="AG844" s="85"/>
      <c r="AH844" s="85"/>
      <c r="AI844" s="85"/>
      <c r="AJ844" s="85"/>
      <c r="AK844" s="85"/>
      <c r="AL844" s="85"/>
      <c r="AM844" s="85"/>
      <c r="AN844" s="85"/>
    </row>
    <row r="845" spans="20:40" x14ac:dyDescent="0.2">
      <c r="T845" s="85"/>
      <c r="U845" s="85"/>
      <c r="V845" s="85"/>
      <c r="W845" s="85"/>
      <c r="X845" s="85"/>
      <c r="Y845" s="85"/>
      <c r="Z845" s="85"/>
      <c r="AA845" s="85"/>
      <c r="AB845" s="85"/>
      <c r="AC845" s="85"/>
      <c r="AD845" s="85"/>
      <c r="AE845" s="85"/>
      <c r="AF845" s="85"/>
      <c r="AG845" s="85"/>
      <c r="AH845" s="85"/>
      <c r="AI845" s="85"/>
      <c r="AJ845" s="85"/>
      <c r="AK845" s="85"/>
      <c r="AL845" s="85"/>
      <c r="AM845" s="85"/>
      <c r="AN845" s="85"/>
    </row>
    <row r="846" spans="20:40" x14ac:dyDescent="0.2">
      <c r="T846" s="85"/>
      <c r="U846" s="85"/>
      <c r="V846" s="85"/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  <c r="AJ846" s="85"/>
      <c r="AK846" s="85"/>
      <c r="AL846" s="85"/>
      <c r="AM846" s="85"/>
      <c r="AN846" s="85"/>
    </row>
    <row r="847" spans="20:40" x14ac:dyDescent="0.2">
      <c r="T847" s="85"/>
      <c r="U847" s="85"/>
      <c r="V847" s="85"/>
      <c r="W847" s="85"/>
      <c r="X847" s="85"/>
      <c r="Y847" s="85"/>
      <c r="Z847" s="85"/>
      <c r="AA847" s="85"/>
      <c r="AB847" s="85"/>
      <c r="AC847" s="85"/>
      <c r="AD847" s="85"/>
      <c r="AE847" s="85"/>
      <c r="AF847" s="85"/>
      <c r="AG847" s="85"/>
      <c r="AH847" s="85"/>
      <c r="AI847" s="85"/>
      <c r="AJ847" s="85"/>
      <c r="AK847" s="85"/>
      <c r="AL847" s="85"/>
      <c r="AM847" s="85"/>
      <c r="AN847" s="85"/>
    </row>
    <row r="848" spans="20:40" x14ac:dyDescent="0.2">
      <c r="T848" s="85"/>
      <c r="U848" s="85"/>
      <c r="V848" s="85"/>
      <c r="W848" s="85"/>
      <c r="X848" s="85"/>
      <c r="Y848" s="85"/>
      <c r="Z848" s="85"/>
      <c r="AA848" s="85"/>
      <c r="AB848" s="85"/>
      <c r="AC848" s="85"/>
      <c r="AD848" s="85"/>
      <c r="AE848" s="85"/>
      <c r="AF848" s="85"/>
      <c r="AG848" s="85"/>
      <c r="AH848" s="85"/>
      <c r="AI848" s="85"/>
      <c r="AJ848" s="85"/>
      <c r="AK848" s="85"/>
      <c r="AL848" s="85"/>
      <c r="AM848" s="85"/>
      <c r="AN848" s="85"/>
    </row>
    <row r="849" spans="20:40" x14ac:dyDescent="0.2">
      <c r="T849" s="85"/>
      <c r="U849" s="85"/>
      <c r="V849" s="85"/>
      <c r="W849" s="85"/>
      <c r="X849" s="85"/>
      <c r="Y849" s="85"/>
      <c r="Z849" s="85"/>
      <c r="AA849" s="85"/>
      <c r="AB849" s="85"/>
      <c r="AC849" s="85"/>
      <c r="AD849" s="85"/>
      <c r="AE849" s="85"/>
      <c r="AF849" s="85"/>
      <c r="AG849" s="85"/>
      <c r="AH849" s="85"/>
      <c r="AI849" s="85"/>
      <c r="AJ849" s="85"/>
      <c r="AK849" s="85"/>
      <c r="AL849" s="85"/>
      <c r="AM849" s="85"/>
      <c r="AN849" s="85"/>
    </row>
    <row r="850" spans="20:40" x14ac:dyDescent="0.2">
      <c r="T850" s="85"/>
      <c r="U850" s="85"/>
      <c r="V850" s="85"/>
      <c r="W850" s="85"/>
      <c r="X850" s="85"/>
      <c r="Y850" s="85"/>
      <c r="Z850" s="85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5"/>
    </row>
    <row r="851" spans="20:40" x14ac:dyDescent="0.2">
      <c r="T851" s="85"/>
      <c r="U851" s="85"/>
      <c r="V851" s="85"/>
      <c r="W851" s="85"/>
      <c r="X851" s="85"/>
      <c r="Y851" s="85"/>
      <c r="Z851" s="85"/>
      <c r="AA851" s="85"/>
      <c r="AB851" s="85"/>
      <c r="AC851" s="85"/>
      <c r="AD851" s="85"/>
      <c r="AE851" s="85"/>
      <c r="AF851" s="85"/>
      <c r="AG851" s="85"/>
      <c r="AH851" s="85"/>
      <c r="AI851" s="85"/>
      <c r="AJ851" s="85"/>
      <c r="AK851" s="85"/>
      <c r="AL851" s="85"/>
      <c r="AM851" s="85"/>
      <c r="AN851" s="85"/>
    </row>
    <row r="852" spans="20:40" x14ac:dyDescent="0.2">
      <c r="T852" s="85"/>
      <c r="U852" s="85"/>
      <c r="V852" s="85"/>
      <c r="W852" s="85"/>
      <c r="X852" s="85"/>
      <c r="Y852" s="85"/>
      <c r="Z852" s="85"/>
      <c r="AA852" s="85"/>
      <c r="AB852" s="85"/>
      <c r="AC852" s="85"/>
      <c r="AD852" s="85"/>
      <c r="AE852" s="85"/>
      <c r="AF852" s="85"/>
      <c r="AG852" s="85"/>
      <c r="AH852" s="85"/>
      <c r="AI852" s="85"/>
      <c r="AJ852" s="85"/>
      <c r="AK852" s="85"/>
      <c r="AL852" s="85"/>
      <c r="AM852" s="85"/>
      <c r="AN852" s="85"/>
    </row>
    <row r="853" spans="20:40" x14ac:dyDescent="0.2">
      <c r="T853" s="85"/>
      <c r="U853" s="85"/>
      <c r="V853" s="85"/>
      <c r="W853" s="85"/>
      <c r="X853" s="85"/>
      <c r="Y853" s="85"/>
      <c r="Z853" s="85"/>
      <c r="AA853" s="85"/>
      <c r="AB853" s="85"/>
      <c r="AC853" s="85"/>
      <c r="AD853" s="85"/>
      <c r="AE853" s="85"/>
      <c r="AF853" s="85"/>
      <c r="AG853" s="85"/>
      <c r="AH853" s="85"/>
      <c r="AI853" s="85"/>
      <c r="AJ853" s="85"/>
      <c r="AK853" s="85"/>
      <c r="AL853" s="85"/>
      <c r="AM853" s="85"/>
      <c r="AN853" s="85"/>
    </row>
    <row r="854" spans="20:40" x14ac:dyDescent="0.2">
      <c r="T854" s="85"/>
      <c r="U854" s="85"/>
      <c r="V854" s="85"/>
      <c r="W854" s="85"/>
      <c r="X854" s="85"/>
      <c r="Y854" s="85"/>
      <c r="Z854" s="85"/>
      <c r="AA854" s="85"/>
      <c r="AB854" s="85"/>
      <c r="AC854" s="85"/>
      <c r="AD854" s="85"/>
      <c r="AE854" s="85"/>
      <c r="AF854" s="85"/>
      <c r="AG854" s="85"/>
      <c r="AH854" s="85"/>
      <c r="AI854" s="85"/>
      <c r="AJ854" s="85"/>
      <c r="AK854" s="85"/>
      <c r="AL854" s="85"/>
      <c r="AM854" s="85"/>
      <c r="AN854" s="85"/>
    </row>
    <row r="855" spans="20:40" x14ac:dyDescent="0.2">
      <c r="T855" s="85"/>
      <c r="U855" s="85"/>
      <c r="V855" s="85"/>
      <c r="W855" s="85"/>
      <c r="X855" s="85"/>
      <c r="Y855" s="85"/>
      <c r="Z855" s="85"/>
      <c r="AA855" s="85"/>
      <c r="AB855" s="85"/>
      <c r="AC855" s="85"/>
      <c r="AD855" s="85"/>
      <c r="AE855" s="85"/>
      <c r="AF855" s="85"/>
      <c r="AG855" s="85"/>
      <c r="AH855" s="85"/>
      <c r="AI855" s="85"/>
      <c r="AJ855" s="85"/>
      <c r="AK855" s="85"/>
      <c r="AL855" s="85"/>
      <c r="AM855" s="85"/>
      <c r="AN855" s="85"/>
    </row>
    <row r="856" spans="20:40" x14ac:dyDescent="0.2">
      <c r="T856" s="85"/>
      <c r="U856" s="85"/>
      <c r="V856" s="85"/>
      <c r="W856" s="85"/>
      <c r="X856" s="85"/>
      <c r="Y856" s="85"/>
      <c r="Z856" s="85"/>
      <c r="AA856" s="85"/>
      <c r="AB856" s="85"/>
      <c r="AC856" s="85"/>
      <c r="AD856" s="85"/>
      <c r="AE856" s="85"/>
      <c r="AF856" s="85"/>
      <c r="AG856" s="85"/>
      <c r="AH856" s="85"/>
      <c r="AI856" s="85"/>
      <c r="AJ856" s="85"/>
      <c r="AK856" s="85"/>
      <c r="AL856" s="85"/>
      <c r="AM856" s="85"/>
      <c r="AN856" s="85"/>
    </row>
    <row r="857" spans="20:40" x14ac:dyDescent="0.2">
      <c r="T857" s="85"/>
      <c r="U857" s="85"/>
      <c r="V857" s="85"/>
      <c r="W857" s="85"/>
      <c r="X857" s="85"/>
      <c r="Y857" s="85"/>
      <c r="Z857" s="85"/>
      <c r="AA857" s="85"/>
      <c r="AB857" s="85"/>
      <c r="AC857" s="85"/>
      <c r="AD857" s="85"/>
      <c r="AE857" s="85"/>
      <c r="AF857" s="85"/>
      <c r="AG857" s="85"/>
      <c r="AH857" s="85"/>
      <c r="AI857" s="85"/>
      <c r="AJ857" s="85"/>
      <c r="AK857" s="85"/>
      <c r="AL857" s="85"/>
      <c r="AM857" s="85"/>
      <c r="AN857" s="85"/>
    </row>
    <row r="858" spans="20:40" x14ac:dyDescent="0.2">
      <c r="T858" s="85"/>
      <c r="U858" s="85"/>
      <c r="V858" s="85"/>
      <c r="W858" s="85"/>
      <c r="X858" s="85"/>
      <c r="Y858" s="85"/>
      <c r="Z858" s="85"/>
      <c r="AA858" s="85"/>
      <c r="AB858" s="85"/>
      <c r="AC858" s="85"/>
      <c r="AD858" s="85"/>
      <c r="AE858" s="85"/>
      <c r="AF858" s="85"/>
      <c r="AG858" s="85"/>
      <c r="AH858" s="85"/>
      <c r="AI858" s="85"/>
      <c r="AJ858" s="85"/>
      <c r="AK858" s="85"/>
      <c r="AL858" s="85"/>
      <c r="AM858" s="85"/>
      <c r="AN858" s="85"/>
    </row>
    <row r="859" spans="20:40" x14ac:dyDescent="0.2">
      <c r="T859" s="85"/>
      <c r="U859" s="85"/>
      <c r="V859" s="85"/>
      <c r="W859" s="85"/>
      <c r="X859" s="85"/>
      <c r="Y859" s="85"/>
      <c r="Z859" s="85"/>
      <c r="AA859" s="85"/>
      <c r="AB859" s="85"/>
      <c r="AC859" s="85"/>
      <c r="AD859" s="85"/>
      <c r="AE859" s="85"/>
      <c r="AF859" s="85"/>
      <c r="AG859" s="85"/>
      <c r="AH859" s="85"/>
      <c r="AI859" s="85"/>
      <c r="AJ859" s="85"/>
      <c r="AK859" s="85"/>
      <c r="AL859" s="85"/>
      <c r="AM859" s="85"/>
      <c r="AN859" s="85"/>
    </row>
    <row r="860" spans="20:40" x14ac:dyDescent="0.2">
      <c r="T860" s="85"/>
      <c r="U860" s="85"/>
      <c r="V860" s="85"/>
      <c r="W860" s="85"/>
      <c r="X860" s="85"/>
      <c r="Y860" s="85"/>
      <c r="Z860" s="85"/>
      <c r="AA860" s="85"/>
      <c r="AB860" s="85"/>
      <c r="AC860" s="85"/>
      <c r="AD860" s="85"/>
      <c r="AE860" s="85"/>
      <c r="AF860" s="85"/>
      <c r="AG860" s="85"/>
      <c r="AH860" s="85"/>
      <c r="AI860" s="85"/>
      <c r="AJ860" s="85"/>
      <c r="AK860" s="85"/>
      <c r="AL860" s="85"/>
      <c r="AM860" s="85"/>
      <c r="AN860" s="85"/>
    </row>
    <row r="861" spans="20:40" x14ac:dyDescent="0.2">
      <c r="T861" s="85"/>
      <c r="U861" s="85"/>
      <c r="V861" s="85"/>
      <c r="W861" s="85"/>
      <c r="X861" s="85"/>
      <c r="Y861" s="85"/>
      <c r="Z861" s="85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5"/>
    </row>
    <row r="862" spans="20:40" x14ac:dyDescent="0.2">
      <c r="T862" s="85"/>
      <c r="U862" s="85"/>
      <c r="V862" s="85"/>
      <c r="W862" s="85"/>
      <c r="X862" s="85"/>
      <c r="Y862" s="85"/>
      <c r="Z862" s="85"/>
      <c r="AA862" s="85"/>
      <c r="AB862" s="85"/>
      <c r="AC862" s="85"/>
      <c r="AD862" s="85"/>
      <c r="AE862" s="85"/>
      <c r="AF862" s="85"/>
      <c r="AG862" s="85"/>
      <c r="AH862" s="85"/>
      <c r="AI862" s="85"/>
      <c r="AJ862" s="85"/>
      <c r="AK862" s="85"/>
      <c r="AL862" s="85"/>
      <c r="AM862" s="85"/>
      <c r="AN862" s="85"/>
    </row>
    <row r="863" spans="20:40" x14ac:dyDescent="0.2">
      <c r="T863" s="85"/>
      <c r="U863" s="85"/>
      <c r="V863" s="85"/>
      <c r="W863" s="85"/>
      <c r="X863" s="85"/>
      <c r="Y863" s="85"/>
      <c r="Z863" s="85"/>
      <c r="AA863" s="85"/>
      <c r="AB863" s="85"/>
      <c r="AC863" s="85"/>
      <c r="AD863" s="85"/>
      <c r="AE863" s="85"/>
      <c r="AF863" s="85"/>
      <c r="AG863" s="85"/>
      <c r="AH863" s="85"/>
      <c r="AI863" s="85"/>
      <c r="AJ863" s="85"/>
      <c r="AK863" s="85"/>
      <c r="AL863" s="85"/>
      <c r="AM863" s="85"/>
      <c r="AN863" s="85"/>
    </row>
    <row r="864" spans="20:40" x14ac:dyDescent="0.2">
      <c r="T864" s="85"/>
      <c r="U864" s="85"/>
      <c r="V864" s="85"/>
      <c r="W864" s="85"/>
      <c r="X864" s="85"/>
      <c r="Y864" s="85"/>
      <c r="Z864" s="85"/>
      <c r="AA864" s="85"/>
      <c r="AB864" s="85"/>
      <c r="AC864" s="85"/>
      <c r="AD864" s="85"/>
      <c r="AE864" s="85"/>
      <c r="AF864" s="85"/>
      <c r="AG864" s="85"/>
      <c r="AH864" s="85"/>
      <c r="AI864" s="85"/>
      <c r="AJ864" s="85"/>
      <c r="AK864" s="85"/>
      <c r="AL864" s="85"/>
      <c r="AM864" s="85"/>
      <c r="AN864" s="85"/>
    </row>
    <row r="865" spans="20:40" x14ac:dyDescent="0.2">
      <c r="T865" s="85"/>
      <c r="U865" s="85"/>
      <c r="V865" s="85"/>
      <c r="W865" s="85"/>
      <c r="X865" s="85"/>
      <c r="Y865" s="85"/>
      <c r="Z865" s="85"/>
      <c r="AA865" s="85"/>
      <c r="AB865" s="85"/>
      <c r="AC865" s="85"/>
      <c r="AD865" s="85"/>
      <c r="AE865" s="85"/>
      <c r="AF865" s="85"/>
      <c r="AG865" s="85"/>
      <c r="AH865" s="85"/>
      <c r="AI865" s="85"/>
      <c r="AJ865" s="85"/>
      <c r="AK865" s="85"/>
      <c r="AL865" s="85"/>
      <c r="AM865" s="85"/>
      <c r="AN865" s="85"/>
    </row>
    <row r="866" spans="20:40" x14ac:dyDescent="0.2">
      <c r="T866" s="85"/>
      <c r="U866" s="85"/>
      <c r="V866" s="85"/>
      <c r="W866" s="85"/>
      <c r="X866" s="85"/>
      <c r="Y866" s="85"/>
      <c r="Z866" s="85"/>
      <c r="AA866" s="85"/>
      <c r="AB866" s="85"/>
      <c r="AC866" s="85"/>
      <c r="AD866" s="85"/>
      <c r="AE866" s="85"/>
      <c r="AF866" s="85"/>
      <c r="AG866" s="85"/>
      <c r="AH866" s="85"/>
      <c r="AI866" s="85"/>
      <c r="AJ866" s="85"/>
      <c r="AK866" s="85"/>
      <c r="AL866" s="85"/>
      <c r="AM866" s="85"/>
      <c r="AN866" s="85"/>
    </row>
    <row r="867" spans="20:40" x14ac:dyDescent="0.2">
      <c r="T867" s="85"/>
      <c r="U867" s="85"/>
      <c r="V867" s="85"/>
      <c r="W867" s="85"/>
      <c r="X867" s="85"/>
      <c r="Y867" s="85"/>
      <c r="Z867" s="85"/>
      <c r="AA867" s="85"/>
      <c r="AB867" s="85"/>
      <c r="AC867" s="85"/>
      <c r="AD867" s="85"/>
      <c r="AE867" s="85"/>
      <c r="AF867" s="85"/>
      <c r="AG867" s="85"/>
      <c r="AH867" s="85"/>
      <c r="AI867" s="85"/>
      <c r="AJ867" s="85"/>
      <c r="AK867" s="85"/>
      <c r="AL867" s="85"/>
      <c r="AM867" s="85"/>
      <c r="AN867" s="85"/>
    </row>
    <row r="868" spans="20:40" x14ac:dyDescent="0.2">
      <c r="T868" s="85"/>
      <c r="U868" s="85"/>
      <c r="V868" s="85"/>
      <c r="W868" s="85"/>
      <c r="X868" s="85"/>
      <c r="Y868" s="85"/>
      <c r="Z868" s="85"/>
      <c r="AA868" s="85"/>
      <c r="AB868" s="85"/>
      <c r="AC868" s="85"/>
      <c r="AD868" s="85"/>
      <c r="AE868" s="85"/>
      <c r="AF868" s="85"/>
      <c r="AG868" s="85"/>
      <c r="AH868" s="85"/>
      <c r="AI868" s="85"/>
      <c r="AJ868" s="85"/>
      <c r="AK868" s="85"/>
      <c r="AL868" s="85"/>
      <c r="AM868" s="85"/>
      <c r="AN868" s="85"/>
    </row>
    <row r="869" spans="20:40" x14ac:dyDescent="0.2">
      <c r="T869" s="85"/>
      <c r="U869" s="85"/>
      <c r="V869" s="85"/>
      <c r="W869" s="85"/>
      <c r="X869" s="85"/>
      <c r="Y869" s="85"/>
      <c r="Z869" s="85"/>
      <c r="AA869" s="85"/>
      <c r="AB869" s="85"/>
      <c r="AC869" s="85"/>
      <c r="AD869" s="85"/>
      <c r="AE869" s="85"/>
      <c r="AF869" s="85"/>
      <c r="AG869" s="85"/>
      <c r="AH869" s="85"/>
      <c r="AI869" s="85"/>
      <c r="AJ869" s="85"/>
      <c r="AK869" s="85"/>
      <c r="AL869" s="85"/>
      <c r="AM869" s="85"/>
      <c r="AN869" s="85"/>
    </row>
    <row r="870" spans="20:40" x14ac:dyDescent="0.2">
      <c r="T870" s="85"/>
      <c r="U870" s="85"/>
      <c r="V870" s="85"/>
      <c r="W870" s="85"/>
      <c r="X870" s="85"/>
      <c r="Y870" s="85"/>
      <c r="Z870" s="85"/>
      <c r="AA870" s="85"/>
      <c r="AB870" s="85"/>
      <c r="AC870" s="85"/>
      <c r="AD870" s="85"/>
      <c r="AE870" s="85"/>
      <c r="AF870" s="85"/>
      <c r="AG870" s="85"/>
      <c r="AH870" s="85"/>
      <c r="AI870" s="85"/>
      <c r="AJ870" s="85"/>
      <c r="AK870" s="85"/>
      <c r="AL870" s="85"/>
      <c r="AM870" s="85"/>
      <c r="AN870" s="85"/>
    </row>
    <row r="871" spans="20:40" x14ac:dyDescent="0.2">
      <c r="T871" s="85"/>
      <c r="U871" s="85"/>
      <c r="V871" s="85"/>
      <c r="W871" s="85"/>
      <c r="X871" s="85"/>
      <c r="Y871" s="85"/>
      <c r="Z871" s="85"/>
      <c r="AA871" s="85"/>
      <c r="AB871" s="85"/>
      <c r="AC871" s="85"/>
      <c r="AD871" s="85"/>
      <c r="AE871" s="85"/>
      <c r="AF871" s="85"/>
      <c r="AG871" s="85"/>
      <c r="AH871" s="85"/>
      <c r="AI871" s="85"/>
      <c r="AJ871" s="85"/>
      <c r="AK871" s="85"/>
      <c r="AL871" s="85"/>
      <c r="AM871" s="85"/>
      <c r="AN871" s="85"/>
    </row>
    <row r="872" spans="20:40" x14ac:dyDescent="0.2">
      <c r="T872" s="85"/>
      <c r="U872" s="85"/>
      <c r="V872" s="85"/>
      <c r="W872" s="85"/>
      <c r="X872" s="85"/>
      <c r="Y872" s="85"/>
      <c r="Z872" s="85"/>
      <c r="AA872" s="85"/>
      <c r="AB872" s="85"/>
      <c r="AC872" s="85"/>
      <c r="AD872" s="85"/>
      <c r="AE872" s="85"/>
      <c r="AF872" s="85"/>
      <c r="AG872" s="85"/>
      <c r="AH872" s="85"/>
      <c r="AI872" s="85"/>
      <c r="AJ872" s="85"/>
      <c r="AK872" s="85"/>
      <c r="AL872" s="85"/>
      <c r="AM872" s="85"/>
      <c r="AN872" s="85"/>
    </row>
    <row r="873" spans="20:40" x14ac:dyDescent="0.2">
      <c r="T873" s="85"/>
      <c r="U873" s="85"/>
      <c r="V873" s="85"/>
      <c r="W873" s="85"/>
      <c r="X873" s="85"/>
      <c r="Y873" s="85"/>
      <c r="Z873" s="85"/>
      <c r="AA873" s="85"/>
      <c r="AB873" s="85"/>
      <c r="AC873" s="85"/>
      <c r="AD873" s="85"/>
      <c r="AE873" s="85"/>
      <c r="AF873" s="85"/>
      <c r="AG873" s="85"/>
      <c r="AH873" s="85"/>
      <c r="AI873" s="85"/>
      <c r="AJ873" s="85"/>
      <c r="AK873" s="85"/>
      <c r="AL873" s="85"/>
      <c r="AM873" s="85"/>
      <c r="AN873" s="85"/>
    </row>
    <row r="874" spans="20:40" x14ac:dyDescent="0.2">
      <c r="T874" s="85"/>
      <c r="U874" s="85"/>
      <c r="V874" s="85"/>
      <c r="W874" s="85"/>
      <c r="X874" s="85"/>
      <c r="Y874" s="85"/>
      <c r="Z874" s="85"/>
      <c r="AA874" s="85"/>
      <c r="AB874" s="85"/>
      <c r="AC874" s="85"/>
      <c r="AD874" s="85"/>
      <c r="AE874" s="85"/>
      <c r="AF874" s="85"/>
      <c r="AG874" s="85"/>
      <c r="AH874" s="85"/>
      <c r="AI874" s="85"/>
      <c r="AJ874" s="85"/>
      <c r="AK874" s="85"/>
      <c r="AL874" s="85"/>
      <c r="AM874" s="85"/>
      <c r="AN874" s="85"/>
    </row>
    <row r="875" spans="20:40" x14ac:dyDescent="0.2"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  <c r="AJ875" s="85"/>
      <c r="AK875" s="85"/>
      <c r="AL875" s="85"/>
      <c r="AM875" s="85"/>
      <c r="AN875" s="85"/>
    </row>
    <row r="876" spans="20:40" x14ac:dyDescent="0.2">
      <c r="T876" s="85"/>
      <c r="U876" s="85"/>
      <c r="V876" s="85"/>
      <c r="W876" s="85"/>
      <c r="X876" s="85"/>
      <c r="Y876" s="85"/>
      <c r="Z876" s="85"/>
      <c r="AA876" s="85"/>
      <c r="AB876" s="85"/>
      <c r="AC876" s="85"/>
      <c r="AD876" s="85"/>
      <c r="AE876" s="85"/>
      <c r="AF876" s="85"/>
      <c r="AG876" s="85"/>
      <c r="AH876" s="85"/>
      <c r="AI876" s="85"/>
      <c r="AJ876" s="85"/>
      <c r="AK876" s="85"/>
      <c r="AL876" s="85"/>
      <c r="AM876" s="85"/>
      <c r="AN876" s="85"/>
    </row>
    <row r="877" spans="20:40" x14ac:dyDescent="0.2">
      <c r="T877" s="85"/>
      <c r="U877" s="85"/>
      <c r="V877" s="85"/>
      <c r="W877" s="85"/>
      <c r="X877" s="85"/>
      <c r="Y877" s="85"/>
      <c r="Z877" s="85"/>
      <c r="AA877" s="85"/>
      <c r="AB877" s="85"/>
      <c r="AC877" s="85"/>
      <c r="AD877" s="85"/>
      <c r="AE877" s="85"/>
      <c r="AF877" s="85"/>
      <c r="AG877" s="85"/>
      <c r="AH877" s="85"/>
      <c r="AI877" s="85"/>
      <c r="AJ877" s="85"/>
      <c r="AK877" s="85"/>
      <c r="AL877" s="85"/>
      <c r="AM877" s="85"/>
      <c r="AN877" s="85"/>
    </row>
    <row r="878" spans="20:40" x14ac:dyDescent="0.2">
      <c r="T878" s="85"/>
      <c r="U878" s="85"/>
      <c r="V878" s="85"/>
      <c r="W878" s="85"/>
      <c r="X878" s="85"/>
      <c r="Y878" s="85"/>
      <c r="Z878" s="85"/>
      <c r="AA878" s="85"/>
      <c r="AB878" s="85"/>
      <c r="AC878" s="85"/>
      <c r="AD878" s="85"/>
      <c r="AE878" s="85"/>
      <c r="AF878" s="85"/>
      <c r="AG878" s="85"/>
      <c r="AH878" s="85"/>
      <c r="AI878" s="85"/>
      <c r="AJ878" s="85"/>
      <c r="AK878" s="85"/>
      <c r="AL878" s="85"/>
      <c r="AM878" s="85"/>
      <c r="AN878" s="85"/>
    </row>
    <row r="879" spans="20:40" x14ac:dyDescent="0.2">
      <c r="T879" s="85"/>
      <c r="U879" s="85"/>
      <c r="V879" s="85"/>
      <c r="W879" s="85"/>
      <c r="X879" s="85"/>
      <c r="Y879" s="85"/>
      <c r="Z879" s="85"/>
      <c r="AA879" s="85"/>
      <c r="AB879" s="85"/>
      <c r="AC879" s="85"/>
      <c r="AD879" s="85"/>
      <c r="AE879" s="85"/>
      <c r="AF879" s="85"/>
      <c r="AG879" s="85"/>
      <c r="AH879" s="85"/>
      <c r="AI879" s="85"/>
      <c r="AJ879" s="85"/>
      <c r="AK879" s="85"/>
      <c r="AL879" s="85"/>
      <c r="AM879" s="85"/>
      <c r="AN879" s="85"/>
    </row>
    <row r="880" spans="20:40" x14ac:dyDescent="0.2"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  <c r="AG880" s="85"/>
      <c r="AH880" s="85"/>
      <c r="AI880" s="85"/>
      <c r="AJ880" s="85"/>
      <c r="AK880" s="85"/>
      <c r="AL880" s="85"/>
      <c r="AM880" s="85"/>
      <c r="AN880" s="85"/>
    </row>
    <row r="881" spans="20:40" x14ac:dyDescent="0.2">
      <c r="T881" s="85"/>
      <c r="U881" s="85"/>
      <c r="V881" s="85"/>
      <c r="W881" s="85"/>
      <c r="X881" s="85"/>
      <c r="Y881" s="85"/>
      <c r="Z881" s="85"/>
      <c r="AA881" s="85"/>
      <c r="AB881" s="85"/>
      <c r="AC881" s="85"/>
      <c r="AD881" s="85"/>
      <c r="AE881" s="85"/>
      <c r="AF881" s="85"/>
      <c r="AG881" s="85"/>
      <c r="AH881" s="85"/>
      <c r="AI881" s="85"/>
      <c r="AJ881" s="85"/>
      <c r="AK881" s="85"/>
      <c r="AL881" s="85"/>
      <c r="AM881" s="85"/>
      <c r="AN881" s="85"/>
    </row>
    <row r="882" spans="20:40" x14ac:dyDescent="0.2">
      <c r="T882" s="85"/>
      <c r="U882" s="85"/>
      <c r="V882" s="85"/>
      <c r="W882" s="85"/>
      <c r="X882" s="85"/>
      <c r="Y882" s="85"/>
      <c r="Z882" s="85"/>
      <c r="AA882" s="85"/>
      <c r="AB882" s="85"/>
      <c r="AC882" s="85"/>
      <c r="AD882" s="85"/>
      <c r="AE882" s="85"/>
      <c r="AF882" s="85"/>
      <c r="AG882" s="85"/>
      <c r="AH882" s="85"/>
      <c r="AI882" s="85"/>
      <c r="AJ882" s="85"/>
      <c r="AK882" s="85"/>
      <c r="AL882" s="85"/>
      <c r="AM882" s="85"/>
      <c r="AN882" s="85"/>
    </row>
    <row r="883" spans="20:40" x14ac:dyDescent="0.2">
      <c r="T883" s="85"/>
      <c r="U883" s="85"/>
      <c r="V883" s="85"/>
      <c r="W883" s="85"/>
      <c r="X883" s="85"/>
      <c r="Y883" s="85"/>
      <c r="Z883" s="85"/>
      <c r="AA883" s="85"/>
      <c r="AB883" s="85"/>
      <c r="AC883" s="85"/>
      <c r="AD883" s="85"/>
      <c r="AE883" s="85"/>
      <c r="AF883" s="85"/>
      <c r="AG883" s="85"/>
      <c r="AH883" s="85"/>
      <c r="AI883" s="85"/>
      <c r="AJ883" s="85"/>
      <c r="AK883" s="85"/>
      <c r="AL883" s="85"/>
      <c r="AM883" s="85"/>
      <c r="AN883" s="85"/>
    </row>
    <row r="884" spans="20:40" x14ac:dyDescent="0.2">
      <c r="T884" s="85"/>
      <c r="U884" s="85"/>
      <c r="V884" s="85"/>
      <c r="W884" s="85"/>
      <c r="X884" s="85"/>
      <c r="Y884" s="85"/>
      <c r="Z884" s="85"/>
      <c r="AA884" s="85"/>
      <c r="AB884" s="85"/>
      <c r="AC884" s="85"/>
      <c r="AD884" s="85"/>
      <c r="AE884" s="85"/>
      <c r="AF884" s="85"/>
      <c r="AG884" s="85"/>
      <c r="AH884" s="85"/>
      <c r="AI884" s="85"/>
      <c r="AJ884" s="85"/>
      <c r="AK884" s="85"/>
      <c r="AL884" s="85"/>
      <c r="AM884" s="85"/>
      <c r="AN884" s="85"/>
    </row>
    <row r="885" spans="20:40" x14ac:dyDescent="0.2">
      <c r="T885" s="85"/>
      <c r="U885" s="85"/>
      <c r="V885" s="85"/>
      <c r="W885" s="85"/>
      <c r="X885" s="85"/>
      <c r="Y885" s="85"/>
      <c r="Z885" s="85"/>
      <c r="AA885" s="85"/>
      <c r="AB885" s="85"/>
      <c r="AC885" s="85"/>
      <c r="AD885" s="85"/>
      <c r="AE885" s="85"/>
      <c r="AF885" s="85"/>
      <c r="AG885" s="85"/>
      <c r="AH885" s="85"/>
      <c r="AI885" s="85"/>
      <c r="AJ885" s="85"/>
      <c r="AK885" s="85"/>
      <c r="AL885" s="85"/>
      <c r="AM885" s="85"/>
      <c r="AN885" s="85"/>
    </row>
    <row r="886" spans="20:40" x14ac:dyDescent="0.2">
      <c r="T886" s="85"/>
      <c r="U886" s="85"/>
      <c r="V886" s="85"/>
      <c r="W886" s="85"/>
      <c r="X886" s="85"/>
      <c r="Y886" s="85"/>
      <c r="Z886" s="85"/>
      <c r="AA886" s="85"/>
      <c r="AB886" s="85"/>
      <c r="AC886" s="85"/>
      <c r="AD886" s="85"/>
      <c r="AE886" s="85"/>
      <c r="AF886" s="85"/>
      <c r="AG886" s="85"/>
      <c r="AH886" s="85"/>
      <c r="AI886" s="85"/>
      <c r="AJ886" s="85"/>
      <c r="AK886" s="85"/>
      <c r="AL886" s="85"/>
      <c r="AM886" s="85"/>
      <c r="AN886" s="85"/>
    </row>
    <row r="887" spans="20:40" x14ac:dyDescent="0.2">
      <c r="T887" s="85"/>
      <c r="U887" s="85"/>
      <c r="V887" s="85"/>
      <c r="W887" s="85"/>
      <c r="X887" s="85"/>
      <c r="Y887" s="85"/>
      <c r="Z887" s="85"/>
      <c r="AA887" s="85"/>
      <c r="AB887" s="85"/>
      <c r="AC887" s="85"/>
      <c r="AD887" s="85"/>
      <c r="AE887" s="85"/>
      <c r="AF887" s="85"/>
      <c r="AG887" s="85"/>
      <c r="AH887" s="85"/>
      <c r="AI887" s="85"/>
      <c r="AJ887" s="85"/>
      <c r="AK887" s="85"/>
      <c r="AL887" s="85"/>
      <c r="AM887" s="85"/>
      <c r="AN887" s="85"/>
    </row>
    <row r="888" spans="20:40" x14ac:dyDescent="0.2"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5"/>
    </row>
    <row r="889" spans="20:40" x14ac:dyDescent="0.2">
      <c r="T889" s="85"/>
      <c r="U889" s="85"/>
      <c r="V889" s="85"/>
      <c r="W889" s="85"/>
      <c r="X889" s="85"/>
      <c r="Y889" s="85"/>
      <c r="Z889" s="85"/>
      <c r="AA889" s="85"/>
      <c r="AB889" s="85"/>
      <c r="AC889" s="85"/>
      <c r="AD889" s="85"/>
      <c r="AE889" s="85"/>
      <c r="AF889" s="85"/>
      <c r="AG889" s="85"/>
      <c r="AH889" s="85"/>
      <c r="AI889" s="85"/>
      <c r="AJ889" s="85"/>
      <c r="AK889" s="85"/>
      <c r="AL889" s="85"/>
      <c r="AM889" s="85"/>
      <c r="AN889" s="85"/>
    </row>
    <row r="890" spans="20:40" x14ac:dyDescent="0.2">
      <c r="T890" s="85"/>
      <c r="U890" s="85"/>
      <c r="V890" s="85"/>
      <c r="W890" s="85"/>
      <c r="X890" s="85"/>
      <c r="Y890" s="85"/>
      <c r="Z890" s="85"/>
      <c r="AA890" s="85"/>
      <c r="AB890" s="85"/>
      <c r="AC890" s="85"/>
      <c r="AD890" s="85"/>
      <c r="AE890" s="85"/>
      <c r="AF890" s="85"/>
      <c r="AG890" s="85"/>
      <c r="AH890" s="85"/>
      <c r="AI890" s="85"/>
      <c r="AJ890" s="85"/>
      <c r="AK890" s="85"/>
      <c r="AL890" s="85"/>
      <c r="AM890" s="85"/>
      <c r="AN890" s="85"/>
    </row>
    <row r="891" spans="20:40" x14ac:dyDescent="0.2">
      <c r="T891" s="85"/>
      <c r="U891" s="85"/>
      <c r="V891" s="85"/>
      <c r="W891" s="85"/>
      <c r="X891" s="85"/>
      <c r="Y891" s="85"/>
      <c r="Z891" s="85"/>
      <c r="AA891" s="85"/>
      <c r="AB891" s="85"/>
      <c r="AC891" s="85"/>
      <c r="AD891" s="85"/>
      <c r="AE891" s="85"/>
      <c r="AF891" s="85"/>
      <c r="AG891" s="85"/>
      <c r="AH891" s="85"/>
      <c r="AI891" s="85"/>
      <c r="AJ891" s="85"/>
      <c r="AK891" s="85"/>
      <c r="AL891" s="85"/>
      <c r="AM891" s="85"/>
      <c r="AN891" s="85"/>
    </row>
    <row r="892" spans="20:40" x14ac:dyDescent="0.2">
      <c r="T892" s="85"/>
      <c r="U892" s="85"/>
      <c r="V892" s="85"/>
      <c r="W892" s="85"/>
      <c r="X892" s="85"/>
      <c r="Y892" s="85"/>
      <c r="Z892" s="85"/>
      <c r="AA892" s="85"/>
      <c r="AB892" s="85"/>
      <c r="AC892" s="85"/>
      <c r="AD892" s="85"/>
      <c r="AE892" s="85"/>
      <c r="AF892" s="85"/>
      <c r="AG892" s="85"/>
      <c r="AH892" s="85"/>
      <c r="AI892" s="85"/>
      <c r="AJ892" s="85"/>
      <c r="AK892" s="85"/>
      <c r="AL892" s="85"/>
      <c r="AM892" s="85"/>
      <c r="AN892" s="85"/>
    </row>
    <row r="893" spans="20:40" x14ac:dyDescent="0.2">
      <c r="T893" s="85"/>
      <c r="U893" s="85"/>
      <c r="V893" s="85"/>
      <c r="W893" s="85"/>
      <c r="X893" s="85"/>
      <c r="Y893" s="85"/>
      <c r="Z893" s="85"/>
      <c r="AA893" s="85"/>
      <c r="AB893" s="85"/>
      <c r="AC893" s="85"/>
      <c r="AD893" s="85"/>
      <c r="AE893" s="85"/>
      <c r="AF893" s="85"/>
      <c r="AG893" s="85"/>
      <c r="AH893" s="85"/>
      <c r="AI893" s="85"/>
      <c r="AJ893" s="85"/>
      <c r="AK893" s="85"/>
      <c r="AL893" s="85"/>
      <c r="AM893" s="85"/>
      <c r="AN893" s="85"/>
    </row>
    <row r="894" spans="20:40" x14ac:dyDescent="0.2">
      <c r="T894" s="85"/>
      <c r="U894" s="85"/>
      <c r="V894" s="85"/>
      <c r="W894" s="85"/>
      <c r="X894" s="85"/>
      <c r="Y894" s="85"/>
      <c r="Z894" s="85"/>
      <c r="AA894" s="85"/>
      <c r="AB894" s="85"/>
      <c r="AC894" s="85"/>
      <c r="AD894" s="85"/>
      <c r="AE894" s="85"/>
      <c r="AF894" s="85"/>
      <c r="AG894" s="85"/>
      <c r="AH894" s="85"/>
      <c r="AI894" s="85"/>
      <c r="AJ894" s="85"/>
      <c r="AK894" s="85"/>
      <c r="AL894" s="85"/>
      <c r="AM894" s="85"/>
      <c r="AN894" s="85"/>
    </row>
    <row r="895" spans="20:40" x14ac:dyDescent="0.2">
      <c r="T895" s="85"/>
      <c r="U895" s="85"/>
      <c r="V895" s="85"/>
      <c r="W895" s="85"/>
      <c r="X895" s="85"/>
      <c r="Y895" s="85"/>
      <c r="Z895" s="85"/>
      <c r="AA895" s="85"/>
      <c r="AB895" s="85"/>
      <c r="AC895" s="85"/>
      <c r="AD895" s="85"/>
      <c r="AE895" s="85"/>
      <c r="AF895" s="85"/>
      <c r="AG895" s="85"/>
      <c r="AH895" s="85"/>
      <c r="AI895" s="85"/>
      <c r="AJ895" s="85"/>
      <c r="AK895" s="85"/>
      <c r="AL895" s="85"/>
      <c r="AM895" s="85"/>
      <c r="AN895" s="85"/>
    </row>
    <row r="896" spans="20:40" x14ac:dyDescent="0.2">
      <c r="T896" s="85"/>
      <c r="U896" s="85"/>
      <c r="V896" s="85"/>
      <c r="W896" s="85"/>
      <c r="X896" s="85"/>
      <c r="Y896" s="85"/>
      <c r="Z896" s="85"/>
      <c r="AA896" s="85"/>
      <c r="AB896" s="85"/>
      <c r="AC896" s="85"/>
      <c r="AD896" s="85"/>
      <c r="AE896" s="85"/>
      <c r="AF896" s="85"/>
      <c r="AG896" s="85"/>
      <c r="AH896" s="85"/>
      <c r="AI896" s="85"/>
      <c r="AJ896" s="85"/>
      <c r="AK896" s="85"/>
      <c r="AL896" s="85"/>
      <c r="AM896" s="85"/>
      <c r="AN896" s="85"/>
    </row>
    <row r="897" spans="20:40" x14ac:dyDescent="0.2">
      <c r="T897" s="85"/>
      <c r="U897" s="85"/>
      <c r="V897" s="85"/>
      <c r="W897" s="85"/>
      <c r="X897" s="85"/>
      <c r="Y897" s="85"/>
      <c r="Z897" s="85"/>
      <c r="AA897" s="85"/>
      <c r="AB897" s="85"/>
      <c r="AC897" s="85"/>
      <c r="AD897" s="85"/>
      <c r="AE897" s="85"/>
      <c r="AF897" s="85"/>
      <c r="AG897" s="85"/>
      <c r="AH897" s="85"/>
      <c r="AI897" s="85"/>
      <c r="AJ897" s="85"/>
      <c r="AK897" s="85"/>
      <c r="AL897" s="85"/>
      <c r="AM897" s="85"/>
      <c r="AN897" s="85"/>
    </row>
    <row r="898" spans="20:40" x14ac:dyDescent="0.2">
      <c r="T898" s="85"/>
      <c r="U898" s="85"/>
      <c r="V898" s="85"/>
      <c r="W898" s="85"/>
      <c r="X898" s="85"/>
      <c r="Y898" s="85"/>
      <c r="Z898" s="85"/>
      <c r="AA898" s="85"/>
      <c r="AB898" s="85"/>
      <c r="AC898" s="85"/>
      <c r="AD898" s="85"/>
      <c r="AE898" s="85"/>
      <c r="AF898" s="85"/>
      <c r="AG898" s="85"/>
      <c r="AH898" s="85"/>
      <c r="AI898" s="85"/>
      <c r="AJ898" s="85"/>
      <c r="AK898" s="85"/>
      <c r="AL898" s="85"/>
      <c r="AM898" s="85"/>
      <c r="AN898" s="85"/>
    </row>
    <row r="899" spans="20:40" x14ac:dyDescent="0.2">
      <c r="T899" s="85"/>
      <c r="U899" s="85"/>
      <c r="V899" s="85"/>
      <c r="W899" s="85"/>
      <c r="X899" s="85"/>
      <c r="Y899" s="85"/>
      <c r="Z899" s="85"/>
      <c r="AA899" s="85"/>
      <c r="AB899" s="85"/>
      <c r="AC899" s="85"/>
      <c r="AD899" s="85"/>
      <c r="AE899" s="85"/>
      <c r="AF899" s="85"/>
      <c r="AG899" s="85"/>
      <c r="AH899" s="85"/>
      <c r="AI899" s="85"/>
      <c r="AJ899" s="85"/>
      <c r="AK899" s="85"/>
      <c r="AL899" s="85"/>
      <c r="AM899" s="85"/>
      <c r="AN899" s="85"/>
    </row>
    <row r="900" spans="20:40" x14ac:dyDescent="0.2">
      <c r="T900" s="85"/>
      <c r="U900" s="85"/>
      <c r="V900" s="85"/>
      <c r="W900" s="85"/>
      <c r="X900" s="85"/>
      <c r="Y900" s="85"/>
      <c r="Z900" s="85"/>
      <c r="AA900" s="85"/>
      <c r="AB900" s="85"/>
      <c r="AC900" s="85"/>
      <c r="AD900" s="85"/>
      <c r="AE900" s="85"/>
      <c r="AF900" s="85"/>
      <c r="AG900" s="85"/>
      <c r="AH900" s="85"/>
      <c r="AI900" s="85"/>
      <c r="AJ900" s="85"/>
      <c r="AK900" s="85"/>
      <c r="AL900" s="85"/>
      <c r="AM900" s="85"/>
      <c r="AN900" s="85"/>
    </row>
    <row r="901" spans="20:40" x14ac:dyDescent="0.2">
      <c r="T901" s="85"/>
      <c r="U901" s="85"/>
      <c r="V901" s="85"/>
      <c r="W901" s="85"/>
      <c r="X901" s="85"/>
      <c r="Y901" s="85"/>
      <c r="Z901" s="85"/>
      <c r="AA901" s="85"/>
      <c r="AB901" s="85"/>
      <c r="AC901" s="85"/>
      <c r="AD901" s="85"/>
      <c r="AE901" s="85"/>
      <c r="AF901" s="85"/>
      <c r="AG901" s="85"/>
      <c r="AH901" s="85"/>
      <c r="AI901" s="85"/>
      <c r="AJ901" s="85"/>
      <c r="AK901" s="85"/>
      <c r="AL901" s="85"/>
      <c r="AM901" s="85"/>
      <c r="AN901" s="85"/>
    </row>
    <row r="902" spans="20:40" x14ac:dyDescent="0.2">
      <c r="T902" s="85"/>
      <c r="U902" s="85"/>
      <c r="V902" s="85"/>
      <c r="W902" s="85"/>
      <c r="X902" s="85"/>
      <c r="Y902" s="85"/>
      <c r="Z902" s="85"/>
      <c r="AA902" s="85"/>
      <c r="AB902" s="85"/>
      <c r="AC902" s="85"/>
      <c r="AD902" s="85"/>
      <c r="AE902" s="85"/>
      <c r="AF902" s="85"/>
      <c r="AG902" s="85"/>
      <c r="AH902" s="85"/>
      <c r="AI902" s="85"/>
      <c r="AJ902" s="85"/>
      <c r="AK902" s="85"/>
      <c r="AL902" s="85"/>
      <c r="AM902" s="85"/>
      <c r="AN902" s="85"/>
    </row>
    <row r="903" spans="20:40" x14ac:dyDescent="0.2">
      <c r="T903" s="85"/>
      <c r="U903" s="85"/>
      <c r="V903" s="85"/>
      <c r="W903" s="85"/>
      <c r="X903" s="85"/>
      <c r="Y903" s="85"/>
      <c r="Z903" s="85"/>
      <c r="AA903" s="85"/>
      <c r="AB903" s="85"/>
      <c r="AC903" s="85"/>
      <c r="AD903" s="85"/>
      <c r="AE903" s="85"/>
      <c r="AF903" s="85"/>
      <c r="AG903" s="85"/>
      <c r="AH903" s="85"/>
      <c r="AI903" s="85"/>
      <c r="AJ903" s="85"/>
      <c r="AK903" s="85"/>
      <c r="AL903" s="85"/>
      <c r="AM903" s="85"/>
      <c r="AN903" s="85"/>
    </row>
    <row r="904" spans="20:40" x14ac:dyDescent="0.2">
      <c r="T904" s="85"/>
      <c r="U904" s="85"/>
      <c r="V904" s="85"/>
      <c r="W904" s="85"/>
      <c r="X904" s="85"/>
      <c r="Y904" s="85"/>
      <c r="Z904" s="85"/>
      <c r="AA904" s="85"/>
      <c r="AB904" s="85"/>
      <c r="AC904" s="85"/>
      <c r="AD904" s="85"/>
      <c r="AE904" s="85"/>
      <c r="AF904" s="85"/>
      <c r="AG904" s="85"/>
      <c r="AH904" s="85"/>
      <c r="AI904" s="85"/>
      <c r="AJ904" s="85"/>
      <c r="AK904" s="85"/>
      <c r="AL904" s="85"/>
      <c r="AM904" s="85"/>
      <c r="AN904" s="85"/>
    </row>
    <row r="905" spans="20:40" x14ac:dyDescent="0.2">
      <c r="T905" s="85"/>
      <c r="U905" s="85"/>
      <c r="V905" s="85"/>
      <c r="W905" s="85"/>
      <c r="X905" s="85"/>
      <c r="Y905" s="85"/>
      <c r="Z905" s="85"/>
      <c r="AA905" s="85"/>
      <c r="AB905" s="85"/>
      <c r="AC905" s="85"/>
      <c r="AD905" s="85"/>
      <c r="AE905" s="85"/>
      <c r="AF905" s="85"/>
      <c r="AG905" s="85"/>
      <c r="AH905" s="85"/>
      <c r="AI905" s="85"/>
      <c r="AJ905" s="85"/>
      <c r="AK905" s="85"/>
      <c r="AL905" s="85"/>
      <c r="AM905" s="85"/>
      <c r="AN905" s="85"/>
    </row>
    <row r="906" spans="20:40" x14ac:dyDescent="0.2">
      <c r="T906" s="85"/>
      <c r="U906" s="85"/>
      <c r="V906" s="85"/>
      <c r="W906" s="85"/>
      <c r="X906" s="85"/>
      <c r="Y906" s="85"/>
      <c r="Z906" s="85"/>
      <c r="AA906" s="85"/>
      <c r="AB906" s="85"/>
      <c r="AC906" s="85"/>
      <c r="AD906" s="85"/>
      <c r="AE906" s="85"/>
      <c r="AF906" s="85"/>
      <c r="AG906" s="85"/>
      <c r="AH906" s="85"/>
      <c r="AI906" s="85"/>
      <c r="AJ906" s="85"/>
      <c r="AK906" s="85"/>
      <c r="AL906" s="85"/>
      <c r="AM906" s="85"/>
      <c r="AN906" s="85"/>
    </row>
    <row r="907" spans="20:40" x14ac:dyDescent="0.2"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  <c r="AJ907" s="85"/>
      <c r="AK907" s="85"/>
      <c r="AL907" s="85"/>
      <c r="AM907" s="85"/>
      <c r="AN907" s="85"/>
    </row>
    <row r="908" spans="20:40" x14ac:dyDescent="0.2">
      <c r="T908" s="85"/>
      <c r="U908" s="85"/>
      <c r="V908" s="85"/>
      <c r="W908" s="85"/>
      <c r="X908" s="85"/>
      <c r="Y908" s="85"/>
      <c r="Z908" s="85"/>
      <c r="AA908" s="85"/>
      <c r="AB908" s="85"/>
      <c r="AC908" s="85"/>
      <c r="AD908" s="85"/>
      <c r="AE908" s="85"/>
      <c r="AF908" s="85"/>
      <c r="AG908" s="85"/>
      <c r="AH908" s="85"/>
      <c r="AI908" s="85"/>
      <c r="AJ908" s="85"/>
      <c r="AK908" s="85"/>
      <c r="AL908" s="85"/>
      <c r="AM908" s="85"/>
      <c r="AN908" s="85"/>
    </row>
    <row r="909" spans="20:40" x14ac:dyDescent="0.2">
      <c r="T909" s="85"/>
      <c r="U909" s="85"/>
      <c r="V909" s="85"/>
      <c r="W909" s="85"/>
      <c r="X909" s="85"/>
      <c r="Y909" s="85"/>
      <c r="Z909" s="85"/>
      <c r="AA909" s="85"/>
      <c r="AB909" s="85"/>
      <c r="AC909" s="85"/>
      <c r="AD909" s="85"/>
      <c r="AE909" s="85"/>
      <c r="AF909" s="85"/>
      <c r="AG909" s="85"/>
      <c r="AH909" s="85"/>
      <c r="AI909" s="85"/>
      <c r="AJ909" s="85"/>
      <c r="AK909" s="85"/>
      <c r="AL909" s="85"/>
      <c r="AM909" s="85"/>
      <c r="AN909" s="85"/>
    </row>
    <row r="910" spans="20:40" x14ac:dyDescent="0.2">
      <c r="T910" s="85"/>
      <c r="U910" s="85"/>
      <c r="V910" s="85"/>
      <c r="W910" s="85"/>
      <c r="X910" s="85"/>
      <c r="Y910" s="85"/>
      <c r="Z910" s="85"/>
      <c r="AA910" s="85"/>
      <c r="AB910" s="85"/>
      <c r="AC910" s="85"/>
      <c r="AD910" s="85"/>
      <c r="AE910" s="85"/>
      <c r="AF910" s="85"/>
      <c r="AG910" s="85"/>
      <c r="AH910" s="85"/>
      <c r="AI910" s="85"/>
      <c r="AJ910" s="85"/>
      <c r="AK910" s="85"/>
      <c r="AL910" s="85"/>
      <c r="AM910" s="85"/>
      <c r="AN910" s="85"/>
    </row>
    <row r="911" spans="20:40" x14ac:dyDescent="0.2">
      <c r="T911" s="85"/>
      <c r="U911" s="85"/>
      <c r="V911" s="85"/>
      <c r="W911" s="85"/>
      <c r="X911" s="85"/>
      <c r="Y911" s="85"/>
      <c r="Z911" s="85"/>
      <c r="AA911" s="85"/>
      <c r="AB911" s="85"/>
      <c r="AC911" s="85"/>
      <c r="AD911" s="85"/>
      <c r="AE911" s="85"/>
      <c r="AF911" s="85"/>
      <c r="AG911" s="85"/>
      <c r="AH911" s="85"/>
      <c r="AI911" s="85"/>
      <c r="AJ911" s="85"/>
      <c r="AK911" s="85"/>
      <c r="AL911" s="85"/>
      <c r="AM911" s="85"/>
      <c r="AN911" s="85"/>
    </row>
    <row r="912" spans="20:40" x14ac:dyDescent="0.2">
      <c r="T912" s="85"/>
      <c r="U912" s="85"/>
      <c r="V912" s="85"/>
      <c r="W912" s="85"/>
      <c r="X912" s="85"/>
      <c r="Y912" s="85"/>
      <c r="Z912" s="85"/>
      <c r="AA912" s="85"/>
      <c r="AB912" s="85"/>
      <c r="AC912" s="85"/>
      <c r="AD912" s="85"/>
      <c r="AE912" s="85"/>
      <c r="AF912" s="85"/>
      <c r="AG912" s="85"/>
      <c r="AH912" s="85"/>
      <c r="AI912" s="85"/>
      <c r="AJ912" s="85"/>
      <c r="AK912" s="85"/>
      <c r="AL912" s="85"/>
      <c r="AM912" s="85"/>
      <c r="AN912" s="85"/>
    </row>
    <row r="913" spans="20:40" x14ac:dyDescent="0.2">
      <c r="T913" s="85"/>
      <c r="U913" s="85"/>
      <c r="V913" s="85"/>
      <c r="W913" s="85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  <c r="AJ913" s="85"/>
      <c r="AK913" s="85"/>
      <c r="AL913" s="85"/>
      <c r="AM913" s="85"/>
      <c r="AN913" s="85"/>
    </row>
    <row r="914" spans="20:40" x14ac:dyDescent="0.2">
      <c r="T914" s="85"/>
      <c r="U914" s="85"/>
      <c r="V914" s="85"/>
      <c r="W914" s="85"/>
      <c r="X914" s="85"/>
      <c r="Y914" s="85"/>
      <c r="Z914" s="85"/>
      <c r="AA914" s="85"/>
      <c r="AB914" s="85"/>
      <c r="AC914" s="85"/>
      <c r="AD914" s="85"/>
      <c r="AE914" s="85"/>
      <c r="AF914" s="85"/>
      <c r="AG914" s="85"/>
      <c r="AH914" s="85"/>
      <c r="AI914" s="85"/>
      <c r="AJ914" s="85"/>
      <c r="AK914" s="85"/>
      <c r="AL914" s="85"/>
      <c r="AM914" s="85"/>
      <c r="AN914" s="85"/>
    </row>
    <row r="915" spans="20:40" x14ac:dyDescent="0.2">
      <c r="T915" s="85"/>
      <c r="U915" s="85"/>
      <c r="V915" s="85"/>
      <c r="W915" s="85"/>
      <c r="X915" s="85"/>
      <c r="Y915" s="85"/>
      <c r="Z915" s="85"/>
      <c r="AA915" s="85"/>
      <c r="AB915" s="85"/>
      <c r="AC915" s="85"/>
      <c r="AD915" s="85"/>
      <c r="AE915" s="85"/>
      <c r="AF915" s="85"/>
      <c r="AG915" s="85"/>
      <c r="AH915" s="85"/>
      <c r="AI915" s="85"/>
      <c r="AJ915" s="85"/>
      <c r="AK915" s="85"/>
      <c r="AL915" s="85"/>
      <c r="AM915" s="85"/>
      <c r="AN915" s="85"/>
    </row>
    <row r="916" spans="20:40" x14ac:dyDescent="0.2">
      <c r="T916" s="85"/>
      <c r="U916" s="85"/>
      <c r="V916" s="85"/>
      <c r="W916" s="85"/>
      <c r="X916" s="85"/>
      <c r="Y916" s="85"/>
      <c r="Z916" s="85"/>
      <c r="AA916" s="85"/>
      <c r="AB916" s="85"/>
      <c r="AC916" s="85"/>
      <c r="AD916" s="85"/>
      <c r="AE916" s="85"/>
      <c r="AF916" s="85"/>
      <c r="AG916" s="85"/>
      <c r="AH916" s="85"/>
      <c r="AI916" s="85"/>
      <c r="AJ916" s="85"/>
      <c r="AK916" s="85"/>
      <c r="AL916" s="85"/>
      <c r="AM916" s="85"/>
      <c r="AN916" s="85"/>
    </row>
    <row r="917" spans="20:40" x14ac:dyDescent="0.2">
      <c r="T917" s="85"/>
      <c r="U917" s="85"/>
      <c r="V917" s="85"/>
      <c r="W917" s="85"/>
      <c r="X917" s="85"/>
      <c r="Y917" s="85"/>
      <c r="Z917" s="85"/>
      <c r="AA917" s="85"/>
      <c r="AB917" s="85"/>
      <c r="AC917" s="85"/>
      <c r="AD917" s="85"/>
      <c r="AE917" s="85"/>
      <c r="AF917" s="85"/>
      <c r="AG917" s="85"/>
      <c r="AH917" s="85"/>
      <c r="AI917" s="85"/>
      <c r="AJ917" s="85"/>
      <c r="AK917" s="85"/>
      <c r="AL917" s="85"/>
      <c r="AM917" s="85"/>
      <c r="AN917" s="85"/>
    </row>
    <row r="918" spans="20:40" x14ac:dyDescent="0.2">
      <c r="T918" s="85"/>
      <c r="U918" s="85"/>
      <c r="V918" s="85"/>
      <c r="W918" s="85"/>
      <c r="X918" s="85"/>
      <c r="Y918" s="85"/>
      <c r="Z918" s="85"/>
      <c r="AA918" s="85"/>
      <c r="AB918" s="85"/>
      <c r="AC918" s="85"/>
      <c r="AD918" s="85"/>
      <c r="AE918" s="85"/>
      <c r="AF918" s="85"/>
      <c r="AG918" s="85"/>
      <c r="AH918" s="85"/>
      <c r="AI918" s="85"/>
      <c r="AJ918" s="85"/>
      <c r="AK918" s="85"/>
      <c r="AL918" s="85"/>
      <c r="AM918" s="85"/>
      <c r="AN918" s="85"/>
    </row>
    <row r="919" spans="20:40" x14ac:dyDescent="0.2">
      <c r="T919" s="85"/>
      <c r="U919" s="85"/>
      <c r="V919" s="85"/>
      <c r="W919" s="85"/>
      <c r="X919" s="85"/>
      <c r="Y919" s="85"/>
      <c r="Z919" s="85"/>
      <c r="AA919" s="85"/>
      <c r="AB919" s="85"/>
      <c r="AC919" s="85"/>
      <c r="AD919" s="85"/>
      <c r="AE919" s="85"/>
      <c r="AF919" s="85"/>
      <c r="AG919" s="85"/>
      <c r="AH919" s="85"/>
      <c r="AI919" s="85"/>
      <c r="AJ919" s="85"/>
      <c r="AK919" s="85"/>
      <c r="AL919" s="85"/>
      <c r="AM919" s="85"/>
      <c r="AN919" s="85"/>
    </row>
    <row r="920" spans="20:40" x14ac:dyDescent="0.2">
      <c r="T920" s="85"/>
      <c r="U920" s="85"/>
      <c r="V920" s="85"/>
      <c r="W920" s="85"/>
      <c r="X920" s="85"/>
      <c r="Y920" s="85"/>
      <c r="Z920" s="85"/>
      <c r="AA920" s="85"/>
      <c r="AB920" s="85"/>
      <c r="AC920" s="85"/>
      <c r="AD920" s="85"/>
      <c r="AE920" s="85"/>
      <c r="AF920" s="85"/>
      <c r="AG920" s="85"/>
      <c r="AH920" s="85"/>
      <c r="AI920" s="85"/>
      <c r="AJ920" s="85"/>
      <c r="AK920" s="85"/>
      <c r="AL920" s="85"/>
      <c r="AM920" s="85"/>
      <c r="AN920" s="85"/>
    </row>
    <row r="921" spans="20:40" x14ac:dyDescent="0.2">
      <c r="T921" s="85"/>
      <c r="U921" s="85"/>
      <c r="V921" s="85"/>
      <c r="W921" s="85"/>
      <c r="X921" s="85"/>
      <c r="Y921" s="85"/>
      <c r="Z921" s="85"/>
      <c r="AA921" s="85"/>
      <c r="AB921" s="85"/>
      <c r="AC921" s="85"/>
      <c r="AD921" s="85"/>
      <c r="AE921" s="85"/>
      <c r="AF921" s="85"/>
      <c r="AG921" s="85"/>
      <c r="AH921" s="85"/>
      <c r="AI921" s="85"/>
      <c r="AJ921" s="85"/>
      <c r="AK921" s="85"/>
      <c r="AL921" s="85"/>
      <c r="AM921" s="85"/>
      <c r="AN921" s="85"/>
    </row>
    <row r="922" spans="20:40" x14ac:dyDescent="0.2">
      <c r="T922" s="85"/>
      <c r="U922" s="85"/>
      <c r="V922" s="85"/>
      <c r="W922" s="85"/>
      <c r="X922" s="85"/>
      <c r="Y922" s="85"/>
      <c r="Z922" s="85"/>
      <c r="AA922" s="85"/>
      <c r="AB922" s="85"/>
      <c r="AC922" s="85"/>
      <c r="AD922" s="85"/>
      <c r="AE922" s="85"/>
      <c r="AF922" s="85"/>
      <c r="AG922" s="85"/>
      <c r="AH922" s="85"/>
      <c r="AI922" s="85"/>
      <c r="AJ922" s="85"/>
      <c r="AK922" s="85"/>
      <c r="AL922" s="85"/>
      <c r="AM922" s="85"/>
      <c r="AN922" s="85"/>
    </row>
    <row r="923" spans="20:40" x14ac:dyDescent="0.2">
      <c r="T923" s="85"/>
      <c r="U923" s="85"/>
      <c r="V923" s="85"/>
      <c r="W923" s="85"/>
      <c r="X923" s="85"/>
      <c r="Y923" s="85"/>
      <c r="Z923" s="85"/>
      <c r="AA923" s="85"/>
      <c r="AB923" s="85"/>
      <c r="AC923" s="85"/>
      <c r="AD923" s="85"/>
      <c r="AE923" s="85"/>
      <c r="AF923" s="85"/>
      <c r="AG923" s="85"/>
      <c r="AH923" s="85"/>
      <c r="AI923" s="85"/>
      <c r="AJ923" s="85"/>
      <c r="AK923" s="85"/>
      <c r="AL923" s="85"/>
      <c r="AM923" s="85"/>
      <c r="AN923" s="85"/>
    </row>
    <row r="924" spans="20:40" x14ac:dyDescent="0.2">
      <c r="T924" s="85"/>
      <c r="U924" s="85"/>
      <c r="V924" s="85"/>
      <c r="W924" s="85"/>
      <c r="X924" s="85"/>
      <c r="Y924" s="85"/>
      <c r="Z924" s="85"/>
      <c r="AA924" s="85"/>
      <c r="AB924" s="85"/>
      <c r="AC924" s="85"/>
      <c r="AD924" s="85"/>
      <c r="AE924" s="85"/>
      <c r="AF924" s="85"/>
      <c r="AG924" s="85"/>
      <c r="AH924" s="85"/>
      <c r="AI924" s="85"/>
      <c r="AJ924" s="85"/>
      <c r="AK924" s="85"/>
      <c r="AL924" s="85"/>
      <c r="AM924" s="85"/>
      <c r="AN924" s="85"/>
    </row>
    <row r="925" spans="20:40" x14ac:dyDescent="0.2">
      <c r="T925" s="85"/>
      <c r="U925" s="85"/>
      <c r="V925" s="85"/>
      <c r="W925" s="85"/>
      <c r="X925" s="85"/>
      <c r="Y925" s="85"/>
      <c r="Z925" s="85"/>
      <c r="AA925" s="85"/>
      <c r="AB925" s="85"/>
      <c r="AC925" s="85"/>
      <c r="AD925" s="85"/>
      <c r="AE925" s="85"/>
      <c r="AF925" s="85"/>
      <c r="AG925" s="85"/>
      <c r="AH925" s="85"/>
      <c r="AI925" s="85"/>
      <c r="AJ925" s="85"/>
      <c r="AK925" s="85"/>
      <c r="AL925" s="85"/>
      <c r="AM925" s="85"/>
      <c r="AN925" s="85"/>
    </row>
    <row r="926" spans="20:40" x14ac:dyDescent="0.2">
      <c r="T926" s="85"/>
      <c r="U926" s="85"/>
      <c r="V926" s="85"/>
      <c r="W926" s="85"/>
      <c r="X926" s="85"/>
      <c r="Y926" s="85"/>
      <c r="Z926" s="85"/>
      <c r="AA926" s="85"/>
      <c r="AB926" s="85"/>
      <c r="AC926" s="85"/>
      <c r="AD926" s="85"/>
      <c r="AE926" s="85"/>
      <c r="AF926" s="85"/>
      <c r="AG926" s="85"/>
      <c r="AH926" s="85"/>
      <c r="AI926" s="85"/>
      <c r="AJ926" s="85"/>
      <c r="AK926" s="85"/>
      <c r="AL926" s="85"/>
      <c r="AM926" s="85"/>
      <c r="AN926" s="85"/>
    </row>
    <row r="927" spans="20:40" x14ac:dyDescent="0.2">
      <c r="T927" s="85"/>
      <c r="U927" s="85"/>
      <c r="V927" s="85"/>
      <c r="W927" s="85"/>
      <c r="X927" s="85"/>
      <c r="Y927" s="85"/>
      <c r="Z927" s="85"/>
      <c r="AA927" s="85"/>
      <c r="AB927" s="85"/>
      <c r="AC927" s="85"/>
      <c r="AD927" s="85"/>
      <c r="AE927" s="85"/>
      <c r="AF927" s="85"/>
      <c r="AG927" s="85"/>
      <c r="AH927" s="85"/>
      <c r="AI927" s="85"/>
      <c r="AJ927" s="85"/>
      <c r="AK927" s="85"/>
      <c r="AL927" s="85"/>
      <c r="AM927" s="85"/>
      <c r="AN927" s="85"/>
    </row>
    <row r="928" spans="20:40" x14ac:dyDescent="0.2">
      <c r="T928" s="85"/>
      <c r="U928" s="85"/>
      <c r="V928" s="85"/>
      <c r="W928" s="85"/>
      <c r="X928" s="85"/>
      <c r="Y928" s="85"/>
      <c r="Z928" s="85"/>
      <c r="AA928" s="85"/>
      <c r="AB928" s="85"/>
      <c r="AC928" s="85"/>
      <c r="AD928" s="85"/>
      <c r="AE928" s="85"/>
      <c r="AF928" s="85"/>
      <c r="AG928" s="85"/>
      <c r="AH928" s="85"/>
      <c r="AI928" s="85"/>
      <c r="AJ928" s="85"/>
      <c r="AK928" s="85"/>
      <c r="AL928" s="85"/>
      <c r="AM928" s="85"/>
      <c r="AN928" s="85"/>
    </row>
    <row r="929" spans="20:40" x14ac:dyDescent="0.2">
      <c r="T929" s="85"/>
      <c r="U929" s="85"/>
      <c r="V929" s="85"/>
      <c r="W929" s="85"/>
      <c r="X929" s="85"/>
      <c r="Y929" s="85"/>
      <c r="Z929" s="85"/>
      <c r="AA929" s="85"/>
      <c r="AB929" s="85"/>
      <c r="AC929" s="85"/>
      <c r="AD929" s="85"/>
      <c r="AE929" s="85"/>
      <c r="AF929" s="85"/>
      <c r="AG929" s="85"/>
      <c r="AH929" s="85"/>
      <c r="AI929" s="85"/>
      <c r="AJ929" s="85"/>
      <c r="AK929" s="85"/>
      <c r="AL929" s="85"/>
      <c r="AM929" s="85"/>
      <c r="AN929" s="85"/>
    </row>
    <row r="930" spans="20:40" x14ac:dyDescent="0.2">
      <c r="T930" s="85"/>
      <c r="U930" s="85"/>
      <c r="V930" s="85"/>
      <c r="W930" s="85"/>
      <c r="X930" s="85"/>
      <c r="Y930" s="85"/>
      <c r="Z930" s="85"/>
      <c r="AA930" s="85"/>
      <c r="AB930" s="85"/>
      <c r="AC930" s="85"/>
      <c r="AD930" s="85"/>
      <c r="AE930" s="85"/>
      <c r="AF930" s="85"/>
      <c r="AG930" s="85"/>
      <c r="AH930" s="85"/>
      <c r="AI930" s="85"/>
      <c r="AJ930" s="85"/>
      <c r="AK930" s="85"/>
      <c r="AL930" s="85"/>
      <c r="AM930" s="85"/>
      <c r="AN930" s="85"/>
    </row>
    <row r="931" spans="20:40" x14ac:dyDescent="0.2">
      <c r="T931" s="85"/>
      <c r="U931" s="85"/>
      <c r="V931" s="85"/>
      <c r="W931" s="85"/>
      <c r="X931" s="85"/>
      <c r="Y931" s="85"/>
      <c r="Z931" s="85"/>
      <c r="AA931" s="85"/>
      <c r="AB931" s="85"/>
      <c r="AC931" s="85"/>
      <c r="AD931" s="85"/>
      <c r="AE931" s="85"/>
      <c r="AF931" s="85"/>
      <c r="AG931" s="85"/>
      <c r="AH931" s="85"/>
      <c r="AI931" s="85"/>
      <c r="AJ931" s="85"/>
      <c r="AK931" s="85"/>
      <c r="AL931" s="85"/>
      <c r="AM931" s="85"/>
      <c r="AN931" s="85"/>
    </row>
    <row r="932" spans="20:40" x14ac:dyDescent="0.2">
      <c r="T932" s="85"/>
      <c r="U932" s="85"/>
      <c r="V932" s="85"/>
      <c r="W932" s="85"/>
      <c r="X932" s="85"/>
      <c r="Y932" s="85"/>
      <c r="Z932" s="85"/>
      <c r="AA932" s="85"/>
      <c r="AB932" s="85"/>
      <c r="AC932" s="85"/>
      <c r="AD932" s="85"/>
      <c r="AE932" s="85"/>
      <c r="AF932" s="85"/>
      <c r="AG932" s="85"/>
      <c r="AH932" s="85"/>
      <c r="AI932" s="85"/>
      <c r="AJ932" s="85"/>
      <c r="AK932" s="85"/>
      <c r="AL932" s="85"/>
      <c r="AM932" s="85"/>
      <c r="AN932" s="85"/>
    </row>
    <row r="933" spans="20:40" x14ac:dyDescent="0.2">
      <c r="T933" s="85"/>
      <c r="U933" s="85"/>
      <c r="V933" s="85"/>
      <c r="W933" s="85"/>
      <c r="X933" s="85"/>
      <c r="Y933" s="85"/>
      <c r="Z933" s="85"/>
      <c r="AA933" s="85"/>
      <c r="AB933" s="85"/>
      <c r="AC933" s="85"/>
      <c r="AD933" s="85"/>
      <c r="AE933" s="85"/>
      <c r="AF933" s="85"/>
      <c r="AG933" s="85"/>
      <c r="AH933" s="85"/>
      <c r="AI933" s="85"/>
      <c r="AJ933" s="85"/>
      <c r="AK933" s="85"/>
      <c r="AL933" s="85"/>
      <c r="AM933" s="85"/>
      <c r="AN933" s="85"/>
    </row>
    <row r="934" spans="20:40" x14ac:dyDescent="0.2">
      <c r="T934" s="85"/>
      <c r="U934" s="85"/>
      <c r="V934" s="85"/>
      <c r="W934" s="85"/>
      <c r="X934" s="85"/>
      <c r="Y934" s="85"/>
      <c r="Z934" s="85"/>
      <c r="AA934" s="85"/>
      <c r="AB934" s="85"/>
      <c r="AC934" s="85"/>
      <c r="AD934" s="85"/>
      <c r="AE934" s="85"/>
      <c r="AF934" s="85"/>
      <c r="AG934" s="85"/>
      <c r="AH934" s="85"/>
      <c r="AI934" s="85"/>
      <c r="AJ934" s="85"/>
      <c r="AK934" s="85"/>
      <c r="AL934" s="85"/>
      <c r="AM934" s="85"/>
      <c r="AN934" s="85"/>
    </row>
    <row r="935" spans="20:40" x14ac:dyDescent="0.2">
      <c r="T935" s="85"/>
      <c r="U935" s="85"/>
      <c r="V935" s="85"/>
      <c r="W935" s="85"/>
      <c r="X935" s="85"/>
      <c r="Y935" s="85"/>
      <c r="Z935" s="85"/>
      <c r="AA935" s="85"/>
      <c r="AB935" s="85"/>
      <c r="AC935" s="85"/>
      <c r="AD935" s="85"/>
      <c r="AE935" s="85"/>
      <c r="AF935" s="85"/>
      <c r="AG935" s="85"/>
      <c r="AH935" s="85"/>
      <c r="AI935" s="85"/>
      <c r="AJ935" s="85"/>
      <c r="AK935" s="85"/>
      <c r="AL935" s="85"/>
      <c r="AM935" s="85"/>
      <c r="AN935" s="85"/>
    </row>
    <row r="936" spans="20:40" x14ac:dyDescent="0.2">
      <c r="T936" s="85"/>
      <c r="U936" s="85"/>
      <c r="V936" s="85"/>
      <c r="W936" s="85"/>
      <c r="X936" s="85"/>
      <c r="Y936" s="85"/>
      <c r="Z936" s="85"/>
      <c r="AA936" s="85"/>
      <c r="AB936" s="85"/>
      <c r="AC936" s="85"/>
      <c r="AD936" s="85"/>
      <c r="AE936" s="85"/>
      <c r="AF936" s="85"/>
      <c r="AG936" s="85"/>
      <c r="AH936" s="85"/>
      <c r="AI936" s="85"/>
      <c r="AJ936" s="85"/>
      <c r="AK936" s="85"/>
      <c r="AL936" s="85"/>
      <c r="AM936" s="85"/>
      <c r="AN936" s="85"/>
    </row>
    <row r="937" spans="20:40" x14ac:dyDescent="0.2">
      <c r="T937" s="85"/>
      <c r="U937" s="85"/>
      <c r="V937" s="85"/>
      <c r="W937" s="85"/>
      <c r="X937" s="85"/>
      <c r="Y937" s="85"/>
      <c r="Z937" s="85"/>
      <c r="AA937" s="85"/>
      <c r="AB937" s="85"/>
      <c r="AC937" s="85"/>
      <c r="AD937" s="85"/>
      <c r="AE937" s="85"/>
      <c r="AF937" s="85"/>
      <c r="AG937" s="85"/>
      <c r="AH937" s="85"/>
      <c r="AI937" s="85"/>
      <c r="AJ937" s="85"/>
      <c r="AK937" s="85"/>
      <c r="AL937" s="85"/>
      <c r="AM937" s="85"/>
      <c r="AN937" s="85"/>
    </row>
    <row r="938" spans="20:40" x14ac:dyDescent="0.2">
      <c r="T938" s="85"/>
      <c r="U938" s="85"/>
      <c r="V938" s="85"/>
      <c r="W938" s="85"/>
      <c r="X938" s="85"/>
      <c r="Y938" s="85"/>
      <c r="Z938" s="85"/>
      <c r="AA938" s="85"/>
      <c r="AB938" s="85"/>
      <c r="AC938" s="85"/>
      <c r="AD938" s="85"/>
      <c r="AE938" s="85"/>
      <c r="AF938" s="85"/>
      <c r="AG938" s="85"/>
      <c r="AH938" s="85"/>
      <c r="AI938" s="85"/>
      <c r="AJ938" s="85"/>
      <c r="AK938" s="85"/>
      <c r="AL938" s="85"/>
      <c r="AM938" s="85"/>
      <c r="AN938" s="85"/>
    </row>
    <row r="939" spans="20:40" x14ac:dyDescent="0.2">
      <c r="T939" s="85"/>
      <c r="U939" s="85"/>
      <c r="V939" s="85"/>
      <c r="W939" s="85"/>
      <c r="X939" s="85"/>
      <c r="Y939" s="85"/>
      <c r="Z939" s="85"/>
      <c r="AA939" s="85"/>
      <c r="AB939" s="85"/>
      <c r="AC939" s="85"/>
      <c r="AD939" s="85"/>
      <c r="AE939" s="85"/>
      <c r="AF939" s="85"/>
      <c r="AG939" s="85"/>
      <c r="AH939" s="85"/>
      <c r="AI939" s="85"/>
      <c r="AJ939" s="85"/>
      <c r="AK939" s="85"/>
      <c r="AL939" s="85"/>
      <c r="AM939" s="85"/>
      <c r="AN939" s="85"/>
    </row>
    <row r="940" spans="20:40" x14ac:dyDescent="0.2">
      <c r="T940" s="85"/>
      <c r="U940" s="85"/>
      <c r="V940" s="85"/>
      <c r="W940" s="85"/>
      <c r="X940" s="85"/>
      <c r="Y940" s="85"/>
      <c r="Z940" s="85"/>
      <c r="AA940" s="85"/>
      <c r="AB940" s="85"/>
      <c r="AC940" s="85"/>
      <c r="AD940" s="85"/>
      <c r="AE940" s="85"/>
      <c r="AF940" s="85"/>
      <c r="AG940" s="85"/>
      <c r="AH940" s="85"/>
      <c r="AI940" s="85"/>
      <c r="AJ940" s="85"/>
      <c r="AK940" s="85"/>
      <c r="AL940" s="85"/>
      <c r="AM940" s="85"/>
      <c r="AN940" s="85"/>
    </row>
    <row r="941" spans="20:40" x14ac:dyDescent="0.2">
      <c r="T941" s="85"/>
      <c r="U941" s="85"/>
      <c r="V941" s="85"/>
      <c r="W941" s="85"/>
      <c r="X941" s="85"/>
      <c r="Y941" s="85"/>
      <c r="Z941" s="85"/>
      <c r="AA941" s="85"/>
      <c r="AB941" s="85"/>
      <c r="AC941" s="85"/>
      <c r="AD941" s="85"/>
      <c r="AE941" s="85"/>
      <c r="AF941" s="85"/>
      <c r="AG941" s="85"/>
      <c r="AH941" s="85"/>
      <c r="AI941" s="85"/>
      <c r="AJ941" s="85"/>
      <c r="AK941" s="85"/>
      <c r="AL941" s="85"/>
      <c r="AM941" s="85"/>
      <c r="AN941" s="85"/>
    </row>
    <row r="942" spans="20:40" x14ac:dyDescent="0.2"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  <c r="AJ942" s="85"/>
      <c r="AK942" s="85"/>
      <c r="AL942" s="85"/>
      <c r="AM942" s="85"/>
      <c r="AN942" s="85"/>
    </row>
    <row r="943" spans="20:40" x14ac:dyDescent="0.2">
      <c r="T943" s="85"/>
      <c r="U943" s="85"/>
      <c r="V943" s="85"/>
      <c r="W943" s="85"/>
      <c r="X943" s="85"/>
      <c r="Y943" s="85"/>
      <c r="Z943" s="85"/>
      <c r="AA943" s="85"/>
      <c r="AB943" s="85"/>
      <c r="AC943" s="85"/>
      <c r="AD943" s="85"/>
      <c r="AE943" s="85"/>
      <c r="AF943" s="85"/>
      <c r="AG943" s="85"/>
      <c r="AH943" s="85"/>
      <c r="AI943" s="85"/>
      <c r="AJ943" s="85"/>
      <c r="AK943" s="85"/>
      <c r="AL943" s="85"/>
      <c r="AM943" s="85"/>
      <c r="AN943" s="85"/>
    </row>
    <row r="944" spans="20:40" x14ac:dyDescent="0.2">
      <c r="T944" s="85"/>
      <c r="U944" s="85"/>
      <c r="V944" s="85"/>
      <c r="W944" s="85"/>
      <c r="X944" s="85"/>
      <c r="Y944" s="85"/>
      <c r="Z944" s="85"/>
      <c r="AA944" s="85"/>
      <c r="AB944" s="85"/>
      <c r="AC944" s="85"/>
      <c r="AD944" s="85"/>
      <c r="AE944" s="85"/>
      <c r="AF944" s="85"/>
      <c r="AG944" s="85"/>
      <c r="AH944" s="85"/>
      <c r="AI944" s="85"/>
      <c r="AJ944" s="85"/>
      <c r="AK944" s="85"/>
      <c r="AL944" s="85"/>
      <c r="AM944" s="85"/>
      <c r="AN944" s="85"/>
    </row>
    <row r="945" spans="20:40" x14ac:dyDescent="0.2">
      <c r="T945" s="85"/>
      <c r="U945" s="85"/>
      <c r="V945" s="85"/>
      <c r="W945" s="85"/>
      <c r="X945" s="85"/>
      <c r="Y945" s="85"/>
      <c r="Z945" s="85"/>
      <c r="AA945" s="85"/>
      <c r="AB945" s="85"/>
      <c r="AC945" s="85"/>
      <c r="AD945" s="85"/>
      <c r="AE945" s="85"/>
      <c r="AF945" s="85"/>
      <c r="AG945" s="85"/>
      <c r="AH945" s="85"/>
      <c r="AI945" s="85"/>
      <c r="AJ945" s="85"/>
      <c r="AK945" s="85"/>
      <c r="AL945" s="85"/>
      <c r="AM945" s="85"/>
      <c r="AN945" s="85"/>
    </row>
    <row r="946" spans="20:40" x14ac:dyDescent="0.2">
      <c r="T946" s="85"/>
      <c r="U946" s="85"/>
      <c r="V946" s="85"/>
      <c r="W946" s="85"/>
      <c r="X946" s="85"/>
      <c r="Y946" s="85"/>
      <c r="Z946" s="85"/>
      <c r="AA946" s="85"/>
      <c r="AB946" s="85"/>
      <c r="AC946" s="85"/>
      <c r="AD946" s="85"/>
      <c r="AE946" s="85"/>
      <c r="AF946" s="85"/>
      <c r="AG946" s="85"/>
      <c r="AH946" s="85"/>
      <c r="AI946" s="85"/>
      <c r="AJ946" s="85"/>
      <c r="AK946" s="85"/>
      <c r="AL946" s="85"/>
      <c r="AM946" s="85"/>
      <c r="AN946" s="85"/>
    </row>
    <row r="947" spans="20:40" x14ac:dyDescent="0.2">
      <c r="T947" s="85"/>
      <c r="U947" s="85"/>
      <c r="V947" s="85"/>
      <c r="W947" s="85"/>
      <c r="X947" s="85"/>
      <c r="Y947" s="85"/>
      <c r="Z947" s="85"/>
      <c r="AA947" s="85"/>
      <c r="AB947" s="85"/>
      <c r="AC947" s="85"/>
      <c r="AD947" s="85"/>
      <c r="AE947" s="85"/>
      <c r="AF947" s="85"/>
      <c r="AG947" s="85"/>
      <c r="AH947" s="85"/>
      <c r="AI947" s="85"/>
      <c r="AJ947" s="85"/>
      <c r="AK947" s="85"/>
      <c r="AL947" s="85"/>
      <c r="AM947" s="85"/>
      <c r="AN947" s="85"/>
    </row>
    <row r="948" spans="20:40" x14ac:dyDescent="0.2">
      <c r="T948" s="85"/>
      <c r="U948" s="85"/>
      <c r="V948" s="85"/>
      <c r="W948" s="85"/>
      <c r="X948" s="85"/>
      <c r="Y948" s="85"/>
      <c r="Z948" s="85"/>
      <c r="AA948" s="85"/>
      <c r="AB948" s="85"/>
      <c r="AC948" s="85"/>
      <c r="AD948" s="85"/>
      <c r="AE948" s="85"/>
      <c r="AF948" s="85"/>
      <c r="AG948" s="85"/>
      <c r="AH948" s="85"/>
      <c r="AI948" s="85"/>
      <c r="AJ948" s="85"/>
      <c r="AK948" s="85"/>
      <c r="AL948" s="85"/>
      <c r="AM948" s="85"/>
      <c r="AN948" s="85"/>
    </row>
    <row r="949" spans="20:40" x14ac:dyDescent="0.2">
      <c r="T949" s="85"/>
      <c r="U949" s="85"/>
      <c r="V949" s="85"/>
      <c r="W949" s="85"/>
      <c r="X949" s="85"/>
      <c r="Y949" s="85"/>
      <c r="Z949" s="85"/>
      <c r="AA949" s="85"/>
      <c r="AB949" s="85"/>
      <c r="AC949" s="85"/>
      <c r="AD949" s="85"/>
      <c r="AE949" s="85"/>
      <c r="AF949" s="85"/>
      <c r="AG949" s="85"/>
      <c r="AH949" s="85"/>
      <c r="AI949" s="85"/>
      <c r="AJ949" s="85"/>
      <c r="AK949" s="85"/>
      <c r="AL949" s="85"/>
      <c r="AM949" s="85"/>
      <c r="AN949" s="85"/>
    </row>
    <row r="950" spans="20:40" x14ac:dyDescent="0.2">
      <c r="T950" s="85"/>
      <c r="U950" s="85"/>
      <c r="V950" s="85"/>
      <c r="W950" s="85"/>
      <c r="X950" s="85"/>
      <c r="Y950" s="85"/>
      <c r="Z950" s="85"/>
      <c r="AA950" s="85"/>
      <c r="AB950" s="85"/>
      <c r="AC950" s="85"/>
      <c r="AD950" s="85"/>
      <c r="AE950" s="85"/>
      <c r="AF950" s="85"/>
      <c r="AG950" s="85"/>
      <c r="AH950" s="85"/>
      <c r="AI950" s="85"/>
      <c r="AJ950" s="85"/>
      <c r="AK950" s="85"/>
      <c r="AL950" s="85"/>
      <c r="AM950" s="85"/>
      <c r="AN950" s="85"/>
    </row>
    <row r="951" spans="20:40" x14ac:dyDescent="0.2">
      <c r="T951" s="85"/>
      <c r="U951" s="85"/>
      <c r="V951" s="85"/>
      <c r="W951" s="85"/>
      <c r="X951" s="85"/>
      <c r="Y951" s="85"/>
      <c r="Z951" s="85"/>
      <c r="AA951" s="85"/>
      <c r="AB951" s="85"/>
      <c r="AC951" s="85"/>
      <c r="AD951" s="85"/>
      <c r="AE951" s="85"/>
      <c r="AF951" s="85"/>
      <c r="AG951" s="85"/>
      <c r="AH951" s="85"/>
      <c r="AI951" s="85"/>
      <c r="AJ951" s="85"/>
      <c r="AK951" s="85"/>
      <c r="AL951" s="85"/>
      <c r="AM951" s="85"/>
      <c r="AN951" s="85"/>
    </row>
    <row r="952" spans="20:40" x14ac:dyDescent="0.2">
      <c r="T952" s="85"/>
      <c r="U952" s="85"/>
      <c r="V952" s="85"/>
      <c r="W952" s="85"/>
      <c r="X952" s="85"/>
      <c r="Y952" s="85"/>
      <c r="Z952" s="85"/>
      <c r="AA952" s="85"/>
      <c r="AB952" s="85"/>
      <c r="AC952" s="85"/>
      <c r="AD952" s="85"/>
      <c r="AE952" s="85"/>
      <c r="AF952" s="85"/>
      <c r="AG952" s="85"/>
      <c r="AH952" s="85"/>
      <c r="AI952" s="85"/>
      <c r="AJ952" s="85"/>
      <c r="AK952" s="85"/>
      <c r="AL952" s="85"/>
      <c r="AM952" s="85"/>
      <c r="AN952" s="85"/>
    </row>
    <row r="953" spans="20:40" x14ac:dyDescent="0.2">
      <c r="T953" s="85"/>
      <c r="U953" s="85"/>
      <c r="V953" s="85"/>
      <c r="W953" s="85"/>
      <c r="X953" s="85"/>
      <c r="Y953" s="85"/>
      <c r="Z953" s="85"/>
      <c r="AA953" s="85"/>
      <c r="AB953" s="85"/>
      <c r="AC953" s="85"/>
      <c r="AD953" s="85"/>
      <c r="AE953" s="85"/>
      <c r="AF953" s="85"/>
      <c r="AG953" s="85"/>
      <c r="AH953" s="85"/>
      <c r="AI953" s="85"/>
      <c r="AJ953" s="85"/>
      <c r="AK953" s="85"/>
      <c r="AL953" s="85"/>
      <c r="AM953" s="85"/>
      <c r="AN953" s="85"/>
    </row>
    <row r="954" spans="20:40" x14ac:dyDescent="0.2">
      <c r="T954" s="85"/>
      <c r="U954" s="85"/>
      <c r="V954" s="85"/>
      <c r="W954" s="85"/>
      <c r="X954" s="85"/>
      <c r="Y954" s="85"/>
      <c r="Z954" s="85"/>
      <c r="AA954" s="85"/>
      <c r="AB954" s="85"/>
      <c r="AC954" s="85"/>
      <c r="AD954" s="85"/>
      <c r="AE954" s="85"/>
      <c r="AF954" s="85"/>
      <c r="AG954" s="85"/>
      <c r="AH954" s="85"/>
      <c r="AI954" s="85"/>
      <c r="AJ954" s="85"/>
      <c r="AK954" s="85"/>
      <c r="AL954" s="85"/>
      <c r="AM954" s="85"/>
      <c r="AN954" s="85"/>
    </row>
    <row r="955" spans="20:40" x14ac:dyDescent="0.2"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  <c r="AJ955" s="85"/>
      <c r="AK955" s="85"/>
      <c r="AL955" s="85"/>
      <c r="AM955" s="85"/>
      <c r="AN955" s="85"/>
    </row>
    <row r="956" spans="20:40" x14ac:dyDescent="0.2">
      <c r="T956" s="85"/>
      <c r="U956" s="85"/>
      <c r="V956" s="85"/>
      <c r="W956" s="85"/>
      <c r="X956" s="85"/>
      <c r="Y956" s="85"/>
      <c r="Z956" s="85"/>
      <c r="AA956" s="85"/>
      <c r="AB956" s="85"/>
      <c r="AC956" s="85"/>
      <c r="AD956" s="85"/>
      <c r="AE956" s="85"/>
      <c r="AF956" s="85"/>
      <c r="AG956" s="85"/>
      <c r="AH956" s="85"/>
      <c r="AI956" s="85"/>
      <c r="AJ956" s="85"/>
      <c r="AK956" s="85"/>
      <c r="AL956" s="85"/>
      <c r="AM956" s="85"/>
      <c r="AN956" s="85"/>
    </row>
    <row r="957" spans="20:40" x14ac:dyDescent="0.2">
      <c r="T957" s="85"/>
      <c r="U957" s="85"/>
      <c r="V957" s="85"/>
      <c r="W957" s="85"/>
      <c r="X957" s="85"/>
      <c r="Y957" s="85"/>
      <c r="Z957" s="85"/>
      <c r="AA957" s="85"/>
      <c r="AB957" s="85"/>
      <c r="AC957" s="85"/>
      <c r="AD957" s="85"/>
      <c r="AE957" s="85"/>
      <c r="AF957" s="85"/>
      <c r="AG957" s="85"/>
      <c r="AH957" s="85"/>
      <c r="AI957" s="85"/>
      <c r="AJ957" s="85"/>
      <c r="AK957" s="85"/>
      <c r="AL957" s="85"/>
      <c r="AM957" s="85"/>
      <c r="AN957" s="85"/>
    </row>
    <row r="958" spans="20:40" x14ac:dyDescent="0.2">
      <c r="T958" s="85"/>
      <c r="U958" s="85"/>
      <c r="V958" s="85"/>
      <c r="W958" s="85"/>
      <c r="X958" s="85"/>
      <c r="Y958" s="85"/>
      <c r="Z958" s="85"/>
      <c r="AA958" s="85"/>
      <c r="AB958" s="85"/>
      <c r="AC958" s="85"/>
      <c r="AD958" s="85"/>
      <c r="AE958" s="85"/>
      <c r="AF958" s="85"/>
      <c r="AG958" s="85"/>
      <c r="AH958" s="85"/>
      <c r="AI958" s="85"/>
      <c r="AJ958" s="85"/>
      <c r="AK958" s="85"/>
      <c r="AL958" s="85"/>
      <c r="AM958" s="85"/>
      <c r="AN958" s="85"/>
    </row>
    <row r="959" spans="20:40" x14ac:dyDescent="0.2">
      <c r="T959" s="85"/>
      <c r="U959" s="85"/>
      <c r="V959" s="85"/>
      <c r="W959" s="85"/>
      <c r="X959" s="85"/>
      <c r="Y959" s="85"/>
      <c r="Z959" s="85"/>
      <c r="AA959" s="85"/>
      <c r="AB959" s="85"/>
      <c r="AC959" s="85"/>
      <c r="AD959" s="85"/>
      <c r="AE959" s="85"/>
      <c r="AF959" s="85"/>
      <c r="AG959" s="85"/>
      <c r="AH959" s="85"/>
      <c r="AI959" s="85"/>
      <c r="AJ959" s="85"/>
      <c r="AK959" s="85"/>
      <c r="AL959" s="85"/>
      <c r="AM959" s="85"/>
      <c r="AN959" s="85"/>
    </row>
    <row r="960" spans="20:40" x14ac:dyDescent="0.2">
      <c r="T960" s="85"/>
      <c r="U960" s="85"/>
      <c r="V960" s="85"/>
      <c r="W960" s="85"/>
      <c r="X960" s="85"/>
      <c r="Y960" s="85"/>
      <c r="Z960" s="85"/>
      <c r="AA960" s="85"/>
      <c r="AB960" s="85"/>
      <c r="AC960" s="85"/>
      <c r="AD960" s="85"/>
      <c r="AE960" s="85"/>
      <c r="AF960" s="85"/>
      <c r="AG960" s="85"/>
      <c r="AH960" s="85"/>
      <c r="AI960" s="85"/>
      <c r="AJ960" s="85"/>
      <c r="AK960" s="85"/>
      <c r="AL960" s="85"/>
      <c r="AM960" s="85"/>
      <c r="AN960" s="85"/>
    </row>
    <row r="961" spans="20:40" x14ac:dyDescent="0.2">
      <c r="T961" s="85"/>
      <c r="U961" s="85"/>
      <c r="V961" s="85"/>
      <c r="W961" s="85"/>
      <c r="X961" s="85"/>
      <c r="Y961" s="85"/>
      <c r="Z961" s="85"/>
      <c r="AA961" s="85"/>
      <c r="AB961" s="85"/>
      <c r="AC961" s="85"/>
      <c r="AD961" s="85"/>
      <c r="AE961" s="85"/>
      <c r="AF961" s="85"/>
      <c r="AG961" s="85"/>
      <c r="AH961" s="85"/>
      <c r="AI961" s="85"/>
      <c r="AJ961" s="85"/>
      <c r="AK961" s="85"/>
      <c r="AL961" s="85"/>
      <c r="AM961" s="85"/>
      <c r="AN961" s="85"/>
    </row>
    <row r="962" spans="20:40" x14ac:dyDescent="0.2">
      <c r="T962" s="85"/>
      <c r="U962" s="85"/>
      <c r="V962" s="85"/>
      <c r="W962" s="85"/>
      <c r="X962" s="85"/>
      <c r="Y962" s="85"/>
      <c r="Z962" s="85"/>
      <c r="AA962" s="85"/>
      <c r="AB962" s="85"/>
      <c r="AC962" s="85"/>
      <c r="AD962" s="85"/>
      <c r="AE962" s="85"/>
      <c r="AF962" s="85"/>
      <c r="AG962" s="85"/>
      <c r="AH962" s="85"/>
      <c r="AI962" s="85"/>
      <c r="AJ962" s="85"/>
      <c r="AK962" s="85"/>
      <c r="AL962" s="85"/>
      <c r="AM962" s="85"/>
      <c r="AN962" s="85"/>
    </row>
    <row r="963" spans="20:40" x14ac:dyDescent="0.2">
      <c r="T963" s="85"/>
      <c r="U963" s="85"/>
      <c r="V963" s="85"/>
      <c r="W963" s="85"/>
      <c r="X963" s="85"/>
      <c r="Y963" s="85"/>
      <c r="Z963" s="85"/>
      <c r="AA963" s="85"/>
      <c r="AB963" s="85"/>
      <c r="AC963" s="85"/>
      <c r="AD963" s="85"/>
      <c r="AE963" s="85"/>
      <c r="AF963" s="85"/>
      <c r="AG963" s="85"/>
      <c r="AH963" s="85"/>
      <c r="AI963" s="85"/>
      <c r="AJ963" s="85"/>
      <c r="AK963" s="85"/>
      <c r="AL963" s="85"/>
      <c r="AM963" s="85"/>
      <c r="AN963" s="85"/>
    </row>
    <row r="964" spans="20:40" x14ac:dyDescent="0.2">
      <c r="T964" s="85"/>
      <c r="U964" s="85"/>
      <c r="V964" s="85"/>
      <c r="W964" s="85"/>
      <c r="X964" s="85"/>
      <c r="Y964" s="85"/>
      <c r="Z964" s="85"/>
      <c r="AA964" s="85"/>
      <c r="AB964" s="85"/>
      <c r="AC964" s="85"/>
      <c r="AD964" s="85"/>
      <c r="AE964" s="85"/>
      <c r="AF964" s="85"/>
      <c r="AG964" s="85"/>
      <c r="AH964" s="85"/>
      <c r="AI964" s="85"/>
      <c r="AJ964" s="85"/>
      <c r="AK964" s="85"/>
      <c r="AL964" s="85"/>
      <c r="AM964" s="85"/>
      <c r="AN964" s="85"/>
    </row>
    <row r="965" spans="20:40" x14ac:dyDescent="0.2">
      <c r="T965" s="85"/>
      <c r="U965" s="85"/>
      <c r="V965" s="85"/>
      <c r="W965" s="85"/>
      <c r="X965" s="85"/>
      <c r="Y965" s="85"/>
      <c r="Z965" s="85"/>
      <c r="AA965" s="85"/>
      <c r="AB965" s="85"/>
      <c r="AC965" s="85"/>
      <c r="AD965" s="85"/>
      <c r="AE965" s="85"/>
      <c r="AF965" s="85"/>
      <c r="AG965" s="85"/>
      <c r="AH965" s="85"/>
      <c r="AI965" s="85"/>
      <c r="AJ965" s="85"/>
      <c r="AK965" s="85"/>
      <c r="AL965" s="85"/>
      <c r="AM965" s="85"/>
      <c r="AN965" s="85"/>
    </row>
    <row r="966" spans="20:40" x14ac:dyDescent="0.2">
      <c r="T966" s="85"/>
      <c r="U966" s="85"/>
      <c r="V966" s="85"/>
      <c r="W966" s="85"/>
      <c r="X966" s="85"/>
      <c r="Y966" s="85"/>
      <c r="Z966" s="85"/>
      <c r="AA966" s="85"/>
      <c r="AB966" s="85"/>
      <c r="AC966" s="85"/>
      <c r="AD966" s="85"/>
      <c r="AE966" s="85"/>
      <c r="AF966" s="85"/>
      <c r="AG966" s="85"/>
      <c r="AH966" s="85"/>
      <c r="AI966" s="85"/>
      <c r="AJ966" s="85"/>
      <c r="AK966" s="85"/>
      <c r="AL966" s="85"/>
      <c r="AM966" s="85"/>
      <c r="AN966" s="85"/>
    </row>
    <row r="967" spans="20:40" x14ac:dyDescent="0.2">
      <c r="T967" s="85"/>
      <c r="U967" s="85"/>
      <c r="V967" s="85"/>
      <c r="W967" s="85"/>
      <c r="X967" s="85"/>
      <c r="Y967" s="85"/>
      <c r="Z967" s="85"/>
      <c r="AA967" s="85"/>
      <c r="AB967" s="85"/>
      <c r="AC967" s="85"/>
      <c r="AD967" s="85"/>
      <c r="AE967" s="85"/>
      <c r="AF967" s="85"/>
      <c r="AG967" s="85"/>
      <c r="AH967" s="85"/>
      <c r="AI967" s="85"/>
      <c r="AJ967" s="85"/>
      <c r="AK967" s="85"/>
      <c r="AL967" s="85"/>
      <c r="AM967" s="85"/>
      <c r="AN967" s="85"/>
    </row>
    <row r="968" spans="20:40" x14ac:dyDescent="0.2">
      <c r="T968" s="85"/>
      <c r="U968" s="85"/>
      <c r="V968" s="85"/>
      <c r="W968" s="85"/>
      <c r="X968" s="85"/>
      <c r="Y968" s="85"/>
      <c r="Z968" s="85"/>
      <c r="AA968" s="85"/>
      <c r="AB968" s="85"/>
      <c r="AC968" s="85"/>
      <c r="AD968" s="85"/>
      <c r="AE968" s="85"/>
      <c r="AF968" s="85"/>
      <c r="AG968" s="85"/>
      <c r="AH968" s="85"/>
      <c r="AI968" s="85"/>
      <c r="AJ968" s="85"/>
      <c r="AK968" s="85"/>
      <c r="AL968" s="85"/>
      <c r="AM968" s="85"/>
      <c r="AN968" s="85"/>
    </row>
    <row r="969" spans="20:40" x14ac:dyDescent="0.2">
      <c r="T969" s="85"/>
      <c r="U969" s="85"/>
      <c r="V969" s="85"/>
      <c r="W969" s="85"/>
      <c r="X969" s="85"/>
      <c r="Y969" s="85"/>
      <c r="Z969" s="85"/>
      <c r="AA969" s="85"/>
      <c r="AB969" s="85"/>
      <c r="AC969" s="85"/>
      <c r="AD969" s="85"/>
      <c r="AE969" s="85"/>
      <c r="AF969" s="85"/>
      <c r="AG969" s="85"/>
      <c r="AH969" s="85"/>
      <c r="AI969" s="85"/>
      <c r="AJ969" s="85"/>
      <c r="AK969" s="85"/>
      <c r="AL969" s="85"/>
      <c r="AM969" s="85"/>
      <c r="AN969" s="85"/>
    </row>
    <row r="970" spans="20:40" x14ac:dyDescent="0.2">
      <c r="T970" s="85"/>
      <c r="U970" s="85"/>
      <c r="V970" s="85"/>
      <c r="W970" s="85"/>
      <c r="X970" s="85"/>
      <c r="Y970" s="85"/>
      <c r="Z970" s="85"/>
      <c r="AA970" s="85"/>
      <c r="AB970" s="85"/>
      <c r="AC970" s="85"/>
      <c r="AD970" s="85"/>
      <c r="AE970" s="85"/>
      <c r="AF970" s="85"/>
      <c r="AG970" s="85"/>
      <c r="AH970" s="85"/>
      <c r="AI970" s="85"/>
      <c r="AJ970" s="85"/>
      <c r="AK970" s="85"/>
      <c r="AL970" s="85"/>
      <c r="AM970" s="85"/>
      <c r="AN970" s="85"/>
    </row>
    <row r="971" spans="20:40" x14ac:dyDescent="0.2">
      <c r="T971" s="85"/>
      <c r="U971" s="85"/>
      <c r="V971" s="85"/>
      <c r="W971" s="85"/>
      <c r="X971" s="85"/>
      <c r="Y971" s="85"/>
      <c r="Z971" s="85"/>
      <c r="AA971" s="85"/>
      <c r="AB971" s="85"/>
      <c r="AC971" s="85"/>
      <c r="AD971" s="85"/>
      <c r="AE971" s="85"/>
      <c r="AF971" s="85"/>
      <c r="AG971" s="85"/>
      <c r="AH971" s="85"/>
      <c r="AI971" s="85"/>
      <c r="AJ971" s="85"/>
      <c r="AK971" s="85"/>
      <c r="AL971" s="85"/>
      <c r="AM971" s="85"/>
      <c r="AN971" s="85"/>
    </row>
    <row r="972" spans="20:40" x14ac:dyDescent="0.2">
      <c r="T972" s="85"/>
      <c r="U972" s="85"/>
      <c r="V972" s="85"/>
      <c r="W972" s="85"/>
      <c r="X972" s="85"/>
      <c r="Y972" s="85"/>
      <c r="Z972" s="85"/>
      <c r="AA972" s="85"/>
      <c r="AB972" s="85"/>
      <c r="AC972" s="85"/>
      <c r="AD972" s="85"/>
      <c r="AE972" s="85"/>
      <c r="AF972" s="85"/>
      <c r="AG972" s="85"/>
      <c r="AH972" s="85"/>
      <c r="AI972" s="85"/>
      <c r="AJ972" s="85"/>
      <c r="AK972" s="85"/>
      <c r="AL972" s="85"/>
      <c r="AM972" s="85"/>
      <c r="AN972" s="85"/>
    </row>
    <row r="973" spans="20:40" x14ac:dyDescent="0.2">
      <c r="T973" s="85"/>
      <c r="U973" s="85"/>
      <c r="V973" s="85"/>
      <c r="W973" s="85"/>
      <c r="X973" s="85"/>
      <c r="Y973" s="85"/>
      <c r="Z973" s="85"/>
      <c r="AA973" s="85"/>
      <c r="AB973" s="85"/>
      <c r="AC973" s="85"/>
      <c r="AD973" s="85"/>
      <c r="AE973" s="85"/>
      <c r="AF973" s="85"/>
      <c r="AG973" s="85"/>
      <c r="AH973" s="85"/>
      <c r="AI973" s="85"/>
      <c r="AJ973" s="85"/>
      <c r="AK973" s="85"/>
      <c r="AL973" s="85"/>
      <c r="AM973" s="85"/>
      <c r="AN973" s="85"/>
    </row>
    <row r="974" spans="20:40" x14ac:dyDescent="0.2"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  <c r="AJ974" s="85"/>
      <c r="AK974" s="85"/>
      <c r="AL974" s="85"/>
      <c r="AM974" s="85"/>
      <c r="AN974" s="85"/>
    </row>
    <row r="975" spans="20:40" x14ac:dyDescent="0.2">
      <c r="T975" s="85"/>
      <c r="U975" s="85"/>
      <c r="V975" s="85"/>
      <c r="W975" s="85"/>
      <c r="X975" s="85"/>
      <c r="Y975" s="85"/>
      <c r="Z975" s="85"/>
      <c r="AA975" s="85"/>
      <c r="AB975" s="85"/>
      <c r="AC975" s="85"/>
      <c r="AD975" s="85"/>
      <c r="AE975" s="85"/>
      <c r="AF975" s="85"/>
      <c r="AG975" s="85"/>
      <c r="AH975" s="85"/>
      <c r="AI975" s="85"/>
      <c r="AJ975" s="85"/>
      <c r="AK975" s="85"/>
      <c r="AL975" s="85"/>
      <c r="AM975" s="85"/>
      <c r="AN975" s="85"/>
    </row>
    <row r="976" spans="20:40" x14ac:dyDescent="0.2">
      <c r="T976" s="85"/>
      <c r="U976" s="85"/>
      <c r="V976" s="85"/>
      <c r="W976" s="85"/>
      <c r="X976" s="85"/>
      <c r="Y976" s="85"/>
      <c r="Z976" s="85"/>
      <c r="AA976" s="85"/>
      <c r="AB976" s="85"/>
      <c r="AC976" s="85"/>
      <c r="AD976" s="85"/>
      <c r="AE976" s="85"/>
      <c r="AF976" s="85"/>
      <c r="AG976" s="85"/>
      <c r="AH976" s="85"/>
      <c r="AI976" s="85"/>
      <c r="AJ976" s="85"/>
      <c r="AK976" s="85"/>
      <c r="AL976" s="85"/>
      <c r="AM976" s="85"/>
      <c r="AN976" s="85"/>
    </row>
    <row r="977" spans="20:40" x14ac:dyDescent="0.2">
      <c r="T977" s="85"/>
      <c r="U977" s="85"/>
      <c r="V977" s="85"/>
      <c r="W977" s="85"/>
      <c r="X977" s="85"/>
      <c r="Y977" s="85"/>
      <c r="Z977" s="85"/>
      <c r="AA977" s="85"/>
      <c r="AB977" s="85"/>
      <c r="AC977" s="85"/>
      <c r="AD977" s="85"/>
      <c r="AE977" s="85"/>
      <c r="AF977" s="85"/>
      <c r="AG977" s="85"/>
      <c r="AH977" s="85"/>
      <c r="AI977" s="85"/>
      <c r="AJ977" s="85"/>
      <c r="AK977" s="85"/>
      <c r="AL977" s="85"/>
      <c r="AM977" s="85"/>
      <c r="AN977" s="85"/>
    </row>
    <row r="978" spans="20:40" x14ac:dyDescent="0.2">
      <c r="T978" s="85"/>
      <c r="U978" s="85"/>
      <c r="V978" s="85"/>
      <c r="W978" s="85"/>
      <c r="X978" s="85"/>
      <c r="Y978" s="85"/>
      <c r="Z978" s="85"/>
      <c r="AA978" s="85"/>
      <c r="AB978" s="85"/>
      <c r="AC978" s="85"/>
      <c r="AD978" s="85"/>
      <c r="AE978" s="85"/>
      <c r="AF978" s="85"/>
      <c r="AG978" s="85"/>
      <c r="AH978" s="85"/>
      <c r="AI978" s="85"/>
      <c r="AJ978" s="85"/>
      <c r="AK978" s="85"/>
      <c r="AL978" s="85"/>
      <c r="AM978" s="85"/>
      <c r="AN978" s="85"/>
    </row>
    <row r="979" spans="20:40" x14ac:dyDescent="0.2">
      <c r="T979" s="85"/>
      <c r="U979" s="85"/>
      <c r="V979" s="85"/>
      <c r="W979" s="85"/>
      <c r="X979" s="85"/>
      <c r="Y979" s="85"/>
      <c r="Z979" s="85"/>
      <c r="AA979" s="85"/>
      <c r="AB979" s="85"/>
      <c r="AC979" s="85"/>
      <c r="AD979" s="85"/>
      <c r="AE979" s="85"/>
      <c r="AF979" s="85"/>
      <c r="AG979" s="85"/>
      <c r="AH979" s="85"/>
      <c r="AI979" s="85"/>
      <c r="AJ979" s="85"/>
      <c r="AK979" s="85"/>
      <c r="AL979" s="85"/>
      <c r="AM979" s="85"/>
      <c r="AN979" s="85"/>
    </row>
    <row r="980" spans="20:40" x14ac:dyDescent="0.2">
      <c r="T980" s="85"/>
      <c r="U980" s="85"/>
      <c r="V980" s="85"/>
      <c r="W980" s="85"/>
      <c r="X980" s="85"/>
      <c r="Y980" s="85"/>
      <c r="Z980" s="85"/>
      <c r="AA980" s="85"/>
      <c r="AB980" s="85"/>
      <c r="AC980" s="85"/>
      <c r="AD980" s="85"/>
      <c r="AE980" s="85"/>
      <c r="AF980" s="85"/>
      <c r="AG980" s="85"/>
      <c r="AH980" s="85"/>
      <c r="AI980" s="85"/>
      <c r="AJ980" s="85"/>
      <c r="AK980" s="85"/>
      <c r="AL980" s="85"/>
      <c r="AM980" s="85"/>
      <c r="AN980" s="85"/>
    </row>
    <row r="981" spans="20:40" x14ac:dyDescent="0.2">
      <c r="T981" s="85"/>
      <c r="U981" s="85"/>
      <c r="V981" s="85"/>
      <c r="W981" s="85"/>
      <c r="X981" s="85"/>
      <c r="Y981" s="85"/>
      <c r="Z981" s="85"/>
      <c r="AA981" s="85"/>
      <c r="AB981" s="85"/>
      <c r="AC981" s="85"/>
      <c r="AD981" s="85"/>
      <c r="AE981" s="85"/>
      <c r="AF981" s="85"/>
      <c r="AG981" s="85"/>
      <c r="AH981" s="85"/>
      <c r="AI981" s="85"/>
      <c r="AJ981" s="85"/>
      <c r="AK981" s="85"/>
      <c r="AL981" s="85"/>
      <c r="AM981" s="85"/>
      <c r="AN981" s="85"/>
    </row>
    <row r="982" spans="20:40" x14ac:dyDescent="0.2">
      <c r="T982" s="85"/>
      <c r="U982" s="85"/>
      <c r="V982" s="85"/>
      <c r="W982" s="85"/>
      <c r="X982" s="85"/>
      <c r="Y982" s="85"/>
      <c r="Z982" s="85"/>
      <c r="AA982" s="85"/>
      <c r="AB982" s="85"/>
      <c r="AC982" s="85"/>
      <c r="AD982" s="85"/>
      <c r="AE982" s="85"/>
      <c r="AF982" s="85"/>
      <c r="AG982" s="85"/>
      <c r="AH982" s="85"/>
      <c r="AI982" s="85"/>
      <c r="AJ982" s="85"/>
      <c r="AK982" s="85"/>
      <c r="AL982" s="85"/>
      <c r="AM982" s="85"/>
      <c r="AN982" s="85"/>
    </row>
    <row r="983" spans="20:40" x14ac:dyDescent="0.2">
      <c r="T983" s="85"/>
      <c r="U983" s="85"/>
      <c r="V983" s="85"/>
      <c r="W983" s="85"/>
      <c r="X983" s="85"/>
      <c r="Y983" s="85"/>
      <c r="Z983" s="85"/>
      <c r="AA983" s="85"/>
      <c r="AB983" s="85"/>
      <c r="AC983" s="85"/>
      <c r="AD983" s="85"/>
      <c r="AE983" s="85"/>
      <c r="AF983" s="85"/>
      <c r="AG983" s="85"/>
      <c r="AH983" s="85"/>
      <c r="AI983" s="85"/>
      <c r="AJ983" s="85"/>
      <c r="AK983" s="85"/>
      <c r="AL983" s="85"/>
      <c r="AM983" s="85"/>
      <c r="AN983" s="85"/>
    </row>
    <row r="984" spans="20:40" x14ac:dyDescent="0.2">
      <c r="T984" s="85"/>
      <c r="U984" s="85"/>
      <c r="V984" s="85"/>
      <c r="W984" s="85"/>
      <c r="X984" s="85"/>
      <c r="Y984" s="85"/>
      <c r="Z984" s="85"/>
      <c r="AA984" s="85"/>
      <c r="AB984" s="85"/>
      <c r="AC984" s="85"/>
      <c r="AD984" s="85"/>
      <c r="AE984" s="85"/>
      <c r="AF984" s="85"/>
      <c r="AG984" s="85"/>
      <c r="AH984" s="85"/>
      <c r="AI984" s="85"/>
      <c r="AJ984" s="85"/>
      <c r="AK984" s="85"/>
      <c r="AL984" s="85"/>
      <c r="AM984" s="85"/>
      <c r="AN984" s="85"/>
    </row>
    <row r="985" spans="20:40" x14ac:dyDescent="0.2">
      <c r="T985" s="85"/>
      <c r="U985" s="85"/>
      <c r="V985" s="85"/>
      <c r="W985" s="85"/>
      <c r="X985" s="85"/>
      <c r="Y985" s="85"/>
      <c r="Z985" s="85"/>
      <c r="AA985" s="85"/>
      <c r="AB985" s="85"/>
      <c r="AC985" s="85"/>
      <c r="AD985" s="85"/>
      <c r="AE985" s="85"/>
      <c r="AF985" s="85"/>
      <c r="AG985" s="85"/>
      <c r="AH985" s="85"/>
      <c r="AI985" s="85"/>
      <c r="AJ985" s="85"/>
      <c r="AK985" s="85"/>
      <c r="AL985" s="85"/>
      <c r="AM985" s="85"/>
      <c r="AN985" s="85"/>
    </row>
    <row r="986" spans="20:40" x14ac:dyDescent="0.2">
      <c r="T986" s="85"/>
      <c r="U986" s="85"/>
      <c r="V986" s="85"/>
      <c r="W986" s="85"/>
      <c r="X986" s="85"/>
      <c r="Y986" s="85"/>
      <c r="Z986" s="85"/>
      <c r="AA986" s="85"/>
      <c r="AB986" s="85"/>
      <c r="AC986" s="85"/>
      <c r="AD986" s="85"/>
      <c r="AE986" s="85"/>
      <c r="AF986" s="85"/>
      <c r="AG986" s="85"/>
      <c r="AH986" s="85"/>
      <c r="AI986" s="85"/>
      <c r="AJ986" s="85"/>
      <c r="AK986" s="85"/>
      <c r="AL986" s="85"/>
      <c r="AM986" s="85"/>
      <c r="AN986" s="85"/>
    </row>
    <row r="987" spans="20:40" x14ac:dyDescent="0.2">
      <c r="T987" s="85"/>
      <c r="U987" s="85"/>
      <c r="V987" s="85"/>
      <c r="W987" s="85"/>
      <c r="X987" s="85"/>
      <c r="Y987" s="85"/>
      <c r="Z987" s="85"/>
      <c r="AA987" s="85"/>
      <c r="AB987" s="85"/>
      <c r="AC987" s="85"/>
      <c r="AD987" s="85"/>
      <c r="AE987" s="85"/>
      <c r="AF987" s="85"/>
      <c r="AG987" s="85"/>
      <c r="AH987" s="85"/>
      <c r="AI987" s="85"/>
      <c r="AJ987" s="85"/>
      <c r="AK987" s="85"/>
      <c r="AL987" s="85"/>
      <c r="AM987" s="85"/>
      <c r="AN987" s="85"/>
    </row>
    <row r="988" spans="20:40" x14ac:dyDescent="0.2">
      <c r="T988" s="85"/>
      <c r="U988" s="85"/>
      <c r="V988" s="85"/>
      <c r="W988" s="85"/>
      <c r="X988" s="85"/>
      <c r="Y988" s="85"/>
      <c r="Z988" s="85"/>
      <c r="AA988" s="85"/>
      <c r="AB988" s="85"/>
      <c r="AC988" s="85"/>
      <c r="AD988" s="85"/>
      <c r="AE988" s="85"/>
      <c r="AF988" s="85"/>
      <c r="AG988" s="85"/>
      <c r="AH988" s="85"/>
      <c r="AI988" s="85"/>
      <c r="AJ988" s="85"/>
      <c r="AK988" s="85"/>
      <c r="AL988" s="85"/>
      <c r="AM988" s="85"/>
      <c r="AN988" s="85"/>
    </row>
    <row r="989" spans="20:40" x14ac:dyDescent="0.2">
      <c r="T989" s="85"/>
      <c r="U989" s="85"/>
      <c r="V989" s="85"/>
      <c r="W989" s="85"/>
      <c r="X989" s="85"/>
      <c r="Y989" s="85"/>
      <c r="Z989" s="85"/>
      <c r="AA989" s="85"/>
      <c r="AB989" s="85"/>
      <c r="AC989" s="85"/>
      <c r="AD989" s="85"/>
      <c r="AE989" s="85"/>
      <c r="AF989" s="85"/>
      <c r="AG989" s="85"/>
      <c r="AH989" s="85"/>
      <c r="AI989" s="85"/>
      <c r="AJ989" s="85"/>
      <c r="AK989" s="85"/>
      <c r="AL989" s="85"/>
      <c r="AM989" s="85"/>
      <c r="AN989" s="85"/>
    </row>
    <row r="990" spans="20:40" x14ac:dyDescent="0.2">
      <c r="T990" s="85"/>
      <c r="U990" s="85"/>
      <c r="V990" s="85"/>
      <c r="W990" s="85"/>
      <c r="X990" s="85"/>
      <c r="Y990" s="85"/>
      <c r="Z990" s="85"/>
      <c r="AA990" s="85"/>
      <c r="AB990" s="85"/>
      <c r="AC990" s="85"/>
      <c r="AD990" s="85"/>
      <c r="AE990" s="85"/>
      <c r="AF990" s="85"/>
      <c r="AG990" s="85"/>
      <c r="AH990" s="85"/>
      <c r="AI990" s="85"/>
      <c r="AJ990" s="85"/>
      <c r="AK990" s="85"/>
      <c r="AL990" s="85"/>
      <c r="AM990" s="85"/>
      <c r="AN990" s="85"/>
    </row>
    <row r="991" spans="20:40" x14ac:dyDescent="0.2">
      <c r="T991" s="85"/>
      <c r="U991" s="85"/>
      <c r="V991" s="85"/>
      <c r="W991" s="85"/>
      <c r="X991" s="85"/>
      <c r="Y991" s="85"/>
      <c r="Z991" s="85"/>
      <c r="AA991" s="85"/>
      <c r="AB991" s="85"/>
      <c r="AC991" s="85"/>
      <c r="AD991" s="85"/>
      <c r="AE991" s="85"/>
      <c r="AF991" s="85"/>
      <c r="AG991" s="85"/>
      <c r="AH991" s="85"/>
      <c r="AI991" s="85"/>
      <c r="AJ991" s="85"/>
      <c r="AK991" s="85"/>
      <c r="AL991" s="85"/>
      <c r="AM991" s="85"/>
      <c r="AN991" s="85"/>
    </row>
    <row r="992" spans="20:40" x14ac:dyDescent="0.2">
      <c r="T992" s="85"/>
      <c r="U992" s="85"/>
      <c r="V992" s="85"/>
      <c r="W992" s="85"/>
      <c r="X992" s="85"/>
      <c r="Y992" s="85"/>
      <c r="Z992" s="85"/>
      <c r="AA992" s="85"/>
      <c r="AB992" s="85"/>
      <c r="AC992" s="85"/>
      <c r="AD992" s="85"/>
      <c r="AE992" s="85"/>
      <c r="AF992" s="85"/>
      <c r="AG992" s="85"/>
      <c r="AH992" s="85"/>
      <c r="AI992" s="85"/>
      <c r="AJ992" s="85"/>
      <c r="AK992" s="85"/>
      <c r="AL992" s="85"/>
      <c r="AM992" s="85"/>
      <c r="AN992" s="85"/>
    </row>
    <row r="993" spans="20:40" x14ac:dyDescent="0.2">
      <c r="T993" s="85"/>
      <c r="U993" s="85"/>
      <c r="V993" s="85"/>
      <c r="W993" s="85"/>
      <c r="X993" s="85"/>
      <c r="Y993" s="85"/>
      <c r="Z993" s="85"/>
      <c r="AA993" s="85"/>
      <c r="AB993" s="85"/>
      <c r="AC993" s="85"/>
      <c r="AD993" s="85"/>
      <c r="AE993" s="85"/>
      <c r="AF993" s="85"/>
      <c r="AG993" s="85"/>
      <c r="AH993" s="85"/>
      <c r="AI993" s="85"/>
      <c r="AJ993" s="85"/>
      <c r="AK993" s="85"/>
      <c r="AL993" s="85"/>
      <c r="AM993" s="85"/>
      <c r="AN993" s="85"/>
    </row>
    <row r="994" spans="20:40" x14ac:dyDescent="0.2">
      <c r="T994" s="85"/>
      <c r="U994" s="85"/>
      <c r="V994" s="85"/>
      <c r="W994" s="85"/>
      <c r="X994" s="85"/>
      <c r="Y994" s="85"/>
      <c r="Z994" s="85"/>
      <c r="AA994" s="85"/>
      <c r="AB994" s="85"/>
      <c r="AC994" s="85"/>
      <c r="AD994" s="85"/>
      <c r="AE994" s="85"/>
      <c r="AF994" s="85"/>
      <c r="AG994" s="85"/>
      <c r="AH994" s="85"/>
      <c r="AI994" s="85"/>
      <c r="AJ994" s="85"/>
      <c r="AK994" s="85"/>
      <c r="AL994" s="85"/>
      <c r="AM994" s="85"/>
      <c r="AN994" s="85"/>
    </row>
    <row r="995" spans="20:40" x14ac:dyDescent="0.2">
      <c r="T995" s="85"/>
      <c r="U995" s="85"/>
      <c r="V995" s="85"/>
      <c r="W995" s="85"/>
      <c r="X995" s="85"/>
      <c r="Y995" s="85"/>
      <c r="Z995" s="85"/>
      <c r="AA995" s="85"/>
      <c r="AB995" s="85"/>
      <c r="AC995" s="85"/>
      <c r="AD995" s="85"/>
      <c r="AE995" s="85"/>
      <c r="AF995" s="85"/>
      <c r="AG995" s="85"/>
      <c r="AH995" s="85"/>
      <c r="AI995" s="85"/>
      <c r="AJ995" s="85"/>
      <c r="AK995" s="85"/>
      <c r="AL995" s="85"/>
      <c r="AM995" s="85"/>
      <c r="AN995" s="85"/>
    </row>
    <row r="996" spans="20:40" x14ac:dyDescent="0.2">
      <c r="T996" s="85"/>
      <c r="U996" s="85"/>
      <c r="V996" s="85"/>
      <c r="W996" s="85"/>
      <c r="X996" s="85"/>
      <c r="Y996" s="85"/>
      <c r="Z996" s="85"/>
      <c r="AA996" s="85"/>
      <c r="AB996" s="85"/>
      <c r="AC996" s="85"/>
      <c r="AD996" s="85"/>
      <c r="AE996" s="85"/>
      <c r="AF996" s="85"/>
      <c r="AG996" s="85"/>
      <c r="AH996" s="85"/>
      <c r="AI996" s="85"/>
      <c r="AJ996" s="85"/>
      <c r="AK996" s="85"/>
      <c r="AL996" s="85"/>
      <c r="AM996" s="85"/>
      <c r="AN996" s="85"/>
    </row>
    <row r="997" spans="20:40" x14ac:dyDescent="0.2">
      <c r="T997" s="85"/>
      <c r="U997" s="85"/>
      <c r="V997" s="85"/>
      <c r="W997" s="85"/>
      <c r="X997" s="85"/>
      <c r="Y997" s="85"/>
      <c r="Z997" s="85"/>
      <c r="AA997" s="85"/>
      <c r="AB997" s="85"/>
      <c r="AC997" s="85"/>
      <c r="AD997" s="85"/>
      <c r="AE997" s="85"/>
      <c r="AF997" s="85"/>
      <c r="AG997" s="85"/>
      <c r="AH997" s="85"/>
      <c r="AI997" s="85"/>
      <c r="AJ997" s="85"/>
      <c r="AK997" s="85"/>
      <c r="AL997" s="85"/>
      <c r="AM997" s="85"/>
      <c r="AN997" s="85"/>
    </row>
    <row r="998" spans="20:40" x14ac:dyDescent="0.2">
      <c r="T998" s="85"/>
      <c r="U998" s="85"/>
      <c r="V998" s="85"/>
      <c r="W998" s="85"/>
      <c r="X998" s="85"/>
      <c r="Y998" s="85"/>
      <c r="Z998" s="85"/>
      <c r="AA998" s="85"/>
      <c r="AB998" s="85"/>
      <c r="AC998" s="85"/>
      <c r="AD998" s="85"/>
      <c r="AE998" s="85"/>
      <c r="AF998" s="85"/>
      <c r="AG998" s="85"/>
      <c r="AH998" s="85"/>
      <c r="AI998" s="85"/>
      <c r="AJ998" s="85"/>
      <c r="AK998" s="85"/>
      <c r="AL998" s="85"/>
      <c r="AM998" s="85"/>
      <c r="AN998" s="85"/>
    </row>
    <row r="999" spans="20:40" x14ac:dyDescent="0.2">
      <c r="T999" s="85"/>
      <c r="U999" s="85"/>
      <c r="V999" s="85"/>
      <c r="W999" s="85"/>
      <c r="X999" s="85"/>
      <c r="Y999" s="85"/>
      <c r="Z999" s="85"/>
      <c r="AA999" s="85"/>
      <c r="AB999" s="85"/>
      <c r="AC999" s="85"/>
      <c r="AD999" s="85"/>
      <c r="AE999" s="85"/>
      <c r="AF999" s="85"/>
      <c r="AG999" s="85"/>
      <c r="AH999" s="85"/>
      <c r="AI999" s="85"/>
      <c r="AJ999" s="85"/>
      <c r="AK999" s="85"/>
      <c r="AL999" s="85"/>
      <c r="AM999" s="85"/>
      <c r="AN999" s="85"/>
    </row>
    <row r="1000" spans="20:40" x14ac:dyDescent="0.2">
      <c r="T1000" s="85"/>
      <c r="U1000" s="85"/>
      <c r="V1000" s="85"/>
      <c r="W1000" s="85"/>
      <c r="X1000" s="85"/>
      <c r="Y1000" s="85"/>
      <c r="Z1000" s="85"/>
      <c r="AA1000" s="85"/>
      <c r="AB1000" s="85"/>
      <c r="AC1000" s="85"/>
      <c r="AD1000" s="85"/>
      <c r="AE1000" s="85"/>
      <c r="AF1000" s="85"/>
      <c r="AG1000" s="85"/>
      <c r="AH1000" s="85"/>
      <c r="AI1000" s="85"/>
      <c r="AJ1000" s="85"/>
      <c r="AK1000" s="85"/>
      <c r="AL1000" s="85"/>
      <c r="AM1000" s="85"/>
      <c r="AN1000" s="85"/>
    </row>
    <row r="1001" spans="20:40" x14ac:dyDescent="0.2">
      <c r="T1001" s="85"/>
      <c r="U1001" s="85"/>
      <c r="V1001" s="85"/>
      <c r="W1001" s="85"/>
      <c r="X1001" s="85"/>
      <c r="Y1001" s="85"/>
      <c r="Z1001" s="85"/>
      <c r="AA1001" s="85"/>
      <c r="AB1001" s="85"/>
      <c r="AC1001" s="85"/>
      <c r="AD1001" s="85"/>
      <c r="AE1001" s="85"/>
      <c r="AF1001" s="85"/>
      <c r="AG1001" s="85"/>
      <c r="AH1001" s="85"/>
      <c r="AI1001" s="85"/>
      <c r="AJ1001" s="85"/>
      <c r="AK1001" s="85"/>
      <c r="AL1001" s="85"/>
      <c r="AM1001" s="85"/>
      <c r="AN1001" s="85"/>
    </row>
    <row r="1002" spans="20:40" x14ac:dyDescent="0.2">
      <c r="T1002" s="85"/>
      <c r="U1002" s="85"/>
      <c r="V1002" s="85"/>
      <c r="W1002" s="85"/>
      <c r="X1002" s="85"/>
      <c r="Y1002" s="85"/>
      <c r="Z1002" s="85"/>
      <c r="AA1002" s="85"/>
      <c r="AB1002" s="85"/>
      <c r="AC1002" s="85"/>
      <c r="AD1002" s="85"/>
      <c r="AE1002" s="85"/>
      <c r="AF1002" s="85"/>
      <c r="AG1002" s="85"/>
      <c r="AH1002" s="85"/>
      <c r="AI1002" s="85"/>
      <c r="AJ1002" s="85"/>
      <c r="AK1002" s="85"/>
      <c r="AL1002" s="85"/>
      <c r="AM1002" s="85"/>
      <c r="AN1002" s="85"/>
    </row>
    <row r="1003" spans="20:40" x14ac:dyDescent="0.2">
      <c r="T1003" s="85"/>
      <c r="U1003" s="85"/>
      <c r="V1003" s="85"/>
      <c r="W1003" s="85"/>
      <c r="X1003" s="85"/>
      <c r="Y1003" s="85"/>
      <c r="Z1003" s="85"/>
      <c r="AA1003" s="85"/>
      <c r="AB1003" s="85"/>
      <c r="AC1003" s="85"/>
      <c r="AD1003" s="85"/>
      <c r="AE1003" s="85"/>
      <c r="AF1003" s="85"/>
      <c r="AG1003" s="85"/>
      <c r="AH1003" s="85"/>
      <c r="AI1003" s="85"/>
      <c r="AJ1003" s="85"/>
      <c r="AK1003" s="85"/>
      <c r="AL1003" s="85"/>
      <c r="AM1003" s="85"/>
      <c r="AN1003" s="85"/>
    </row>
    <row r="1004" spans="20:40" x14ac:dyDescent="0.2">
      <c r="T1004" s="85"/>
      <c r="U1004" s="85"/>
      <c r="V1004" s="85"/>
      <c r="W1004" s="85"/>
      <c r="X1004" s="85"/>
      <c r="Y1004" s="85"/>
      <c r="Z1004" s="85"/>
      <c r="AA1004" s="85"/>
      <c r="AB1004" s="85"/>
      <c r="AC1004" s="85"/>
      <c r="AD1004" s="85"/>
      <c r="AE1004" s="85"/>
      <c r="AF1004" s="85"/>
      <c r="AG1004" s="85"/>
      <c r="AH1004" s="85"/>
      <c r="AI1004" s="85"/>
      <c r="AJ1004" s="85"/>
      <c r="AK1004" s="85"/>
      <c r="AL1004" s="85"/>
      <c r="AM1004" s="85"/>
      <c r="AN1004" s="85"/>
    </row>
    <row r="1005" spans="20:40" x14ac:dyDescent="0.2">
      <c r="T1005" s="85"/>
      <c r="U1005" s="85"/>
      <c r="V1005" s="85"/>
      <c r="W1005" s="85"/>
      <c r="X1005" s="85"/>
      <c r="Y1005" s="85"/>
      <c r="Z1005" s="85"/>
      <c r="AA1005" s="85"/>
      <c r="AB1005" s="85"/>
      <c r="AC1005" s="85"/>
      <c r="AD1005" s="85"/>
      <c r="AE1005" s="85"/>
      <c r="AF1005" s="85"/>
      <c r="AG1005" s="85"/>
      <c r="AH1005" s="85"/>
      <c r="AI1005" s="85"/>
      <c r="AJ1005" s="85"/>
      <c r="AK1005" s="85"/>
      <c r="AL1005" s="85"/>
      <c r="AM1005" s="85"/>
      <c r="AN1005" s="85"/>
    </row>
    <row r="1006" spans="20:40" x14ac:dyDescent="0.2">
      <c r="T1006" s="85"/>
      <c r="U1006" s="85"/>
      <c r="V1006" s="85"/>
      <c r="W1006" s="85"/>
      <c r="X1006" s="85"/>
      <c r="Y1006" s="85"/>
      <c r="Z1006" s="85"/>
      <c r="AA1006" s="85"/>
      <c r="AB1006" s="85"/>
      <c r="AC1006" s="85"/>
      <c r="AD1006" s="85"/>
      <c r="AE1006" s="85"/>
      <c r="AF1006" s="85"/>
      <c r="AG1006" s="85"/>
      <c r="AH1006" s="85"/>
      <c r="AI1006" s="85"/>
      <c r="AJ1006" s="85"/>
      <c r="AK1006" s="85"/>
      <c r="AL1006" s="85"/>
      <c r="AM1006" s="85"/>
      <c r="AN1006" s="85"/>
    </row>
    <row r="1007" spans="20:40" x14ac:dyDescent="0.2"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  <c r="AJ1007" s="85"/>
      <c r="AK1007" s="85"/>
      <c r="AL1007" s="85"/>
      <c r="AM1007" s="85"/>
      <c r="AN1007" s="85"/>
    </row>
    <row r="1008" spans="20:40" x14ac:dyDescent="0.2">
      <c r="T1008" s="85"/>
      <c r="U1008" s="85"/>
      <c r="V1008" s="85"/>
      <c r="W1008" s="85"/>
      <c r="X1008" s="85"/>
      <c r="Y1008" s="85"/>
      <c r="Z1008" s="85"/>
      <c r="AA1008" s="85"/>
      <c r="AB1008" s="85"/>
      <c r="AC1008" s="85"/>
      <c r="AD1008" s="85"/>
      <c r="AE1008" s="85"/>
      <c r="AF1008" s="85"/>
      <c r="AG1008" s="85"/>
      <c r="AH1008" s="85"/>
      <c r="AI1008" s="85"/>
      <c r="AJ1008" s="85"/>
      <c r="AK1008" s="85"/>
      <c r="AL1008" s="85"/>
      <c r="AM1008" s="85"/>
      <c r="AN1008" s="85"/>
    </row>
    <row r="1009" spans="20:40" x14ac:dyDescent="0.2">
      <c r="T1009" s="85"/>
      <c r="U1009" s="85"/>
      <c r="V1009" s="85"/>
      <c r="W1009" s="85"/>
      <c r="X1009" s="85"/>
      <c r="Y1009" s="85"/>
      <c r="Z1009" s="85"/>
      <c r="AA1009" s="85"/>
      <c r="AB1009" s="85"/>
      <c r="AC1009" s="85"/>
      <c r="AD1009" s="85"/>
      <c r="AE1009" s="85"/>
      <c r="AF1009" s="85"/>
      <c r="AG1009" s="85"/>
      <c r="AH1009" s="85"/>
      <c r="AI1009" s="85"/>
      <c r="AJ1009" s="85"/>
      <c r="AK1009" s="85"/>
      <c r="AL1009" s="85"/>
      <c r="AM1009" s="85"/>
      <c r="AN1009" s="85"/>
    </row>
    <row r="1010" spans="20:40" x14ac:dyDescent="0.2">
      <c r="T1010" s="85"/>
      <c r="U1010" s="85"/>
      <c r="V1010" s="85"/>
      <c r="W1010" s="85"/>
      <c r="X1010" s="85"/>
      <c r="Y1010" s="85"/>
      <c r="Z1010" s="85"/>
      <c r="AA1010" s="85"/>
      <c r="AB1010" s="85"/>
      <c r="AC1010" s="85"/>
      <c r="AD1010" s="85"/>
      <c r="AE1010" s="85"/>
      <c r="AF1010" s="85"/>
      <c r="AG1010" s="85"/>
      <c r="AH1010" s="85"/>
      <c r="AI1010" s="85"/>
      <c r="AJ1010" s="85"/>
      <c r="AK1010" s="85"/>
      <c r="AL1010" s="85"/>
      <c r="AM1010" s="85"/>
      <c r="AN1010" s="85"/>
    </row>
    <row r="1011" spans="20:40" x14ac:dyDescent="0.2">
      <c r="T1011" s="85"/>
      <c r="U1011" s="85"/>
      <c r="V1011" s="85"/>
      <c r="W1011" s="85"/>
      <c r="X1011" s="85"/>
      <c r="Y1011" s="85"/>
      <c r="Z1011" s="85"/>
      <c r="AA1011" s="85"/>
      <c r="AB1011" s="85"/>
      <c r="AC1011" s="85"/>
      <c r="AD1011" s="85"/>
      <c r="AE1011" s="85"/>
      <c r="AF1011" s="85"/>
      <c r="AG1011" s="85"/>
      <c r="AH1011" s="85"/>
      <c r="AI1011" s="85"/>
      <c r="AJ1011" s="85"/>
      <c r="AK1011" s="85"/>
      <c r="AL1011" s="85"/>
      <c r="AM1011" s="85"/>
      <c r="AN1011" s="85"/>
    </row>
    <row r="1012" spans="20:40" x14ac:dyDescent="0.2">
      <c r="T1012" s="85"/>
      <c r="U1012" s="85"/>
      <c r="V1012" s="85"/>
      <c r="W1012" s="85"/>
      <c r="X1012" s="85"/>
      <c r="Y1012" s="85"/>
      <c r="Z1012" s="85"/>
      <c r="AA1012" s="85"/>
      <c r="AB1012" s="85"/>
      <c r="AC1012" s="85"/>
      <c r="AD1012" s="85"/>
      <c r="AE1012" s="85"/>
      <c r="AF1012" s="85"/>
      <c r="AG1012" s="85"/>
      <c r="AH1012" s="85"/>
      <c r="AI1012" s="85"/>
      <c r="AJ1012" s="85"/>
      <c r="AK1012" s="85"/>
      <c r="AL1012" s="85"/>
      <c r="AM1012" s="85"/>
      <c r="AN1012" s="85"/>
    </row>
    <row r="1013" spans="20:40" x14ac:dyDescent="0.2">
      <c r="T1013" s="85"/>
      <c r="U1013" s="85"/>
      <c r="V1013" s="85"/>
      <c r="W1013" s="85"/>
      <c r="X1013" s="85"/>
      <c r="Y1013" s="85"/>
      <c r="Z1013" s="85"/>
      <c r="AA1013" s="85"/>
      <c r="AB1013" s="85"/>
      <c r="AC1013" s="85"/>
      <c r="AD1013" s="85"/>
      <c r="AE1013" s="85"/>
      <c r="AF1013" s="85"/>
      <c r="AG1013" s="85"/>
      <c r="AH1013" s="85"/>
      <c r="AI1013" s="85"/>
      <c r="AJ1013" s="85"/>
      <c r="AK1013" s="85"/>
      <c r="AL1013" s="85"/>
      <c r="AM1013" s="85"/>
      <c r="AN1013" s="85"/>
    </row>
    <row r="1014" spans="20:40" x14ac:dyDescent="0.2">
      <c r="T1014" s="85"/>
      <c r="U1014" s="85"/>
      <c r="V1014" s="85"/>
      <c r="W1014" s="85"/>
      <c r="X1014" s="85"/>
      <c r="Y1014" s="85"/>
      <c r="Z1014" s="85"/>
      <c r="AA1014" s="85"/>
      <c r="AB1014" s="85"/>
      <c r="AC1014" s="85"/>
      <c r="AD1014" s="85"/>
      <c r="AE1014" s="85"/>
      <c r="AF1014" s="85"/>
      <c r="AG1014" s="85"/>
      <c r="AH1014" s="85"/>
      <c r="AI1014" s="85"/>
      <c r="AJ1014" s="85"/>
      <c r="AK1014" s="85"/>
      <c r="AL1014" s="85"/>
      <c r="AM1014" s="85"/>
      <c r="AN1014" s="85"/>
    </row>
    <row r="1015" spans="20:40" x14ac:dyDescent="0.2">
      <c r="T1015" s="85"/>
      <c r="U1015" s="85"/>
      <c r="V1015" s="85"/>
      <c r="W1015" s="85"/>
      <c r="X1015" s="85"/>
      <c r="Y1015" s="85"/>
      <c r="Z1015" s="85"/>
      <c r="AA1015" s="85"/>
      <c r="AB1015" s="85"/>
      <c r="AC1015" s="85"/>
      <c r="AD1015" s="85"/>
      <c r="AE1015" s="85"/>
      <c r="AF1015" s="85"/>
      <c r="AG1015" s="85"/>
      <c r="AH1015" s="85"/>
      <c r="AI1015" s="85"/>
      <c r="AJ1015" s="85"/>
      <c r="AK1015" s="85"/>
      <c r="AL1015" s="85"/>
      <c r="AM1015" s="85"/>
      <c r="AN1015" s="85"/>
    </row>
    <row r="1016" spans="20:40" x14ac:dyDescent="0.2">
      <c r="T1016" s="85"/>
      <c r="U1016" s="85"/>
      <c r="V1016" s="85"/>
      <c r="W1016" s="85"/>
      <c r="X1016" s="85"/>
      <c r="Y1016" s="85"/>
      <c r="Z1016" s="85"/>
      <c r="AA1016" s="85"/>
      <c r="AB1016" s="85"/>
      <c r="AC1016" s="85"/>
      <c r="AD1016" s="85"/>
      <c r="AE1016" s="85"/>
      <c r="AF1016" s="85"/>
      <c r="AG1016" s="85"/>
      <c r="AH1016" s="85"/>
      <c r="AI1016" s="85"/>
      <c r="AJ1016" s="85"/>
      <c r="AK1016" s="85"/>
      <c r="AL1016" s="85"/>
      <c r="AM1016" s="85"/>
      <c r="AN1016" s="85"/>
    </row>
    <row r="1017" spans="20:40" x14ac:dyDescent="0.2">
      <c r="T1017" s="85"/>
      <c r="U1017" s="85"/>
      <c r="V1017" s="85"/>
      <c r="W1017" s="85"/>
      <c r="X1017" s="85"/>
      <c r="Y1017" s="85"/>
      <c r="Z1017" s="85"/>
      <c r="AA1017" s="85"/>
      <c r="AB1017" s="85"/>
      <c r="AC1017" s="85"/>
      <c r="AD1017" s="85"/>
      <c r="AE1017" s="85"/>
      <c r="AF1017" s="85"/>
      <c r="AG1017" s="85"/>
      <c r="AH1017" s="85"/>
      <c r="AI1017" s="85"/>
      <c r="AJ1017" s="85"/>
      <c r="AK1017" s="85"/>
      <c r="AL1017" s="85"/>
      <c r="AM1017" s="85"/>
      <c r="AN1017" s="85"/>
    </row>
    <row r="1018" spans="20:40" x14ac:dyDescent="0.2">
      <c r="T1018" s="85"/>
      <c r="U1018" s="85"/>
      <c r="V1018" s="85"/>
      <c r="W1018" s="85"/>
      <c r="X1018" s="85"/>
      <c r="Y1018" s="85"/>
      <c r="Z1018" s="85"/>
      <c r="AA1018" s="85"/>
      <c r="AB1018" s="85"/>
      <c r="AC1018" s="85"/>
      <c r="AD1018" s="85"/>
      <c r="AE1018" s="85"/>
      <c r="AF1018" s="85"/>
      <c r="AG1018" s="85"/>
      <c r="AH1018" s="85"/>
      <c r="AI1018" s="85"/>
      <c r="AJ1018" s="85"/>
      <c r="AK1018" s="85"/>
      <c r="AL1018" s="85"/>
      <c r="AM1018" s="85"/>
      <c r="AN1018" s="85"/>
    </row>
    <row r="1019" spans="20:40" x14ac:dyDescent="0.2">
      <c r="T1019" s="85"/>
      <c r="U1019" s="85"/>
      <c r="V1019" s="85"/>
      <c r="W1019" s="85"/>
      <c r="X1019" s="85"/>
      <c r="Y1019" s="85"/>
      <c r="Z1019" s="85"/>
      <c r="AA1019" s="85"/>
      <c r="AB1019" s="85"/>
      <c r="AC1019" s="85"/>
      <c r="AD1019" s="85"/>
      <c r="AE1019" s="85"/>
      <c r="AF1019" s="85"/>
      <c r="AG1019" s="85"/>
      <c r="AH1019" s="85"/>
      <c r="AI1019" s="85"/>
      <c r="AJ1019" s="85"/>
      <c r="AK1019" s="85"/>
      <c r="AL1019" s="85"/>
      <c r="AM1019" s="85"/>
      <c r="AN1019" s="85"/>
    </row>
    <row r="1020" spans="20:40" x14ac:dyDescent="0.2">
      <c r="T1020" s="85"/>
      <c r="U1020" s="85"/>
      <c r="V1020" s="85"/>
      <c r="W1020" s="85"/>
      <c r="X1020" s="85"/>
      <c r="Y1020" s="85"/>
      <c r="Z1020" s="85"/>
      <c r="AA1020" s="85"/>
      <c r="AB1020" s="85"/>
      <c r="AC1020" s="85"/>
      <c r="AD1020" s="85"/>
      <c r="AE1020" s="85"/>
      <c r="AF1020" s="85"/>
      <c r="AG1020" s="85"/>
      <c r="AH1020" s="85"/>
      <c r="AI1020" s="85"/>
      <c r="AJ1020" s="85"/>
      <c r="AK1020" s="85"/>
      <c r="AL1020" s="85"/>
      <c r="AM1020" s="85"/>
      <c r="AN1020" s="85"/>
    </row>
    <row r="1021" spans="20:40" x14ac:dyDescent="0.2">
      <c r="T1021" s="85"/>
      <c r="U1021" s="85"/>
      <c r="V1021" s="85"/>
      <c r="W1021" s="85"/>
      <c r="X1021" s="85"/>
      <c r="Y1021" s="85"/>
      <c r="Z1021" s="85"/>
      <c r="AA1021" s="85"/>
      <c r="AB1021" s="85"/>
      <c r="AC1021" s="85"/>
      <c r="AD1021" s="85"/>
      <c r="AE1021" s="85"/>
      <c r="AF1021" s="85"/>
      <c r="AG1021" s="85"/>
      <c r="AH1021" s="85"/>
      <c r="AI1021" s="85"/>
      <c r="AJ1021" s="85"/>
      <c r="AK1021" s="85"/>
      <c r="AL1021" s="85"/>
      <c r="AM1021" s="85"/>
      <c r="AN1021" s="85"/>
    </row>
    <row r="1022" spans="20:40" x14ac:dyDescent="0.2">
      <c r="T1022" s="85"/>
      <c r="U1022" s="85"/>
      <c r="V1022" s="85"/>
      <c r="W1022" s="85"/>
      <c r="X1022" s="85"/>
      <c r="Y1022" s="85"/>
      <c r="Z1022" s="85"/>
      <c r="AA1022" s="85"/>
      <c r="AB1022" s="85"/>
      <c r="AC1022" s="85"/>
      <c r="AD1022" s="85"/>
      <c r="AE1022" s="85"/>
      <c r="AF1022" s="85"/>
      <c r="AG1022" s="85"/>
      <c r="AH1022" s="85"/>
      <c r="AI1022" s="85"/>
      <c r="AJ1022" s="85"/>
      <c r="AK1022" s="85"/>
      <c r="AL1022" s="85"/>
      <c r="AM1022" s="85"/>
      <c r="AN1022" s="85"/>
    </row>
    <row r="1023" spans="20:40" x14ac:dyDescent="0.2">
      <c r="T1023" s="85"/>
      <c r="U1023" s="85"/>
      <c r="V1023" s="85"/>
      <c r="W1023" s="85"/>
      <c r="X1023" s="85"/>
      <c r="Y1023" s="85"/>
      <c r="Z1023" s="85"/>
      <c r="AA1023" s="85"/>
      <c r="AB1023" s="85"/>
      <c r="AC1023" s="85"/>
      <c r="AD1023" s="85"/>
      <c r="AE1023" s="85"/>
      <c r="AF1023" s="85"/>
      <c r="AG1023" s="85"/>
      <c r="AH1023" s="85"/>
      <c r="AI1023" s="85"/>
      <c r="AJ1023" s="85"/>
      <c r="AK1023" s="85"/>
      <c r="AL1023" s="85"/>
      <c r="AM1023" s="85"/>
      <c r="AN1023" s="85"/>
    </row>
    <row r="1024" spans="20:40" x14ac:dyDescent="0.2">
      <c r="T1024" s="85"/>
      <c r="U1024" s="85"/>
      <c r="V1024" s="85"/>
      <c r="W1024" s="85"/>
      <c r="X1024" s="85"/>
      <c r="Y1024" s="85"/>
      <c r="Z1024" s="85"/>
      <c r="AA1024" s="85"/>
      <c r="AB1024" s="85"/>
      <c r="AC1024" s="85"/>
      <c r="AD1024" s="85"/>
      <c r="AE1024" s="85"/>
      <c r="AF1024" s="85"/>
      <c r="AG1024" s="85"/>
      <c r="AH1024" s="85"/>
      <c r="AI1024" s="85"/>
      <c r="AJ1024" s="85"/>
      <c r="AK1024" s="85"/>
      <c r="AL1024" s="85"/>
      <c r="AM1024" s="85"/>
      <c r="AN1024" s="85"/>
    </row>
    <row r="1025" spans="20:40" x14ac:dyDescent="0.2">
      <c r="T1025" s="85"/>
      <c r="U1025" s="85"/>
      <c r="V1025" s="85"/>
      <c r="W1025" s="85"/>
      <c r="X1025" s="85"/>
      <c r="Y1025" s="85"/>
      <c r="Z1025" s="85"/>
      <c r="AA1025" s="85"/>
      <c r="AB1025" s="85"/>
      <c r="AC1025" s="85"/>
      <c r="AD1025" s="85"/>
      <c r="AE1025" s="85"/>
      <c r="AF1025" s="85"/>
      <c r="AG1025" s="85"/>
      <c r="AH1025" s="85"/>
      <c r="AI1025" s="85"/>
      <c r="AJ1025" s="85"/>
      <c r="AK1025" s="85"/>
      <c r="AL1025" s="85"/>
      <c r="AM1025" s="85"/>
      <c r="AN1025" s="85"/>
    </row>
    <row r="1026" spans="20:40" x14ac:dyDescent="0.2">
      <c r="T1026" s="85"/>
      <c r="U1026" s="85"/>
      <c r="V1026" s="85"/>
      <c r="W1026" s="85"/>
      <c r="X1026" s="85"/>
      <c r="Y1026" s="85"/>
      <c r="Z1026" s="85"/>
      <c r="AA1026" s="85"/>
      <c r="AB1026" s="85"/>
      <c r="AC1026" s="85"/>
      <c r="AD1026" s="85"/>
      <c r="AE1026" s="85"/>
      <c r="AF1026" s="85"/>
      <c r="AG1026" s="85"/>
      <c r="AH1026" s="85"/>
      <c r="AI1026" s="85"/>
      <c r="AJ1026" s="85"/>
      <c r="AK1026" s="85"/>
      <c r="AL1026" s="85"/>
      <c r="AM1026" s="85"/>
      <c r="AN1026" s="85"/>
    </row>
    <row r="1027" spans="20:40" x14ac:dyDescent="0.2">
      <c r="T1027" s="85"/>
      <c r="U1027" s="85"/>
      <c r="V1027" s="85"/>
      <c r="W1027" s="85"/>
      <c r="X1027" s="85"/>
      <c r="Y1027" s="85"/>
      <c r="Z1027" s="85"/>
      <c r="AA1027" s="85"/>
      <c r="AB1027" s="85"/>
      <c r="AC1027" s="85"/>
      <c r="AD1027" s="85"/>
      <c r="AE1027" s="85"/>
      <c r="AF1027" s="85"/>
      <c r="AG1027" s="85"/>
      <c r="AH1027" s="85"/>
      <c r="AI1027" s="85"/>
      <c r="AJ1027" s="85"/>
      <c r="AK1027" s="85"/>
      <c r="AL1027" s="85"/>
      <c r="AM1027" s="85"/>
      <c r="AN1027" s="85"/>
    </row>
  </sheetData>
  <mergeCells count="5">
    <mergeCell ref="AH3:AJ3"/>
    <mergeCell ref="AB3:AC3"/>
    <mergeCell ref="AD3:AE3"/>
    <mergeCell ref="B2:R2"/>
    <mergeCell ref="T2:AN2"/>
  </mergeCells>
  <phoneticPr fontId="2" type="noConversion"/>
  <conditionalFormatting sqref="C5:C46">
    <cfRule type="cellIs" dxfId="0" priority="1" stopIfTrue="1" operator="equal">
      <formula>#REF!</formula>
    </cfRule>
  </conditionalFormatting>
  <dataValidations disablePrompts="1" count="4">
    <dataValidation type="list" allowBlank="1" showInputMessage="1" showErrorMessage="1" sqref="U39:U4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V39:V4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W39:X41">
      <formula1>"Following,Modified Following,Preceding,Modified Preceding,Unadjusted"</formula1>
    </dataValidation>
    <dataValidation type="list" allowBlank="1" showInputMessage="1" showErrorMessage="1" sqref="AA39:AA41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Money Market</vt:lpstr>
      <vt:lpstr>Credit Market</vt:lpstr>
      <vt:lpstr>Bond Pricing</vt:lpstr>
      <vt:lpstr>senior_credit_ts</vt:lpstr>
      <vt:lpstr>senior_recovery</vt:lpstr>
      <vt:lpstr>sub_credit_ts</vt:lpstr>
      <vt:lpstr>sub_recovery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Nicolai Lassesen</cp:lastModifiedBy>
  <dcterms:created xsi:type="dcterms:W3CDTF">1996-10-14T23:33:28Z</dcterms:created>
  <dcterms:modified xsi:type="dcterms:W3CDTF">2022-09-25T18:59:28Z</dcterms:modified>
</cp:coreProperties>
</file>