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7314\Documents\bootstrap 5\imagenes\"/>
    </mc:Choice>
  </mc:AlternateContent>
  <bookViews>
    <workbookView xWindow="0" yWindow="0" windowWidth="20490" windowHeight="7755" tabRatio="868"/>
  </bookViews>
  <sheets>
    <sheet name="declarado vs auxiliar" sheetId="2" r:id="rId1"/>
    <sheet name="Auxiliar 2365" sheetId="3" r:id="rId2"/>
    <sheet name="BalancePrueba Enero2022" sheetId="4" r:id="rId3"/>
    <sheet name="BalancePrueba Febrero 2022" sheetId="5" r:id="rId4"/>
    <sheet name="BalancePrueba Marzo 2022" sheetId="6" r:id="rId5"/>
    <sheet name="BalancePruebaAbril 2022" sheetId="7" r:id="rId6"/>
    <sheet name="BalancePruebaMayo2022" sheetId="8" r:id="rId7"/>
  </sheets>
  <externalReferences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8" l="1"/>
  <c r="H6" i="8"/>
  <c r="H7" i="8"/>
  <c r="H8" i="8"/>
  <c r="H9" i="8"/>
  <c r="H10" i="8"/>
  <c r="H11" i="8"/>
  <c r="H12" i="8"/>
  <c r="H13" i="8"/>
  <c r="H14" i="8"/>
  <c r="G185" i="8"/>
  <c r="D185" i="8"/>
  <c r="E185" i="8" s="1"/>
  <c r="G184" i="8"/>
  <c r="H184" i="8" s="1"/>
  <c r="D184" i="8"/>
  <c r="E184" i="8" s="1"/>
  <c r="G183" i="8"/>
  <c r="H183" i="8" s="1"/>
  <c r="D183" i="8"/>
  <c r="H182" i="8"/>
  <c r="E182" i="8"/>
  <c r="G181" i="8"/>
  <c r="H181" i="8" s="1"/>
  <c r="D181" i="8"/>
  <c r="E181" i="8" s="1"/>
  <c r="G180" i="8"/>
  <c r="D180" i="8"/>
  <c r="E180" i="8" s="1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G187" i="8" l="1"/>
  <c r="D187" i="8"/>
  <c r="H180" i="8"/>
  <c r="E183" i="8"/>
  <c r="E187" i="8" s="1"/>
  <c r="H185" i="8"/>
  <c r="G189" i="8" s="1"/>
  <c r="D189" i="8" l="1"/>
  <c r="H9" i="7"/>
  <c r="G171" i="7" l="1"/>
  <c r="H171" i="7" s="1"/>
  <c r="G175" i="7" s="1"/>
  <c r="D171" i="7"/>
  <c r="E171" i="7" s="1"/>
  <c r="G170" i="7"/>
  <c r="H170" i="7" s="1"/>
  <c r="D170" i="7"/>
  <c r="E170" i="7" s="1"/>
  <c r="G169" i="7"/>
  <c r="H169" i="7" s="1"/>
  <c r="D169" i="7"/>
  <c r="E169" i="7" s="1"/>
  <c r="G168" i="7"/>
  <c r="H168" i="7" s="1"/>
  <c r="D168" i="7"/>
  <c r="E168" i="7" s="1"/>
  <c r="G167" i="7"/>
  <c r="H167" i="7" s="1"/>
  <c r="D167" i="7"/>
  <c r="E167" i="7" s="1"/>
  <c r="G166" i="7"/>
  <c r="D166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8" i="7"/>
  <c r="H7" i="7"/>
  <c r="H6" i="7"/>
  <c r="H5" i="7"/>
  <c r="H24" i="2"/>
  <c r="H25" i="2" s="1"/>
  <c r="D173" i="7" l="1"/>
  <c r="G173" i="7"/>
  <c r="E166" i="7"/>
  <c r="E173" i="7" s="1"/>
  <c r="H166" i="7"/>
  <c r="S27" i="2"/>
  <c r="S24" i="2"/>
  <c r="S17" i="2"/>
  <c r="S15" i="2"/>
  <c r="S13" i="2"/>
  <c r="S8" i="2"/>
  <c r="S5" i="2"/>
  <c r="O27" i="2"/>
  <c r="O24" i="2"/>
  <c r="N25" i="2"/>
  <c r="N27" i="2"/>
  <c r="R27" i="2"/>
  <c r="Q27" i="2"/>
  <c r="R25" i="2"/>
  <c r="Q25" i="2"/>
  <c r="R24" i="2"/>
  <c r="Q24" i="2"/>
  <c r="I207" i="5"/>
  <c r="F207" i="5"/>
  <c r="H204" i="5"/>
  <c r="E204" i="5"/>
  <c r="H203" i="5"/>
  <c r="E203" i="5"/>
  <c r="H202" i="5"/>
  <c r="E202" i="5"/>
  <c r="H201" i="5"/>
  <c r="E201" i="5"/>
  <c r="G200" i="5"/>
  <c r="H200" i="5" s="1"/>
  <c r="H207" i="5" s="1"/>
  <c r="D200" i="5"/>
  <c r="E200" i="5" s="1"/>
  <c r="H199" i="5"/>
  <c r="E199" i="5"/>
  <c r="D175" i="7" l="1"/>
  <c r="E207" i="5"/>
  <c r="E209" i="5"/>
  <c r="H209" i="5"/>
  <c r="D194" i="6" l="1"/>
  <c r="D195" i="6" s="1"/>
  <c r="D192" i="6"/>
  <c r="G186" i="6"/>
  <c r="G188" i="6" s="1"/>
  <c r="E186" i="6"/>
  <c r="G183" i="6"/>
  <c r="D183" i="6"/>
  <c r="G182" i="6"/>
  <c r="D182" i="6"/>
  <c r="G181" i="6"/>
  <c r="D181" i="6"/>
  <c r="G179" i="6"/>
  <c r="D179" i="6"/>
  <c r="G178" i="6"/>
  <c r="D178" i="6"/>
  <c r="D186" i="6" s="1"/>
  <c r="D188" i="6" s="1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9" i="6"/>
  <c r="I8" i="6"/>
  <c r="I7" i="6"/>
  <c r="I6" i="6"/>
  <c r="I5" i="6"/>
  <c r="M27" i="2"/>
  <c r="M25" i="2"/>
  <c r="N24" i="2"/>
  <c r="M24" i="2"/>
  <c r="O21" i="2"/>
  <c r="K24" i="2"/>
  <c r="K21" i="2"/>
  <c r="K17" i="2"/>
  <c r="K15" i="2"/>
  <c r="K13" i="2"/>
  <c r="K8" i="2"/>
  <c r="K5" i="2"/>
  <c r="G17" i="2"/>
  <c r="G15" i="2"/>
  <c r="G13" i="2"/>
  <c r="G8" i="2"/>
  <c r="G5" i="2"/>
  <c r="O8" i="2"/>
  <c r="D196" i="6" l="1"/>
  <c r="D197" i="6" s="1"/>
  <c r="I25" i="2"/>
  <c r="I27" i="2" s="1"/>
  <c r="I24" i="2"/>
  <c r="J14" i="2"/>
  <c r="J9" i="2"/>
  <c r="J24" i="2" s="1"/>
  <c r="J25" i="2" s="1"/>
  <c r="J27" i="2" s="1"/>
  <c r="F162" i="4" l="1"/>
  <c r="J160" i="4"/>
  <c r="F157" i="4"/>
  <c r="F156" i="4"/>
  <c r="F158" i="4" s="1"/>
  <c r="F160" i="4" s="1"/>
  <c r="H153" i="4"/>
  <c r="F153" i="4"/>
  <c r="H152" i="4"/>
  <c r="F152" i="4"/>
  <c r="H151" i="4"/>
  <c r="F151" i="4"/>
  <c r="H150" i="4"/>
  <c r="H154" i="4" s="1"/>
  <c r="F150" i="4"/>
  <c r="F154" i="4" s="1"/>
  <c r="F168" i="4" s="1"/>
  <c r="F169" i="4" s="1"/>
  <c r="H149" i="4"/>
  <c r="F149" i="4"/>
  <c r="G21" i="2"/>
  <c r="F25" i="2"/>
  <c r="F27" i="2" s="1"/>
  <c r="F24" i="2"/>
  <c r="E24" i="2"/>
  <c r="E25" i="2" s="1"/>
  <c r="E27" i="2" s="1"/>
  <c r="G24" i="2"/>
  <c r="O5" i="2"/>
  <c r="O7" i="2"/>
  <c r="O13" i="2"/>
  <c r="O15" i="2"/>
  <c r="O17" i="2"/>
  <c r="AS12" i="2"/>
  <c r="AS13" i="2"/>
  <c r="AE18" i="2"/>
  <c r="AE15" i="2"/>
  <c r="AE8" i="2"/>
  <c r="AE5" i="2"/>
  <c r="AA7" i="2"/>
  <c r="AA8" i="2"/>
  <c r="AA17" i="2"/>
  <c r="AA18" i="2"/>
  <c r="AA5" i="2"/>
  <c r="O22" i="2"/>
  <c r="K19" i="2"/>
  <c r="H27" i="2"/>
  <c r="K27" i="2" s="1"/>
  <c r="G22" i="2"/>
  <c r="AI22" i="2"/>
  <c r="AE22" i="2"/>
  <c r="AB24" i="2"/>
  <c r="AB25" i="2" s="1"/>
  <c r="AB27" i="2" s="1"/>
  <c r="AQ8" i="2"/>
  <c r="AQ5" i="2"/>
  <c r="AQ13" i="2"/>
  <c r="AN24" i="2"/>
  <c r="AN25" i="2" s="1"/>
  <c r="AN27" i="2" s="1"/>
  <c r="AQ22" i="2"/>
  <c r="AQ19" i="2"/>
  <c r="AQ18" i="2"/>
  <c r="AQ17" i="2"/>
  <c r="AQ15" i="2"/>
  <c r="AQ7" i="2"/>
  <c r="AJ24" i="2"/>
  <c r="AJ25" i="2" s="1"/>
  <c r="AJ27" i="2" s="1"/>
  <c r="AM22" i="2"/>
  <c r="AM19" i="2"/>
  <c r="AM18" i="2"/>
  <c r="AM17" i="2"/>
  <c r="AM15" i="2"/>
  <c r="AM13" i="2"/>
  <c r="AM8" i="2"/>
  <c r="AM7" i="2"/>
  <c r="AM5" i="2"/>
  <c r="AI15" i="2"/>
  <c r="AI13" i="2"/>
  <c r="AI19" i="2"/>
  <c r="AI17" i="2"/>
  <c r="AI18" i="2"/>
  <c r="AI8" i="2"/>
  <c r="AI7" i="2"/>
  <c r="AI5" i="2"/>
  <c r="AE21" i="2"/>
  <c r="AE13" i="2"/>
  <c r="AE17" i="2"/>
  <c r="AE7" i="2"/>
  <c r="AA22" i="2"/>
  <c r="AA15" i="2"/>
  <c r="AA13" i="2"/>
  <c r="W17" i="2"/>
  <c r="W22" i="2"/>
  <c r="W15" i="2"/>
  <c r="W13" i="2"/>
  <c r="W8" i="2"/>
  <c r="W7" i="2"/>
  <c r="W5" i="2"/>
  <c r="S22" i="2"/>
  <c r="S18" i="2"/>
  <c r="O20" i="2"/>
  <c r="AS21" i="2" s="1"/>
  <c r="K22" i="2"/>
  <c r="K7" i="2"/>
  <c r="G7" i="2"/>
  <c r="AF24" i="2"/>
  <c r="AF25" i="2" s="1"/>
  <c r="AF27" i="2" s="1"/>
  <c r="X24" i="2"/>
  <c r="X25" i="2" s="1"/>
  <c r="X27" i="2" s="1"/>
  <c r="T24" i="2"/>
  <c r="T25" i="2" s="1"/>
  <c r="T27" i="2" s="1"/>
  <c r="P24" i="2"/>
  <c r="P25" i="2" s="1"/>
  <c r="P27" i="2" s="1"/>
  <c r="L24" i="2"/>
  <c r="L25" i="2" s="1"/>
  <c r="L27" i="2" s="1"/>
  <c r="D24" i="2"/>
  <c r="D25" i="2" s="1"/>
  <c r="D27" i="2" s="1"/>
  <c r="G27" i="2" s="1"/>
  <c r="AS22" i="2" l="1"/>
  <c r="AS20" i="2"/>
  <c r="AI24" i="2"/>
  <c r="AS19" i="2"/>
  <c r="AS23" i="2"/>
  <c r="W24" i="2"/>
  <c r="AC37" i="2" s="1"/>
  <c r="AS7" i="2"/>
  <c r="AS6" i="2"/>
  <c r="AS18" i="2"/>
  <c r="AS14" i="2"/>
  <c r="AC35" i="2"/>
  <c r="AS16" i="2"/>
  <c r="AC34" i="2"/>
  <c r="AS9" i="2"/>
  <c r="AQ24" i="2"/>
  <c r="AC42" i="2" s="1"/>
  <c r="AM24" i="2"/>
  <c r="AC41" i="2" s="1"/>
  <c r="AC40" i="2"/>
  <c r="AE24" i="2"/>
  <c r="AC39" i="2" s="1"/>
  <c r="AA24" i="2"/>
  <c r="AC38" i="2" s="1"/>
  <c r="AC36" i="2"/>
  <c r="AC33" i="2"/>
  <c r="AS25" i="2" l="1"/>
  <c r="AF34" i="2"/>
  <c r="AF35" i="2"/>
  <c r="AC43" i="2"/>
  <c r="AF36" i="2" l="1"/>
</calcChain>
</file>

<file path=xl/sharedStrings.xml><?xml version="1.0" encoding="utf-8"?>
<sst xmlns="http://schemas.openxmlformats.org/spreadsheetml/2006/main" count="2720" uniqueCount="1132">
  <si>
    <t>SANCIONES</t>
  </si>
  <si>
    <t>CONCEPTO</t>
  </si>
  <si>
    <t xml:space="preserve">INFORMACION FORMULARIO 350 - RETENCION EN LA FUENTE </t>
  </si>
  <si>
    <t>RETENCIONES A TITULO DE RENTA</t>
  </si>
  <si>
    <t>AUTORRETENCIONES</t>
  </si>
  <si>
    <t>TOTAL RETENCIONES RENTA Y COMPLEMENTARIOS</t>
  </si>
  <si>
    <t>TOTAL RETENCIONES</t>
  </si>
  <si>
    <t>TOTAL RETENCIONES MAS SANCIONES</t>
  </si>
  <si>
    <t>Declarado</t>
  </si>
  <si>
    <t>Auxiliar</t>
  </si>
  <si>
    <t>Base</t>
  </si>
  <si>
    <t>Diferencia</t>
  </si>
  <si>
    <t>Honorarios 10%</t>
  </si>
  <si>
    <t>Honorarios 11%</t>
  </si>
  <si>
    <t>Comisiones 10%</t>
  </si>
  <si>
    <t>Servicios grles 6%</t>
  </si>
  <si>
    <t>Servicios grles 1%</t>
  </si>
  <si>
    <t>Servicios grles 4%</t>
  </si>
  <si>
    <t>Arrendamientos 4%</t>
  </si>
  <si>
    <t>Arrendamientos 3,5%</t>
  </si>
  <si>
    <t>Compras 3,5%</t>
  </si>
  <si>
    <t>Compras 2,5%</t>
  </si>
  <si>
    <t>Cuentas contables</t>
  </si>
  <si>
    <t>Casilla</t>
  </si>
  <si>
    <t>Serv hoteles y rest 3,5%</t>
  </si>
  <si>
    <t>Auto renta 0,8%</t>
  </si>
  <si>
    <t xml:space="preserve">periodo </t>
  </si>
  <si>
    <t>diferencias</t>
  </si>
  <si>
    <t>Total</t>
  </si>
  <si>
    <t>negativo, mas en el auxiliar</t>
  </si>
  <si>
    <t>positivo, mas en lo declarado</t>
  </si>
  <si>
    <t>Contratos de construcción 2%</t>
  </si>
  <si>
    <t>Servicios salud 2%</t>
  </si>
  <si>
    <t>COOL AIR MULTIAIRES S.A.S.</t>
  </si>
  <si>
    <t>Libro Auxiliar entre el 01/01/2022 y el 31/01/2022</t>
  </si>
  <si>
    <t>Codigo</t>
  </si>
  <si>
    <t>Texto25</t>
  </si>
  <si>
    <t>Cuenta/Documento</t>
  </si>
  <si>
    <t>Fecha</t>
  </si>
  <si>
    <t>Tercero</t>
  </si>
  <si>
    <t>Valor</t>
  </si>
  <si>
    <t>%</t>
  </si>
  <si>
    <t>23651502 HONORARIOS DECLARANTES 11%</t>
  </si>
  <si>
    <t>Total para 23651502 HONORARIOS DECLARANTES 11%</t>
  </si>
  <si>
    <t>FC 12204 Fra C</t>
  </si>
  <si>
    <t>INGENIERIA Y SOLUCIONES PARA LA GESTION DEL RIESGO SAS</t>
  </si>
  <si>
    <t>Total 23651502 HONORARIOS DECLARANTES 11%</t>
  </si>
  <si>
    <t>23652501 SERVICIOS GENERALES NO DECLARANTES 6%</t>
  </si>
  <si>
    <t>Total para 23652501 SERVICIOS GENERALES NO DECLARANTES 6%</t>
  </si>
  <si>
    <t>FC 2134 DS</t>
  </si>
  <si>
    <t>MERIÑO ENRIQUE ALFONSO</t>
  </si>
  <si>
    <t>Total 23652501 SERVICIOS GENERALES NO DECLARANTES 6%</t>
  </si>
  <si>
    <t>23652502 SERVICIOS GENERALES DECLARANTES 4%</t>
  </si>
  <si>
    <t>Total para 23652502 SERVICIOS GENERALES DECLARANTES 4%</t>
  </si>
  <si>
    <t>FC 12199 Fra C</t>
  </si>
  <si>
    <t>AUTOMONTAÑA SAS</t>
  </si>
  <si>
    <t/>
  </si>
  <si>
    <t>FC 12200 Fra C</t>
  </si>
  <si>
    <t>REFRIDIAZ DEL CARIBE S.A.S.</t>
  </si>
  <si>
    <t>FC 12201 Fra C</t>
  </si>
  <si>
    <t>MISTIC AIRES SAS</t>
  </si>
  <si>
    <t>FC 12347 Fra C</t>
  </si>
  <si>
    <t>FC 12189 Fra C</t>
  </si>
  <si>
    <t>TECNOHIGIENE DE COLOMBIA SAS</t>
  </si>
  <si>
    <t>FC 12255 Fra C</t>
  </si>
  <si>
    <t>CONSTRUHIGIENICA SAS</t>
  </si>
  <si>
    <t>FC 12322 Fra C</t>
  </si>
  <si>
    <t>METALISTERIA GONZALEZ SAS</t>
  </si>
  <si>
    <t>FC 12203 Fra C</t>
  </si>
  <si>
    <t>COMERCIAL AIRES Y SERVICIOS SAS</t>
  </si>
  <si>
    <t>FC 12260 Fra C</t>
  </si>
  <si>
    <t>AISLAMIENTO, MANTENIMIENTO E INGENIERIA MALVAR S.A.S</t>
  </si>
  <si>
    <t>FC 12261 Fra C</t>
  </si>
  <si>
    <t>COOL SPACE SAS</t>
  </si>
  <si>
    <t>FC 12223 Fra C</t>
  </si>
  <si>
    <t>SOLUCIONES Y AIRES YR SAS</t>
  </si>
  <si>
    <t>FC 12230 Fra C</t>
  </si>
  <si>
    <t>FC 12231 Fra C</t>
  </si>
  <si>
    <t>FC 12235 Fra C</t>
  </si>
  <si>
    <t>T-URGE SAS</t>
  </si>
  <si>
    <t>FC 12236 Fra C</t>
  </si>
  <si>
    <t>NCPR 14 Fra C</t>
  </si>
  <si>
    <t>FC 12270 Fra C</t>
  </si>
  <si>
    <t>FC 12292 Fra C</t>
  </si>
  <si>
    <t>SEGUROS DEL ESTADO S.A</t>
  </si>
  <si>
    <t>FC 12293 Fra C</t>
  </si>
  <si>
    <t>FC 12294 Fra C</t>
  </si>
  <si>
    <t>FC 12296 Fra C</t>
  </si>
  <si>
    <t>FC 12342 Fra C</t>
  </si>
  <si>
    <t>GESTION CAPITAL S.A.S.</t>
  </si>
  <si>
    <t>DMP 19 Fra C</t>
  </si>
  <si>
    <t>FC 12343 Fra C</t>
  </si>
  <si>
    <t>SOLUCION INTEGRAL EN TRANSPORTES RED NACIONAL</t>
  </si>
  <si>
    <t>FC 12344 Fra C</t>
  </si>
  <si>
    <t>FC 12345 Fra C</t>
  </si>
  <si>
    <t>Total 23652502 SERVICIOS GENERALES DECLARANTES 4%</t>
  </si>
  <si>
    <t>23652503 SERVICIOS TRANSPORTE DE CARGA 1%</t>
  </si>
  <si>
    <t>Total para 23652503 SERVICIOS TRANSPORTE DE CARGA 1%</t>
  </si>
  <si>
    <t>FC 2132 DS</t>
  </si>
  <si>
    <t>ALONSO LAGOS JAVIER</t>
  </si>
  <si>
    <t>FC 2133 DS</t>
  </si>
  <si>
    <t>FC 12194 Fra C</t>
  </si>
  <si>
    <t>TECNICARGAS DE COLOMBIA LTDA</t>
  </si>
  <si>
    <t>FC 12232 Fra C</t>
  </si>
  <si>
    <t>BIOSEPTICOS SAS</t>
  </si>
  <si>
    <t>Total 23652503 SERVICIOS TRANSPORTE DE CARGA 1%</t>
  </si>
  <si>
    <t>23652509 Rte Fte Servicio MOD Construcción 2%</t>
  </si>
  <si>
    <t>Total para 23652509 Rte Fte Servicio MOD Construcción 2%</t>
  </si>
  <si>
    <t>FC 12195 Fra C</t>
  </si>
  <si>
    <t>FC 12202 Fra C</t>
  </si>
  <si>
    <t>FC 12280 Fra C</t>
  </si>
  <si>
    <t>FC 12333 Fra C</t>
  </si>
  <si>
    <t>CELSIUS S.A.S.</t>
  </si>
  <si>
    <t>Total 23652509 Rte Fte Servicio MOD Construcción 2%</t>
  </si>
  <si>
    <t>23652512 SERVICIOS DE SALUD 2%</t>
  </si>
  <si>
    <t>Total para 23652512 SERVICIOS DE SALUD 2%</t>
  </si>
  <si>
    <t>FC 12297 Fra C</t>
  </si>
  <si>
    <t>GESI SALUD IPS SAS</t>
  </si>
  <si>
    <t>FC 12321 Fra C</t>
  </si>
  <si>
    <t>SUSMEDICOS SA</t>
  </si>
  <si>
    <t>Total 23652512 SERVICIOS DE SALUD 2%</t>
  </si>
  <si>
    <t>23653001 ARRENDAMIENTO BIENES MUEBLES 4%</t>
  </si>
  <si>
    <t>Total para 23653001 ARRENDAMIENTO BIENES MUEBLES 4%</t>
  </si>
  <si>
    <t>FC 12191 Fra C</t>
  </si>
  <si>
    <t>FC 12188 Fra C</t>
  </si>
  <si>
    <t>EQUIPOS MEJIA Y VILLAS SAS</t>
  </si>
  <si>
    <t>FC 12325 Fra C</t>
  </si>
  <si>
    <t>UP EQUIPMENT SAS</t>
  </si>
  <si>
    <t>FC 12263 Fra C</t>
  </si>
  <si>
    <t>POTENCO SAS</t>
  </si>
  <si>
    <t>FC 12197 Fra C</t>
  </si>
  <si>
    <t>EQUIPOS ARCO SAS</t>
  </si>
  <si>
    <t>FC 12272 Fra C</t>
  </si>
  <si>
    <t>FC 12295 Fra C</t>
  </si>
  <si>
    <t>ECONTAINERS S.A.S</t>
  </si>
  <si>
    <t>FC 12346 Fra C</t>
  </si>
  <si>
    <t>Total 23653001 ARRENDAMIENTO BIENES MUEBLES 4%</t>
  </si>
  <si>
    <t>23653002 ARRENDAMIENTO BIENES INMUEBLES 3,5%</t>
  </si>
  <si>
    <t>Total para 23653002 ARRENDAMIENTO BIENES INMUEBLES 3,5%</t>
  </si>
  <si>
    <t>FC 12193 Fra C</t>
  </si>
  <si>
    <t>ZITIOS INMOBILIARIA</t>
  </si>
  <si>
    <t>Total 23653002 ARRENDAMIENTO BIENES INMUEBLES 3,5%</t>
  </si>
  <si>
    <t>23654001 RETENCION POR COMPRAS (DECLARANTES) 2.5%</t>
  </si>
  <si>
    <t>Total para 23654001 RETENCION POR COMPRAS (DECLARANTES) 2.5%</t>
  </si>
  <si>
    <t>FC 12181 Fra C</t>
  </si>
  <si>
    <t>INVERPRIMOS SAS</t>
  </si>
  <si>
    <t>FC 12323 Fra C</t>
  </si>
  <si>
    <t>REFRINORTE SAS</t>
  </si>
  <si>
    <t>FC 12324 Fra C</t>
  </si>
  <si>
    <t>FC 12348 Fra C</t>
  </si>
  <si>
    <t>SODECA LATAM SAS</t>
  </si>
  <si>
    <t>FC 12206 Fra C</t>
  </si>
  <si>
    <t>FILTER  TECH SAS</t>
  </si>
  <si>
    <t>FC 12253 Fra C</t>
  </si>
  <si>
    <t>GRUPO EMPRESARIAL HYPRO S.A.S</t>
  </si>
  <si>
    <t>FC 12262 Fra C</t>
  </si>
  <si>
    <t>FC 12258 Fra C</t>
  </si>
  <si>
    <t>SOLUCIONES HVAC SAS</t>
  </si>
  <si>
    <t>FC 12246 Fra C</t>
  </si>
  <si>
    <t>OUTSOURCING INTEGRAL DE SERVICIOS ADMINISTRATIVOS SAS</t>
  </si>
  <si>
    <t>FC 12216 Fra C</t>
  </si>
  <si>
    <t>REFRIOGAR S.A.S</t>
  </si>
  <si>
    <t>FC 12207 Fra C</t>
  </si>
  <si>
    <t>INDUSTRIAL DE PINTURAS JMF S.A.S</t>
  </si>
  <si>
    <t>FC 12213 Fra C</t>
  </si>
  <si>
    <t>FC 12214 Fra C</t>
  </si>
  <si>
    <t>A Y E AUTOMATIZACION Y ENERGIA SAS</t>
  </si>
  <si>
    <t>FC 12227 Fra C</t>
  </si>
  <si>
    <t>FC 12212 Fra C</t>
  </si>
  <si>
    <t>FC 12224 Fra C</t>
  </si>
  <si>
    <t>FC 12276 Fra C</t>
  </si>
  <si>
    <t>TIENDAS SA</t>
  </si>
  <si>
    <t>FC 12277 Fra C</t>
  </si>
  <si>
    <t>FERRETERIA TECNICA SA</t>
  </si>
  <si>
    <t>FC 12311 Fra C</t>
  </si>
  <si>
    <t>FC 12312 Fra C</t>
  </si>
  <si>
    <t>FC 12300 Fra C</t>
  </si>
  <si>
    <t>CONFORTFRESH SAS</t>
  </si>
  <si>
    <t>FC 12301 Fra C</t>
  </si>
  <si>
    <t>FC 12320 Fra C</t>
  </si>
  <si>
    <t>FC 12298 Fra C</t>
  </si>
  <si>
    <t>WELLQUEM DE COLOMBIA LTDA</t>
  </si>
  <si>
    <t>Total 23654001 RETENCION POR COMPRAS (DECLARANTES) 2.5%</t>
  </si>
  <si>
    <t>23657501 AUTORRETENCION RENTA 0,8_x000D_
%</t>
  </si>
  <si>
    <t>Total para 23657501 AUTORRETENCION RENTA 0,8_x000D_
%</t>
  </si>
  <si>
    <t>DMC 77 DMC</t>
  </si>
  <si>
    <t>COMPAÑIA DE FINANCIAMIENTO TUYA SA</t>
  </si>
  <si>
    <t>DMC 78 DMC</t>
  </si>
  <si>
    <t>CONFIPETROL SAS</t>
  </si>
  <si>
    <t>NC 8 AJUST</t>
  </si>
  <si>
    <t>Total 23657501 AUTORRETENCION RENTA 0,8_x000D_
%</t>
  </si>
  <si>
    <t>23657503 AUTORENTA 0,4</t>
  </si>
  <si>
    <t>Total para 23657503 AUTORENTA 0,4</t>
  </si>
  <si>
    <t>FV 917 FE</t>
  </si>
  <si>
    <t>INNOVA PLANTS SAS</t>
  </si>
  <si>
    <t>FV 918 FE</t>
  </si>
  <si>
    <t>PHARMACIELO COLOMBIA HOLDING SAS</t>
  </si>
  <si>
    <t>NCCL 41 NCC</t>
  </si>
  <si>
    <t>FLORIDA INVERSIONES LTDA</t>
  </si>
  <si>
    <t>FV 919 FE</t>
  </si>
  <si>
    <t>ACADEMIA ANTIOQUEÑA DE AVIACION SAS</t>
  </si>
  <si>
    <t>FV 920 FE</t>
  </si>
  <si>
    <t>TECNOLOGIA INTERCONTINENTAL</t>
  </si>
  <si>
    <t>FV 921 FE</t>
  </si>
  <si>
    <t>FUNDACION DE LA MUJER COLOMBIA SAS</t>
  </si>
  <si>
    <t>FV 922 FE</t>
  </si>
  <si>
    <t>FV 923 FE</t>
  </si>
  <si>
    <t>SMART TECHNICAL SAS</t>
  </si>
  <si>
    <t>FV 924 FE</t>
  </si>
  <si>
    <t>DMC 75 DMC</t>
  </si>
  <si>
    <t>DMC 76 DMC</t>
  </si>
  <si>
    <t>FV 925 FE</t>
  </si>
  <si>
    <t>FV 926 FE</t>
  </si>
  <si>
    <t>FV 927 FE</t>
  </si>
  <si>
    <t>FV 928 FE</t>
  </si>
  <si>
    <t>ESPUMAS MEDELLIN SA</t>
  </si>
  <si>
    <t>FV 929 FE</t>
  </si>
  <si>
    <t>NCCL 42 NCC</t>
  </si>
  <si>
    <t>FV 930 FE</t>
  </si>
  <si>
    <t>FV 931 FE</t>
  </si>
  <si>
    <t>E Y M CONSTRUCTORES LTDA</t>
  </si>
  <si>
    <t>FV 932 FE</t>
  </si>
  <si>
    <t>SPORTY CITY SAS</t>
  </si>
  <si>
    <t>DMC 79 DMC</t>
  </si>
  <si>
    <t>DMC 80 DMC</t>
  </si>
  <si>
    <t>FV 933 FE</t>
  </si>
  <si>
    <t>FV 934 FE</t>
  </si>
  <si>
    <t>FV 935 FE</t>
  </si>
  <si>
    <t>FV 936 FE</t>
  </si>
  <si>
    <t>FV 937 FE</t>
  </si>
  <si>
    <t>FV 938 FE</t>
  </si>
  <si>
    <t>FV 939 FE</t>
  </si>
  <si>
    <t>FV 940 FE</t>
  </si>
  <si>
    <t>FV 941 FE</t>
  </si>
  <si>
    <t>FV 942 FE</t>
  </si>
  <si>
    <t>FV 943 FE</t>
  </si>
  <si>
    <t>FV 944 FE</t>
  </si>
  <si>
    <t>FV 945 FE</t>
  </si>
  <si>
    <t>FV 946 FE</t>
  </si>
  <si>
    <t>FV 947 FE</t>
  </si>
  <si>
    <t>FV 948 FE</t>
  </si>
  <si>
    <t>ONE ENERGY SOLUTIONS S.A.S.</t>
  </si>
  <si>
    <t>DMC 81 DMC</t>
  </si>
  <si>
    <t>INVERSIONES ADMINISTRACIONES Y CONSTRUCCIONES SA</t>
  </si>
  <si>
    <t>FV 949 FE</t>
  </si>
  <si>
    <t>RENTANDES SAS</t>
  </si>
  <si>
    <t>FV 950 FE</t>
  </si>
  <si>
    <t>FV 951 FE</t>
  </si>
  <si>
    <t>FV 952 FE</t>
  </si>
  <si>
    <t>FV 953 FE</t>
  </si>
  <si>
    <t>FV 954 FE</t>
  </si>
  <si>
    <t>INGENIERIA URBANA CONSTRUCTORA SAS</t>
  </si>
  <si>
    <t>FV 955 FE</t>
  </si>
  <si>
    <t>RECYA SAS</t>
  </si>
  <si>
    <t>FV 956 FE</t>
  </si>
  <si>
    <t>COMUNIDAD DE HERMANAS DOMINICANAS DE LA PRESENTACION DE LA SANTISIMA VIRGEN DE TOURS PROVINCIA DE MEDELLIN</t>
  </si>
  <si>
    <t>FV 957 FE</t>
  </si>
  <si>
    <t>AUTOGERMANA SAS</t>
  </si>
  <si>
    <t>FV 958 FE</t>
  </si>
  <si>
    <t>Total 23657503 AUTORENTA 0,4</t>
  </si>
  <si>
    <t>Total general</t>
  </si>
  <si>
    <t>rete</t>
  </si>
  <si>
    <t>base</t>
  </si>
  <si>
    <t xml:space="preserve">honorarios </t>
  </si>
  <si>
    <t xml:space="preserve">servicios </t>
  </si>
  <si>
    <t>contratos</t>
  </si>
  <si>
    <t xml:space="preserve">Arrendamiedo </t>
  </si>
  <si>
    <t>compras</t>
  </si>
  <si>
    <t>TOTAL</t>
  </si>
  <si>
    <t>INGRESOS</t>
  </si>
  <si>
    <t>DEVOLUCIONES</t>
  </si>
  <si>
    <t>TOTAL BASE AUTO</t>
  </si>
  <si>
    <t xml:space="preserve">PORCENTAJE </t>
  </si>
  <si>
    <t>AUTORETENCION</t>
  </si>
  <si>
    <t xml:space="preserve">redondear </t>
  </si>
  <si>
    <t xml:space="preserve">AJUSTE CUENTAS CONTABILIDAD DISMINUCION </t>
  </si>
  <si>
    <t xml:space="preserve">RETENCION </t>
  </si>
  <si>
    <t>2022-1</t>
  </si>
  <si>
    <t>2022-2</t>
  </si>
  <si>
    <t>2022-3</t>
  </si>
  <si>
    <t>2022-4</t>
  </si>
  <si>
    <t>2022-5</t>
  </si>
  <si>
    <t>2022-6</t>
  </si>
  <si>
    <t>2022-7</t>
  </si>
  <si>
    <t>2022-8</t>
  </si>
  <si>
    <t>2022-9</t>
  </si>
  <si>
    <t>2022-10</t>
  </si>
  <si>
    <t>Libro Auxiliar entre el 01/03/2022 y el 31/03/2022</t>
  </si>
  <si>
    <t>23651501 HONORARIOS NO DECLARANTES 10%</t>
  </si>
  <si>
    <t>FC 12665 Fra C</t>
  </si>
  <si>
    <t>VELEZ RIVERA CESAR AUGUSTO</t>
  </si>
  <si>
    <t>FC 2428 DS</t>
  </si>
  <si>
    <t>LOPEZ ARENAS ANDREA PATRICIA</t>
  </si>
  <si>
    <t>FC 12764 Fra C</t>
  </si>
  <si>
    <t>NAVARRO VILLALOBOS ALIRIO JOSE</t>
  </si>
  <si>
    <t>FC 2441 DS</t>
  </si>
  <si>
    <t>VILLA GARCIA WILLIAM ALEJANDRO</t>
  </si>
  <si>
    <t>Total 23651501 HONORARIOS NO DECLARANTES 10%</t>
  </si>
  <si>
    <t>23652002 COMISIONES DECLARANTES 11%</t>
  </si>
  <si>
    <t>NCPR 19 Fra C</t>
  </si>
  <si>
    <t>ANULADA</t>
  </si>
  <si>
    <t>Total 23652002 COMISIONES DECLARANTES 11%</t>
  </si>
  <si>
    <t>FC 2297 DS</t>
  </si>
  <si>
    <t>AMAYA SANTIAGO JORGE EMIRO</t>
  </si>
  <si>
    <t>FC 2334 DS</t>
  </si>
  <si>
    <t>VELASQUEZ YHON EDISON</t>
  </si>
  <si>
    <t>FC 2348 DS</t>
  </si>
  <si>
    <t>ARDILA ALEX ARTURO</t>
  </si>
  <si>
    <t>FC 2351 DS</t>
  </si>
  <si>
    <t>MARTINEZ MORENO ARNOLDO SEGUNDO</t>
  </si>
  <si>
    <t>FC 2430 DS</t>
  </si>
  <si>
    <t>GALLO CAMPOS MARLON JOSE</t>
  </si>
  <si>
    <t>FC 2456 DS</t>
  </si>
  <si>
    <t>FC 2457 DS</t>
  </si>
  <si>
    <t>FC 2458 DS</t>
  </si>
  <si>
    <t>FC 2459 DS</t>
  </si>
  <si>
    <t>GUZMAN CARRILLO LUIS GUILLERMO</t>
  </si>
  <si>
    <t>FC 2462 DS</t>
  </si>
  <si>
    <t>FC 2350 DS</t>
  </si>
  <si>
    <t>ce 20887</t>
  </si>
  <si>
    <t>RUIZ VIAFARA JOSE MAURICIO</t>
  </si>
  <si>
    <t>ce 20888</t>
  </si>
  <si>
    <t>SEGRERA CANTILLO JASSIEL DAVID</t>
  </si>
  <si>
    <t>FC 2435 DS</t>
  </si>
  <si>
    <t>VALENZUELA RODRIGUEZ JEISON ABELARDO</t>
  </si>
  <si>
    <t>FC 2426 DS</t>
  </si>
  <si>
    <t>JOJOA DIAZ VICKY YURANI</t>
  </si>
  <si>
    <t>FC 2372 DS</t>
  </si>
  <si>
    <t>CASTILLO ALBORNOZ WILSON STIVEN</t>
  </si>
  <si>
    <t>FC 2438 DS</t>
  </si>
  <si>
    <t>CASTRO VASQUEZ HERNAN</t>
  </si>
  <si>
    <t>FC 2442 DS</t>
  </si>
  <si>
    <t>FC 2444 DS</t>
  </si>
  <si>
    <t>FC 2447 DS</t>
  </si>
  <si>
    <t>MAESTRE GONZALEZ JORGE MARIO</t>
  </si>
  <si>
    <t>FC 2449 DS</t>
  </si>
  <si>
    <t>FC 12668 Fra C</t>
  </si>
  <si>
    <t>CORPORACION  PARA EL DESARROLLO PICACHO CON FUTURO</t>
  </si>
  <si>
    <t>FC 12669 Fra C</t>
  </si>
  <si>
    <t>MONTAJES Y SOLUCIONES INDUSTRIALES S.A.S</t>
  </si>
  <si>
    <t>FC 12691 Fra C</t>
  </si>
  <si>
    <t>TAMAYO PALACIO SAS</t>
  </si>
  <si>
    <t>FC 12693 Fra C</t>
  </si>
  <si>
    <t>NCPR 17 Fra C</t>
  </si>
  <si>
    <t>NCPR 18 Fra C</t>
  </si>
  <si>
    <t>FC 12692 Fra C</t>
  </si>
  <si>
    <t>FC 12775 Fra C</t>
  </si>
  <si>
    <t>VFA INGENIERIA INTEGRADA SAS</t>
  </si>
  <si>
    <t>FC 12702 Fra C</t>
  </si>
  <si>
    <t>ECOAIRE S.A.S</t>
  </si>
  <si>
    <t>FC 12703 Fra C</t>
  </si>
  <si>
    <t>ENDICONTROL SA</t>
  </si>
  <si>
    <t>FC 12713 Fra C</t>
  </si>
  <si>
    <t>FC 12715 Fra C</t>
  </si>
  <si>
    <t>FC 12716 Fra C</t>
  </si>
  <si>
    <t>FC 12718 Fra C</t>
  </si>
  <si>
    <t>FC 12722 Fra C</t>
  </si>
  <si>
    <t>FC 12723 Fra C</t>
  </si>
  <si>
    <t>FC 12729 Fra C</t>
  </si>
  <si>
    <t>FC 12731 Fra C</t>
  </si>
  <si>
    <t>FC 12732 Fra C</t>
  </si>
  <si>
    <t>FC 12751 Fra C</t>
  </si>
  <si>
    <t>FC 12763 Fra C</t>
  </si>
  <si>
    <t>FC 12773 Fra C</t>
  </si>
  <si>
    <t>FC 12776 Fra C</t>
  </si>
  <si>
    <t>MORELO MOGUEA JADER ANDRES</t>
  </si>
  <si>
    <t>FC 12778 Fra C</t>
  </si>
  <si>
    <t>FC 12797 Fra C</t>
  </si>
  <si>
    <t>SURAMERICANA DE SEGUROS SA</t>
  </si>
  <si>
    <t>FC 12765 Fra C</t>
  </si>
  <si>
    <t>FC 12772 Fra C</t>
  </si>
  <si>
    <t>FC 12758 Fra C</t>
  </si>
  <si>
    <t>FC 12755 Fra C</t>
  </si>
  <si>
    <t>FC 12756 Fra C</t>
  </si>
  <si>
    <t>FC 12786 Fra C</t>
  </si>
  <si>
    <t>FC 12789 Fra C</t>
  </si>
  <si>
    <t>FC 12791 Fra C</t>
  </si>
  <si>
    <t>TECNOGARANTIAS SAS</t>
  </si>
  <si>
    <t>FC 2363 DS</t>
  </si>
  <si>
    <t>FC 2364 DS</t>
  </si>
  <si>
    <t>FC 12717 Fra C</t>
  </si>
  <si>
    <t>MEGA EQUIPOS SAS</t>
  </si>
  <si>
    <t>FC 2437 DS</t>
  </si>
  <si>
    <t>23652506 SERVICIO HOTELES Y RESTAURANTES 3.5%</t>
  </si>
  <si>
    <t>FC 12696 Fra C</t>
  </si>
  <si>
    <t>FORESTA SERVICIOS HOTELEROS SAS</t>
  </si>
  <si>
    <t>FC 12707 Fra C</t>
  </si>
  <si>
    <t>ACCORHOTELS COLOMBIA S.A</t>
  </si>
  <si>
    <t>Total 23652506 SERVICIO HOTELES Y RESTAURANTES 3.5%</t>
  </si>
  <si>
    <t>FC 12705 Fra C</t>
  </si>
  <si>
    <t>FC 12689 Fra C</t>
  </si>
  <si>
    <t>FC 12585 Fra C</t>
  </si>
  <si>
    <t>FC 12684 Fra C</t>
  </si>
  <si>
    <t>FC 12730 Fra C</t>
  </si>
  <si>
    <t>FC 12733 Fra C</t>
  </si>
  <si>
    <t>SERVICIOS GENERALES SURAMERICANA S. A.S</t>
  </si>
  <si>
    <t>FC 12774 Fra C</t>
  </si>
  <si>
    <t>FC 12687 Fra C</t>
  </si>
  <si>
    <t>FC 12643 Fra C</t>
  </si>
  <si>
    <t>FC 12644 Fra C</t>
  </si>
  <si>
    <t>FC 12631 Fra C</t>
  </si>
  <si>
    <t>FC 12638 Fra C</t>
  </si>
  <si>
    <t>AIRE MAZ SAS</t>
  </si>
  <si>
    <t>FC 12639 Fra C</t>
  </si>
  <si>
    <t>FC 12640 Fra C</t>
  </si>
  <si>
    <t>FC 12677 Fra C</t>
  </si>
  <si>
    <t>GALLIUM DE COLOMBIA SAS</t>
  </si>
  <si>
    <t>FC 12653 Fra C</t>
  </si>
  <si>
    <t>FC 12655 Fra C</t>
  </si>
  <si>
    <t>FC 12658 Fra C</t>
  </si>
  <si>
    <t>JARAMILLO MARIN LENIN ALBERTO</t>
  </si>
  <si>
    <t>FC 12676 Fra C</t>
  </si>
  <si>
    <t>FC 12725 Fra C</t>
  </si>
  <si>
    <t>FC 12726 Fra C</t>
  </si>
  <si>
    <t>FC 12727 Fra C</t>
  </si>
  <si>
    <t>FC 12750 Fra C</t>
  </si>
  <si>
    <t>OCCIDENTAL DE GASES EU</t>
  </si>
  <si>
    <t>DMP 23 Fra C</t>
  </si>
  <si>
    <t>FC 12746 Fra C</t>
  </si>
  <si>
    <t>FC 12761 Fra C</t>
  </si>
  <si>
    <t>BS DOTACIONES SAS</t>
  </si>
  <si>
    <t>FC 12803 Fra C</t>
  </si>
  <si>
    <t>FC 12804 Fra C</t>
  </si>
  <si>
    <t>FC 12787 Fra C</t>
  </si>
  <si>
    <t>FERRETERIA DISTRIVALVULAS SAS</t>
  </si>
  <si>
    <t>FC 12788 Fra C</t>
  </si>
  <si>
    <t>FC 12759 Fra C</t>
  </si>
  <si>
    <t>THERMOMECANICA Y PROYECTOS SAS</t>
  </si>
  <si>
    <t>FV 1034 FE</t>
  </si>
  <si>
    <t>FV 1035 FE</t>
  </si>
  <si>
    <t>FV 1036 FE</t>
  </si>
  <si>
    <t>OL INGENIERIA DE CONSTRUCCION SAS</t>
  </si>
  <si>
    <t>FV 1037 FE</t>
  </si>
  <si>
    <t>IPO INTEGRAL DE PROYECTOS DE INGENIERIA SAS</t>
  </si>
  <si>
    <t>FV 1038 FE</t>
  </si>
  <si>
    <t>TECNOLOGIA DE PROCESOS SAS</t>
  </si>
  <si>
    <t>DMC 87 DMC</t>
  </si>
  <si>
    <t>FV 1039 FE</t>
  </si>
  <si>
    <t>EXPRESO BRASILIA SA</t>
  </si>
  <si>
    <t>FV 1040 FE</t>
  </si>
  <si>
    <t>PANAMERICANA DE ALIMENTOS SAS</t>
  </si>
  <si>
    <t>DMC 88 DMC</t>
  </si>
  <si>
    <t>ALICO SAS</t>
  </si>
  <si>
    <t>DMC 89 DMC</t>
  </si>
  <si>
    <t>DMC 90 DMC</t>
  </si>
  <si>
    <t>FV 1041 FE</t>
  </si>
  <si>
    <t>FV 1042 FE</t>
  </si>
  <si>
    <t>FV 1043 FE</t>
  </si>
  <si>
    <t>FV 1044 FE</t>
  </si>
  <si>
    <t>KARCHER SAS</t>
  </si>
  <si>
    <t>FV 1045 FE</t>
  </si>
  <si>
    <t>FV 1046 FE</t>
  </si>
  <si>
    <t>FV 1047 FE</t>
  </si>
  <si>
    <t>METRO DE MEDELLIN LTDA</t>
  </si>
  <si>
    <t>FV 1048 FE</t>
  </si>
  <si>
    <t>FV 1049 FE</t>
  </si>
  <si>
    <t>FV 1050 FE</t>
  </si>
  <si>
    <t>NACIONAL DE CHOCOLATE SAS</t>
  </si>
  <si>
    <t>FV 1051 FE</t>
  </si>
  <si>
    <t>FV 1052 FE</t>
  </si>
  <si>
    <t>FUNDACION PARA EL DESARROLLO DE ANTIOQUIA POR COLOMBIA</t>
  </si>
  <si>
    <t>FV 1053 FE</t>
  </si>
  <si>
    <t>FV 1054 FE</t>
  </si>
  <si>
    <t>FV 1055 FE</t>
  </si>
  <si>
    <t>FV 1056 FE</t>
  </si>
  <si>
    <t>AG INVESTMENT S.A.S</t>
  </si>
  <si>
    <t>FV 1057 FE</t>
  </si>
  <si>
    <t>FV 1058 FE</t>
  </si>
  <si>
    <t>FV 1059 FE</t>
  </si>
  <si>
    <t>INGENIERIA ESPECIALIZADA  SA</t>
  </si>
  <si>
    <t>FV 1060 FE</t>
  </si>
  <si>
    <t>CASTRILLON FARLEY YANETH</t>
  </si>
  <si>
    <t>DMC 91 DMC</t>
  </si>
  <si>
    <t>MELOS Y MELOS SAS</t>
  </si>
  <si>
    <t>FV 1061 FE</t>
  </si>
  <si>
    <t>FV 1062 FE</t>
  </si>
  <si>
    <t>LAB BRANDS SAS</t>
  </si>
  <si>
    <t>FV 1063 FE</t>
  </si>
  <si>
    <t>FV 1064 FE</t>
  </si>
  <si>
    <t>FV 1065 FE</t>
  </si>
  <si>
    <t>EMPRESTUR SAS</t>
  </si>
  <si>
    <t>FV 1066 FE</t>
  </si>
  <si>
    <t>FV 1067 FE</t>
  </si>
  <si>
    <t>FV 1068 FE</t>
  </si>
  <si>
    <t>FV 1069 FE</t>
  </si>
  <si>
    <t>FV 1070 FE</t>
  </si>
  <si>
    <t>FV 1071 FE</t>
  </si>
  <si>
    <t>SERVI OPTICA SAS</t>
  </si>
  <si>
    <t>FV 1072 FE</t>
  </si>
  <si>
    <t>DEPARTAMENTO DE ANTIOQUIA</t>
  </si>
  <si>
    <t>FV 1073 FE</t>
  </si>
  <si>
    <t>FV 1074 FE</t>
  </si>
  <si>
    <t>HASKELL SAS</t>
  </si>
  <si>
    <t>FV 1075 FE</t>
  </si>
  <si>
    <t>FV 1076 FE</t>
  </si>
  <si>
    <t>FV 1077 FE</t>
  </si>
  <si>
    <t>PROEMPACK COLOMBIA SAS</t>
  </si>
  <si>
    <t>FV 1078 FE</t>
  </si>
  <si>
    <t>COBRANDO SAS</t>
  </si>
  <si>
    <t>FV 1079 FE</t>
  </si>
  <si>
    <t>OLARTE MOURE &amp; ASOCIADOS SAS</t>
  </si>
  <si>
    <t>FV 1080 FE</t>
  </si>
  <si>
    <t>CI CONFECCIONES INDUSTRIALES PARA EXPORTACION SA</t>
  </si>
  <si>
    <t>FV 1081 FE</t>
  </si>
  <si>
    <t>FV 1082 FE</t>
  </si>
  <si>
    <t>FV 1083 FE</t>
  </si>
  <si>
    <t>FV 1084 FE</t>
  </si>
  <si>
    <t>FV 1085 FE</t>
  </si>
  <si>
    <t>FV 1086 FE</t>
  </si>
  <si>
    <t>INGENIERIA COMERCIALIZACION Y CONSULTORIA JJ SAS</t>
  </si>
  <si>
    <t>FV 1087 FE</t>
  </si>
  <si>
    <t>FV 1088 FE</t>
  </si>
  <si>
    <t>TOTAL MANAGEMENT LTDA</t>
  </si>
  <si>
    <t>SALDO INICIAL RETE ENERO</t>
  </si>
  <si>
    <t>RETEFTE</t>
  </si>
  <si>
    <t>A MILES</t>
  </si>
  <si>
    <t>BASE SALDO ENERO</t>
  </si>
  <si>
    <t>BASE</t>
  </si>
  <si>
    <t>HONORARIOS</t>
  </si>
  <si>
    <t>SERVICIOS</t>
  </si>
  <si>
    <t xml:space="preserve">CONSTRUCCION </t>
  </si>
  <si>
    <t>ARRENDAMIENTO</t>
  </si>
  <si>
    <t>COMPRAS</t>
  </si>
  <si>
    <t>AUTORRENTA</t>
  </si>
  <si>
    <t>AJUSTE</t>
  </si>
  <si>
    <t>REVISIÓN CALCULO AUTORENTA</t>
  </si>
  <si>
    <t>Ingresos</t>
  </si>
  <si>
    <t>Devoluciones</t>
  </si>
  <si>
    <t>Autorenta</t>
  </si>
  <si>
    <t>Resultado</t>
  </si>
  <si>
    <t>Ajuste</t>
  </si>
  <si>
    <t>Libro Auxiliar entre el 01/02/2022 y el 28/02/2022</t>
  </si>
  <si>
    <t>FC 2143 DS</t>
  </si>
  <si>
    <t>HENAO ESCOBAR SARA DANIELA</t>
  </si>
  <si>
    <t>FC 2292 DS</t>
  </si>
  <si>
    <t>PEREZ CORREA BERNARDO ANTONIO</t>
  </si>
  <si>
    <t>FC 2293 DS</t>
  </si>
  <si>
    <t>FC 2296 DS</t>
  </si>
  <si>
    <t>HIDALGO VELASQUEZ DIANA PAOLA</t>
  </si>
  <si>
    <t>FC 12524 Fra C</t>
  </si>
  <si>
    <t>ASITAR SAS</t>
  </si>
  <si>
    <t>DMP 2 DS</t>
  </si>
  <si>
    <t>ROLDAN RUIZ JOSE RICARDO</t>
  </si>
  <si>
    <t>FC 2298 DS</t>
  </si>
  <si>
    <t>YEPES  SANCHEZ SERGIO HUMBERTO</t>
  </si>
  <si>
    <t>FC 2246 DS</t>
  </si>
  <si>
    <t>FC 2300 DS</t>
  </si>
  <si>
    <t>HERNANDEZ CARDONA RICARDO ANDRES</t>
  </si>
  <si>
    <t>FC 12529 Fra C</t>
  </si>
  <si>
    <t>FC 12530 Fra C</t>
  </si>
  <si>
    <t>FC 12533 Fra C</t>
  </si>
  <si>
    <t>FC 2147 DS</t>
  </si>
  <si>
    <t>ANAYA ARROYO JORGE</t>
  </si>
  <si>
    <t>FC 2247 DS</t>
  </si>
  <si>
    <t>FC 12515 Fra C</t>
  </si>
  <si>
    <t>FC 12525 Fra C</t>
  </si>
  <si>
    <t>DURANGO MONSALVE ANDRES FELIPE</t>
  </si>
  <si>
    <t>FC 2294 DS</t>
  </si>
  <si>
    <t>FC 2295 DS</t>
  </si>
  <si>
    <t>OBREDOR BERRIO JUAN CARLOS</t>
  </si>
  <si>
    <t>FC 2288 DS</t>
  </si>
  <si>
    <t>FC 2289 DS</t>
  </si>
  <si>
    <t>ORTEGA ACEVEDO MANUEL DE JESUS</t>
  </si>
  <si>
    <t>FC 12571 Fra C</t>
  </si>
  <si>
    <t>FRIO AIRE MYM SAS</t>
  </si>
  <si>
    <t>FC 12575 Fra C</t>
  </si>
  <si>
    <t>FC 12578 Fra C</t>
  </si>
  <si>
    <t>FC 12579 Fra C</t>
  </si>
  <si>
    <t>FC 12581 Fra C</t>
  </si>
  <si>
    <t>FC 12582 Fra C</t>
  </si>
  <si>
    <t>FC 12584 Fra C</t>
  </si>
  <si>
    <t>FC 12539 Fra C</t>
  </si>
  <si>
    <t>FC 12540 Fra C</t>
  </si>
  <si>
    <t>FC 12543 Fra C</t>
  </si>
  <si>
    <t>FC 12557 Fra C</t>
  </si>
  <si>
    <t>FC 12558 Fra C</t>
  </si>
  <si>
    <t>AIRMONT S.A.S</t>
  </si>
  <si>
    <t>FC 12564 Fra C</t>
  </si>
  <si>
    <t>FC 12583 Fra C</t>
  </si>
  <si>
    <t>FC 12586 Fra C</t>
  </si>
  <si>
    <t>UNAIRES SAS</t>
  </si>
  <si>
    <t>FC 12456 Fra C</t>
  </si>
  <si>
    <t>FC 12458 Fra C</t>
  </si>
  <si>
    <t>FC 12519 Fra C</t>
  </si>
  <si>
    <t>MEDELLIN COLD COMPANY SAS</t>
  </si>
  <si>
    <t>FC 12538 Fra C</t>
  </si>
  <si>
    <t>FC 12535 Fra C</t>
  </si>
  <si>
    <t>FC 12536 Fra C</t>
  </si>
  <si>
    <t>FC 2303 DS</t>
  </si>
  <si>
    <t>FC 12434 Fra C</t>
  </si>
  <si>
    <t>FC 12444 Fra C</t>
  </si>
  <si>
    <t>FC 12446 Fra C</t>
  </si>
  <si>
    <t>FC 12448 Fra C</t>
  </si>
  <si>
    <t>FC 12450 Fra C</t>
  </si>
  <si>
    <t>FC 12451 Fra C</t>
  </si>
  <si>
    <t>FC 12453 Fra C</t>
  </si>
  <si>
    <t>FC 12455 Fra C</t>
  </si>
  <si>
    <t>FC 12516 Fra C</t>
  </si>
  <si>
    <t>FC 12523 Fra C</t>
  </si>
  <si>
    <t>FC 12572 Fra C</t>
  </si>
  <si>
    <t>FC 12573 Fra C</t>
  </si>
  <si>
    <t>FC 12603 Fra C</t>
  </si>
  <si>
    <t>FC 12599 Fra C</t>
  </si>
  <si>
    <t>FC 12600 Fra C</t>
  </si>
  <si>
    <t>SUMINISTRO INGENIERIA Y SOLUCIONES SA</t>
  </si>
  <si>
    <t>FC 12601 Fra C</t>
  </si>
  <si>
    <t>FC 12606 Fra C</t>
  </si>
  <si>
    <t>FC 12608 Fra C</t>
  </si>
  <si>
    <t>FC 12546 Fra C</t>
  </si>
  <si>
    <t>FC 12590 Fra C</t>
  </si>
  <si>
    <t>LOS MAGNIFICOS SAS</t>
  </si>
  <si>
    <t>FC 12514 Fra C</t>
  </si>
  <si>
    <t>FC 12611 Fra C</t>
  </si>
  <si>
    <t>FC 12588 Fra C</t>
  </si>
  <si>
    <t>FC 12589 Fra C</t>
  </si>
  <si>
    <t>FC 12591 Fra C</t>
  </si>
  <si>
    <t>MATAMOROS URBINA CIRO ALFONSO</t>
  </si>
  <si>
    <t>FC 12457 Fra C</t>
  </si>
  <si>
    <t>FC 12429 Fra C</t>
  </si>
  <si>
    <t>FC 12574 Fra C</t>
  </si>
  <si>
    <t>FC 12366 Fra C</t>
  </si>
  <si>
    <t>FC 12365 Fra C</t>
  </si>
  <si>
    <t>ACCESS TECNOLOGIA EN ACCESOS S.A.S</t>
  </si>
  <si>
    <t>FC 12357 Fra C</t>
  </si>
  <si>
    <t>ELEMENTOS JAVI CIA. LTDA</t>
  </si>
  <si>
    <t>FC 12385 Fra C</t>
  </si>
  <si>
    <t>FC 12386 Fra C</t>
  </si>
  <si>
    <t>FC 12374 Fra C</t>
  </si>
  <si>
    <t>FC 12383 Fra C</t>
  </si>
  <si>
    <t>LAMINAIRE S.A.S</t>
  </si>
  <si>
    <t>FC 12381 Fra C</t>
  </si>
  <si>
    <t>FC 12408 Fra C</t>
  </si>
  <si>
    <t>OXIARGONES S.A.S.</t>
  </si>
  <si>
    <t>FC 12411 Fra C</t>
  </si>
  <si>
    <t>FC 12412 Fra C</t>
  </si>
  <si>
    <t>FC 12410 Fra C</t>
  </si>
  <si>
    <t>FC 12420 Fra C</t>
  </si>
  <si>
    <t>FC 12419 Fra C</t>
  </si>
  <si>
    <t>FC 12421 Fra C</t>
  </si>
  <si>
    <t>SAEG ENGINEERING GROUP</t>
  </si>
  <si>
    <t>FC 12422 Fra C</t>
  </si>
  <si>
    <t>DAIKIN AIRCONDITIONING COLOMBIA SAS</t>
  </si>
  <si>
    <t>FC 12432 Fra C</t>
  </si>
  <si>
    <t>SISTEMAS HIDRONICOS LATINOAMERICA SAS</t>
  </si>
  <si>
    <t>FC 12437 Fra C</t>
  </si>
  <si>
    <t>FC 12440 Fra C</t>
  </si>
  <si>
    <t>FC 12459 Fra C</t>
  </si>
  <si>
    <t>FC 12473 Fra C</t>
  </si>
  <si>
    <t>FC 12480 Fra C</t>
  </si>
  <si>
    <t>FC 12512 Fra C</t>
  </si>
  <si>
    <t>FC 12513 Fra C</t>
  </si>
  <si>
    <t>FC 12489 Fra C</t>
  </si>
  <si>
    <t>OK</t>
  </si>
  <si>
    <t>FC 12492 Fra C</t>
  </si>
  <si>
    <t>FV 959 FE</t>
  </si>
  <si>
    <t>FV 960 FE</t>
  </si>
  <si>
    <t>FV 961 FE</t>
  </si>
  <si>
    <t>DMC 82 DMC</t>
  </si>
  <si>
    <t>CONSORCIO H.M.M.</t>
  </si>
  <si>
    <t>FV 962 FE</t>
  </si>
  <si>
    <t>INNVECTOR SAS</t>
  </si>
  <si>
    <t>FV 963 FE</t>
  </si>
  <si>
    <t>FV 964 FE</t>
  </si>
  <si>
    <t>PROYECTOS CIVILES Y GESTION AMBIENTAL SAS</t>
  </si>
  <si>
    <t>FV 965 FE</t>
  </si>
  <si>
    <t>FV 966 FE</t>
  </si>
  <si>
    <t>FV 967 FE</t>
  </si>
  <si>
    <t>FV 968 FE</t>
  </si>
  <si>
    <t>FV 969 FE</t>
  </si>
  <si>
    <t>FV 970 FE</t>
  </si>
  <si>
    <t>FV 971 FE</t>
  </si>
  <si>
    <t>FV 972 FE</t>
  </si>
  <si>
    <t>FV 973 FE</t>
  </si>
  <si>
    <t>FV 974 FE</t>
  </si>
  <si>
    <t>FV 975 FE</t>
  </si>
  <si>
    <t>FV 976 FE</t>
  </si>
  <si>
    <t>FV 977 FE</t>
  </si>
  <si>
    <t>FV 978 FE</t>
  </si>
  <si>
    <t>TECNOFRIO AIRES SAS</t>
  </si>
  <si>
    <t>FV 979 FE</t>
  </si>
  <si>
    <t>FV 980 FE</t>
  </si>
  <si>
    <t>FV 981 FE</t>
  </si>
  <si>
    <t>CONIX SAS</t>
  </si>
  <si>
    <t>FV 982 FE</t>
  </si>
  <si>
    <t>FV 983 FE</t>
  </si>
  <si>
    <t>FV 984 FE</t>
  </si>
  <si>
    <t>DMC 83 DMC</t>
  </si>
  <si>
    <t>FV 985 FE</t>
  </si>
  <si>
    <t>RESTREPO ROJAS PINEDA ARQUITECTOS SAS</t>
  </si>
  <si>
    <t>DMC 84 DMC</t>
  </si>
  <si>
    <t>FV 986 FE</t>
  </si>
  <si>
    <t>FV 987 FE</t>
  </si>
  <si>
    <t>FV 988 FE</t>
  </si>
  <si>
    <t>FV 989 FE</t>
  </si>
  <si>
    <t>FV 990 FE</t>
  </si>
  <si>
    <t>DMC 85 DMC</t>
  </si>
  <si>
    <t>ASOCIACION COLOMBIANA DE LAS MICRO, PEQUEÑAS Y MEDIANAS EMPRESAS ACOPI COLOMBIA</t>
  </si>
  <si>
    <t>FV 991 FE</t>
  </si>
  <si>
    <t>FV 992 FE</t>
  </si>
  <si>
    <t>COMERCIALIZADORA MULTIDROGAS DE COLOMBIA SAS</t>
  </si>
  <si>
    <t>FV 993 FE</t>
  </si>
  <si>
    <t>DMC 86 DMC</t>
  </si>
  <si>
    <t>FV 994 FE</t>
  </si>
  <si>
    <t>SEAL SOLUCION  DE INTEGRACION SAS</t>
  </si>
  <si>
    <t>FV 995 FE</t>
  </si>
  <si>
    <t>FV 996 FE</t>
  </si>
  <si>
    <t>FV 997 FE</t>
  </si>
  <si>
    <t>FV 998 FE</t>
  </si>
  <si>
    <t>FV 999 FE</t>
  </si>
  <si>
    <t>FV 1000 FE</t>
  </si>
  <si>
    <t>FV 1001 FE</t>
  </si>
  <si>
    <t>FV 1002 FE</t>
  </si>
  <si>
    <t>FV 1003 FE</t>
  </si>
  <si>
    <t>FV 1004 FE</t>
  </si>
  <si>
    <t>DALVESUVIO CON AMORE SAS</t>
  </si>
  <si>
    <t>FV 1005 FE</t>
  </si>
  <si>
    <t>FV 1006 FE</t>
  </si>
  <si>
    <t>SEDIC SA</t>
  </si>
  <si>
    <t>FV 1007 FE</t>
  </si>
  <si>
    <t>FV 1008 FE</t>
  </si>
  <si>
    <t>FV 1009 FE</t>
  </si>
  <si>
    <t>FV 1010 FE</t>
  </si>
  <si>
    <t>FV 1011 FE</t>
  </si>
  <si>
    <t>FV 1012 FE</t>
  </si>
  <si>
    <t>FV 1013 FE</t>
  </si>
  <si>
    <t>FV 1014 FE</t>
  </si>
  <si>
    <t>FV 1015 FE</t>
  </si>
  <si>
    <t>FV 1016 FE</t>
  </si>
  <si>
    <t>FV 1017 FE</t>
  </si>
  <si>
    <t>FV 1018 FE</t>
  </si>
  <si>
    <t>FV 1019 FE</t>
  </si>
  <si>
    <t>FV 1020 FE</t>
  </si>
  <si>
    <t>FV 1021 FE</t>
  </si>
  <si>
    <t>FV 1022 FE</t>
  </si>
  <si>
    <t>FV 1023 FE</t>
  </si>
  <si>
    <t>FV 1024 FE</t>
  </si>
  <si>
    <t>FV 1025 FE</t>
  </si>
  <si>
    <t>FV 1026 FE</t>
  </si>
  <si>
    <t>FV 1027 FE</t>
  </si>
  <si>
    <t>FV 1028 FE</t>
  </si>
  <si>
    <t>FV 1029 FE</t>
  </si>
  <si>
    <t>FV 1030 FE</t>
  </si>
  <si>
    <t>RESTREPO FAJARDO ABOGADOS Y ABOGADOS SAS</t>
  </si>
  <si>
    <t>FV 1031 FE</t>
  </si>
  <si>
    <t>COORDIUTIL SA</t>
  </si>
  <si>
    <t>FV 1032 FE</t>
  </si>
  <si>
    <t>FV 1033 FE</t>
  </si>
  <si>
    <t xml:space="preserve">AJUSTES MES DE ENERO </t>
  </si>
  <si>
    <t>RETE</t>
  </si>
  <si>
    <t>servcios del 4 %</t>
  </si>
  <si>
    <t>FC 12527 Fra C</t>
  </si>
  <si>
    <t>arrendamiento</t>
  </si>
  <si>
    <t>FC 12526 Fra C</t>
  </si>
  <si>
    <t>REVISIÓN CALCULO RENTA</t>
  </si>
  <si>
    <t>ok</t>
  </si>
  <si>
    <t>serv TRANSPORTE DE CARGA 1%</t>
  </si>
  <si>
    <t>Libro Auxiliar entre el 01/04/2022 y el 30/04/2022</t>
  </si>
  <si>
    <t>FC 12963 Fra C</t>
  </si>
  <si>
    <t>FC 2523 DS</t>
  </si>
  <si>
    <t>FC 2531 DS</t>
  </si>
  <si>
    <t>SALDARRIAGA RODRIGUEZ ANDRES FELIPE</t>
  </si>
  <si>
    <t>FC 2521 DS</t>
  </si>
  <si>
    <t>FC 12916 Fra C</t>
  </si>
  <si>
    <t>FC 2500 DS</t>
  </si>
  <si>
    <t>ROBERTO MARTINEZ MOSQUERA</t>
  </si>
  <si>
    <t>FC 2530 DS</t>
  </si>
  <si>
    <t>FC 2498 DS</t>
  </si>
  <si>
    <t>FC 2497 DS</t>
  </si>
  <si>
    <t>OCHOA BETIN EMERSON ANTONIO</t>
  </si>
  <si>
    <t>FC 2499 DS</t>
  </si>
  <si>
    <t>FC 2467 DS</t>
  </si>
  <si>
    <t>ALFONSO TATICUAN RIGO</t>
  </si>
  <si>
    <t>FC 2468 DS</t>
  </si>
  <si>
    <t>FC 2515 DS</t>
  </si>
  <si>
    <t>HENAO RODRIGUEZ JAMES ALBERTO</t>
  </si>
  <si>
    <t>FC 2520 DS</t>
  </si>
  <si>
    <t>FC 2535 DS</t>
  </si>
  <si>
    <t>SUAZA PEDRAZA JORGE ALBERTO</t>
  </si>
  <si>
    <t>FC 2514 DS</t>
  </si>
  <si>
    <t>FC 2536 DS</t>
  </si>
  <si>
    <t>CASTIBLANCO MONTES JOE STEVEN</t>
  </si>
  <si>
    <t>FC 2539 DS</t>
  </si>
  <si>
    <t>FC 2537 DS</t>
  </si>
  <si>
    <t>MARTINEZ BALLESTERO DIEGO FERNANDO</t>
  </si>
  <si>
    <t>FC 2590 DS</t>
  </si>
  <si>
    <t>MARIN JARAMILLO JHONY ALEJANDRO</t>
  </si>
  <si>
    <t>FC 2591 DS</t>
  </si>
  <si>
    <t>FC 2597 DS</t>
  </si>
  <si>
    <t>FC 2601 DS</t>
  </si>
  <si>
    <t>FC 2602 DS</t>
  </si>
  <si>
    <t>FC 2555 DS</t>
  </si>
  <si>
    <t>FC 2609 DS</t>
  </si>
  <si>
    <t>FC 2610 DS</t>
  </si>
  <si>
    <t>FC 2613 DS</t>
  </si>
  <si>
    <t>JORGE ARMANDO PEÑA ESCORCIA</t>
  </si>
  <si>
    <t>FC 2583 DS</t>
  </si>
  <si>
    <t>FC 2611 DS</t>
  </si>
  <si>
    <t>FC 2612 DS</t>
  </si>
  <si>
    <t>FC 2581 DS</t>
  </si>
  <si>
    <t>FC 2589 DS</t>
  </si>
  <si>
    <t>FC 2607 DS</t>
  </si>
  <si>
    <t>FC 12882 Fra C</t>
  </si>
  <si>
    <t>FC 12919 Fra C</t>
  </si>
  <si>
    <t>FC 12923 Fra C</t>
  </si>
  <si>
    <t>FC 12892 Fra C</t>
  </si>
  <si>
    <t>FC 12902 Fra C</t>
  </si>
  <si>
    <t>FC 12906 Fra C</t>
  </si>
  <si>
    <t>DIEGO LOPEZ SOCIEDAD POR ACCIONES SIMPLIFICADAS</t>
  </si>
  <si>
    <t>FC 2489 DS</t>
  </si>
  <si>
    <t>NCPR 22 Fra C</t>
  </si>
  <si>
    <t>FC 12910 Fra C</t>
  </si>
  <si>
    <t>FC 12912 Fra C</t>
  </si>
  <si>
    <t>SEGUREXPO DE COLOMBIA S.A. ASEGURADORA DE CREDITO Y DEL COMERCIO EXTERIOR</t>
  </si>
  <si>
    <t>FC 12934 Fra C</t>
  </si>
  <si>
    <t>FC 12965 Fra C</t>
  </si>
  <si>
    <t>FC 12967 Fra C</t>
  </si>
  <si>
    <t>FC 12968 Fra C</t>
  </si>
  <si>
    <t>FC 13000 Fra C</t>
  </si>
  <si>
    <t>DBANADOS INDUSTRIALES SAS</t>
  </si>
  <si>
    <t>FC 13039 Fra C</t>
  </si>
  <si>
    <t>ASESORIA EN GESTION DE RIESGOS SEGURIDAD Y SALUD EN EL TRABAJO SAS</t>
  </si>
  <si>
    <t>FC 13043 Fra C</t>
  </si>
  <si>
    <t>NCPR 24 Fra C</t>
  </si>
  <si>
    <t>FC 13002 Fra C</t>
  </si>
  <si>
    <t>NCPR 23 Fra C</t>
  </si>
  <si>
    <t>FC 2533 DS</t>
  </si>
  <si>
    <t>RAMOS DIAZ GONZALO</t>
  </si>
  <si>
    <t>FC 2582 DS</t>
  </si>
  <si>
    <t>FC 13042 Fra C</t>
  </si>
  <si>
    <t>FC 2604 DS</t>
  </si>
  <si>
    <t>FC 12883 Fra C</t>
  </si>
  <si>
    <t>FC 2503 DS</t>
  </si>
  <si>
    <t>FC 12884 Fra C</t>
  </si>
  <si>
    <t>FC 12899 Fra C</t>
  </si>
  <si>
    <t>FC 12907 Fra C</t>
  </si>
  <si>
    <t>FC 12987 Fra C</t>
  </si>
  <si>
    <t>ESPITIA BONFANTE OLGA</t>
  </si>
  <si>
    <t>FC 12989 Fra C</t>
  </si>
  <si>
    <t>FC 12985 Fra C</t>
  </si>
  <si>
    <t>NCPR 25 Fra C</t>
  </si>
  <si>
    <t>FC 12880 Fra C</t>
  </si>
  <si>
    <t>FC 12809 Fra C</t>
  </si>
  <si>
    <t>FC 12840 Fra C</t>
  </si>
  <si>
    <t>FC 12843 Fra C</t>
  </si>
  <si>
    <t>FC 12876 Fra C</t>
  </si>
  <si>
    <t>GRUPO S &amp; G ZOMAC S.A.S.</t>
  </si>
  <si>
    <t>FC 12870 Fra C</t>
  </si>
  <si>
    <t>ALMARTEX ASOCIADOS S.A.</t>
  </si>
  <si>
    <t>FC 12877 Fra C</t>
  </si>
  <si>
    <t>FC 12928 Fra C</t>
  </si>
  <si>
    <t>FC 12930 Fra C</t>
  </si>
  <si>
    <t>CE REFRIGERACION SAS</t>
  </si>
  <si>
    <t>FC 13013 Fra C</t>
  </si>
  <si>
    <t>FC 12944 Fra C</t>
  </si>
  <si>
    <t>MONSALVE VALENCIA RAMIRO DE JESUS</t>
  </si>
  <si>
    <t>FC 12945 Fra C</t>
  </si>
  <si>
    <t>FC 12949 Fra C</t>
  </si>
  <si>
    <t>BENITEZ ARNEDO 	YENIS MERCEDES</t>
  </si>
  <si>
    <t>FC 12950 Fra C</t>
  </si>
  <si>
    <t>FC 12978 Fra C</t>
  </si>
  <si>
    <t>FC 12992 Fra C</t>
  </si>
  <si>
    <t>FC 12802 Fra C</t>
  </si>
  <si>
    <t>DMP 27 Fra C</t>
  </si>
  <si>
    <t>DMP 28 Fra C</t>
  </si>
  <si>
    <t>FC 13007 Fra C</t>
  </si>
  <si>
    <t>FC 13008 Fra C</t>
  </si>
  <si>
    <t>FC 13009 Fra C</t>
  </si>
  <si>
    <t>FC 13003 Fra C</t>
  </si>
  <si>
    <t>FC 13023 Fra C</t>
  </si>
  <si>
    <t>FC 13036 Fra C</t>
  </si>
  <si>
    <t>ROJAS SANDRA MILENA</t>
  </si>
  <si>
    <t>FC 13030 Fra C</t>
  </si>
  <si>
    <t>FC 13032 Fra C</t>
  </si>
  <si>
    <t>SANTOS  BUITRAGO DAVID</t>
  </si>
  <si>
    <t>FV 1096 FE</t>
  </si>
  <si>
    <t>NC 808</t>
  </si>
  <si>
    <t>FV 1089 FE</t>
  </si>
  <si>
    <t>FV 1090 FE</t>
  </si>
  <si>
    <t>FV 1091 FE</t>
  </si>
  <si>
    <t>IMÁGENES DE VIDA Y SALUD SAS</t>
  </si>
  <si>
    <t>FV 1092 FE</t>
  </si>
  <si>
    <t>FV 1093 FE</t>
  </si>
  <si>
    <t>FV 1094 FE</t>
  </si>
  <si>
    <t>STE ENGIPHARM SL</t>
  </si>
  <si>
    <t>FV 1095 FE</t>
  </si>
  <si>
    <t>COMERCIALIZADORA  SYE Y CIA SA</t>
  </si>
  <si>
    <t>FV 1097 FE</t>
  </si>
  <si>
    <t>FV 1098 FE</t>
  </si>
  <si>
    <t>FV 1099 FE</t>
  </si>
  <si>
    <t>FV 1100 FE</t>
  </si>
  <si>
    <t>COMERCIAL Y SERVICIOS LARCO S A</t>
  </si>
  <si>
    <t>FV 1101 FE</t>
  </si>
  <si>
    <t>GML PROYECTOS INGENIERIA SAS</t>
  </si>
  <si>
    <t>FV 1102 FE</t>
  </si>
  <si>
    <t>FV 1103 FE</t>
  </si>
  <si>
    <t>UNION ELECTRICA SA</t>
  </si>
  <si>
    <t>DMC 92 DMC</t>
  </si>
  <si>
    <t>FV 1104 FE</t>
  </si>
  <si>
    <t>D1 SAS</t>
  </si>
  <si>
    <t>FV 1105 FE</t>
  </si>
  <si>
    <t>GREY COLOMBIA S.A.S</t>
  </si>
  <si>
    <t>FV 1106 FE</t>
  </si>
  <si>
    <t>FV 1107 FE</t>
  </si>
  <si>
    <t>FV 1108 FE</t>
  </si>
  <si>
    <t>FV 1109 FE</t>
  </si>
  <si>
    <t>FV 1110 FE</t>
  </si>
  <si>
    <t>FV 1111 FE</t>
  </si>
  <si>
    <t>FV 1112 FE</t>
  </si>
  <si>
    <t>FV 1113 FE</t>
  </si>
  <si>
    <t>FV 1114 FE</t>
  </si>
  <si>
    <t>FV 1115 FE</t>
  </si>
  <si>
    <t>FV 1116 FE</t>
  </si>
  <si>
    <t>FV 1117 FE</t>
  </si>
  <si>
    <t>FV 1118 FE</t>
  </si>
  <si>
    <t>NCCL 43 NCC</t>
  </si>
  <si>
    <t>NCCL 44 NCC</t>
  </si>
  <si>
    <t>DMC 93 DMC</t>
  </si>
  <si>
    <t>FV 1119 FE</t>
  </si>
  <si>
    <t>FV 1120 FE</t>
  </si>
  <si>
    <t>FV 1121 FE</t>
  </si>
  <si>
    <t>FV 1122 FE</t>
  </si>
  <si>
    <t>FV 1123 FE</t>
  </si>
  <si>
    <t>FV 1124 FE</t>
  </si>
  <si>
    <t>FV 1125 FE</t>
  </si>
  <si>
    <t>FV 1126 FE</t>
  </si>
  <si>
    <t>FV 1127 FE</t>
  </si>
  <si>
    <t>EMPRESA DE DESARROLLO URBANO Y RURAL DEL MUNICIPIO DE BELLO "EDUNORTE"</t>
  </si>
  <si>
    <t>FV 1128 FE</t>
  </si>
  <si>
    <t>FV 1129 FE</t>
  </si>
  <si>
    <t>PRODUCCIONES COSMOVISION S.A.S.</t>
  </si>
  <si>
    <t>FV 1130 FE</t>
  </si>
  <si>
    <t>FV 1131 FE</t>
  </si>
  <si>
    <t>ENETEL S.A.S</t>
  </si>
  <si>
    <t>FV 1132 FE</t>
  </si>
  <si>
    <t>INGENIEROS ALIADOS SAS</t>
  </si>
  <si>
    <t>FV 1133 FE</t>
  </si>
  <si>
    <t>FV 1134 FE</t>
  </si>
  <si>
    <t>CREZCAMOS S.A. COMPAÑIA DE FINANCIAMIENTO</t>
  </si>
  <si>
    <t>FV 1135 FE</t>
  </si>
  <si>
    <t>ESCUDERO BOTERO DIANA MARIA</t>
  </si>
  <si>
    <t xml:space="preserve">SALDO INICIAL RETE ANTERIOR </t>
  </si>
  <si>
    <t>BASE SALDO ANTERIOS</t>
  </si>
  <si>
    <t>Libro Auxiliar entre el 01/05/2022 y el 31/05/2022</t>
  </si>
  <si>
    <t>FC 2633 DS</t>
  </si>
  <si>
    <t>FC 2705 DS</t>
  </si>
  <si>
    <t>FC 13236 Fra C</t>
  </si>
  <si>
    <t>FC 2732 DS</t>
  </si>
  <si>
    <t>FC 2733 DS</t>
  </si>
  <si>
    <t>FC 2734 DS</t>
  </si>
  <si>
    <t>FC 2758 DS</t>
  </si>
  <si>
    <t>FC 2759 DS</t>
  </si>
  <si>
    <t>FC 2748 DS</t>
  </si>
  <si>
    <t>FC 2763 DS</t>
  </si>
  <si>
    <t>RAMIREZ CATHERIN</t>
  </si>
  <si>
    <t>FC 2654 DS</t>
  </si>
  <si>
    <t>CARDENAS RICARDO JOSE DANIEL</t>
  </si>
  <si>
    <t>FC 2662 DS</t>
  </si>
  <si>
    <t>FC 2660 DS</t>
  </si>
  <si>
    <t>FC 2663 DS</t>
  </si>
  <si>
    <t>MILLER HUMBERTO VICTORIA GRUESO</t>
  </si>
  <si>
    <t>FC 2666 DS</t>
  </si>
  <si>
    <t>FC 2667 DS</t>
  </si>
  <si>
    <t>FC 2656 DS</t>
  </si>
  <si>
    <t>FC 2664 DS</t>
  </si>
  <si>
    <t>FC 2665 DS</t>
  </si>
  <si>
    <t>FC 2671 DS</t>
  </si>
  <si>
    <t>FC 13110 Fra C</t>
  </si>
  <si>
    <t>FC 2668 DS</t>
  </si>
  <si>
    <t>FC 13168 Fra C</t>
  </si>
  <si>
    <t>FC 13169 Fra C</t>
  </si>
  <si>
    <t>FC 13170 Fra C</t>
  </si>
  <si>
    <t>FC 2702 DS</t>
  </si>
  <si>
    <t>FC 2703 DS</t>
  </si>
  <si>
    <t>FC 2724 DS</t>
  </si>
  <si>
    <t>FC 13221 Fra C</t>
  </si>
  <si>
    <t>FC 13240 Fra C</t>
  </si>
  <si>
    <t>FC 13225 Fra C</t>
  </si>
  <si>
    <t>FC 13239 Fra C</t>
  </si>
  <si>
    <t>FC 2726 DS</t>
  </si>
  <si>
    <t>FC 2727 DS</t>
  </si>
  <si>
    <t>FC 2745 DS</t>
  </si>
  <si>
    <t>FC 13267 Fra C</t>
  </si>
  <si>
    <t>FC 2741 DS</t>
  </si>
  <si>
    <t>FC 13077 Fra C</t>
  </si>
  <si>
    <t>FC 13104 Fra C</t>
  </si>
  <si>
    <t>FC 13105 Fra C</t>
  </si>
  <si>
    <t>FC 13106 Fra C</t>
  </si>
  <si>
    <t>FC 13180 Fra C</t>
  </si>
  <si>
    <t>GRUPO INGMEC S.A.S</t>
  </si>
  <si>
    <t>FC 13069 Fra C</t>
  </si>
  <si>
    <t>FC 13076 Fra C</t>
  </si>
  <si>
    <t>FC 13078 Fra C</t>
  </si>
  <si>
    <t>FC 13079 Fra C</t>
  </si>
  <si>
    <t>FC 13084 Fra C</t>
  </si>
  <si>
    <t>FC 13111 Fra C</t>
  </si>
  <si>
    <t>FC 13112 Fra C</t>
  </si>
  <si>
    <t>FC 13113 Fra C</t>
  </si>
  <si>
    <t>FC 13166 Fra C</t>
  </si>
  <si>
    <t>COTEL SAS</t>
  </si>
  <si>
    <t>FC 13174 Fra C</t>
  </si>
  <si>
    <t>FC 13191 Fra C</t>
  </si>
  <si>
    <t>FC 13190 Fra C</t>
  </si>
  <si>
    <t>FC 13203 Fra C</t>
  </si>
  <si>
    <t>FC 13226 Fra C</t>
  </si>
  <si>
    <t>FC 13264 Fra C</t>
  </si>
  <si>
    <t>FC 13265 Fra C</t>
  </si>
  <si>
    <t>BALANTEC SAS</t>
  </si>
  <si>
    <t>FC 13266 Fra C</t>
  </si>
  <si>
    <t>JRACONDICIONADOS SAS</t>
  </si>
  <si>
    <t>FC 13237 Fra C</t>
  </si>
  <si>
    <t>FC 13278 Fra C</t>
  </si>
  <si>
    <t>FC 13280 Fra C</t>
  </si>
  <si>
    <t>FC 13197 Fra C</t>
  </si>
  <si>
    <t>SYSTEMA AMERICAN CARGO SAS</t>
  </si>
  <si>
    <t>FC 13198 Fra C</t>
  </si>
  <si>
    <t>FC 2672 DS</t>
  </si>
  <si>
    <t>FC 13082 Fra C</t>
  </si>
  <si>
    <t>FC 2765 DS</t>
  </si>
  <si>
    <t>FC 13067 Fra C</t>
  </si>
  <si>
    <t>FC 2722 DS</t>
  </si>
  <si>
    <t>FC 13223 Fra C</t>
  </si>
  <si>
    <t>FC 13268 Fra C</t>
  </si>
  <si>
    <t>TRANSMER CARGA Y LOGISTICA UNO A SAS</t>
  </si>
  <si>
    <t>FC 13075 Fra C</t>
  </si>
  <si>
    <t>FC 13080 Fra C</t>
  </si>
  <si>
    <t>FC 13126 Fra C</t>
  </si>
  <si>
    <t>GMP PRODUCTOS QUIMICOS SAS</t>
  </si>
  <si>
    <t>FC 13201 Fra C</t>
  </si>
  <si>
    <t>FC 13107 Fra C</t>
  </si>
  <si>
    <t>FC 13164 Fra C</t>
  </si>
  <si>
    <t>FC 13165 Fra C</t>
  </si>
  <si>
    <t>DMP 29 Fra C</t>
  </si>
  <si>
    <t>DMP 30 Fra C</t>
  </si>
  <si>
    <t>FC 13116 Fra C</t>
  </si>
  <si>
    <t>FC 13091 Fra C</t>
  </si>
  <si>
    <t>GLACIAR INGENIERIA SOCIEDAD POR ACCIONES SIMPLIFICADA</t>
  </si>
  <si>
    <t>FC 13119 Fra C</t>
  </si>
  <si>
    <t>FC 13135 Fra C</t>
  </si>
  <si>
    <t>FC 13137 Fra C</t>
  </si>
  <si>
    <t>FC 13144 Fra C</t>
  </si>
  <si>
    <t>FC 13101 Fra C</t>
  </si>
  <si>
    <t>CDEM &amp; CDEB S A</t>
  </si>
  <si>
    <t>FC 13155 Fra C</t>
  </si>
  <si>
    <t>FC 13115 Fra C</t>
  </si>
  <si>
    <t>FC 13158 Fra C</t>
  </si>
  <si>
    <t>FRIOESTACION SAS</t>
  </si>
  <si>
    <t>FC 13160 Fra C</t>
  </si>
  <si>
    <t>FC 13161 Fra C</t>
  </si>
  <si>
    <t>FC 13182 Fra C</t>
  </si>
  <si>
    <t>FC 13200 Fra C</t>
  </si>
  <si>
    <t>FC 13287 Fra C</t>
  </si>
  <si>
    <t>FC 13208 Fra C</t>
  </si>
  <si>
    <t>FC 13254 Fra C</t>
  </si>
  <si>
    <t>FC 13248 Fra C</t>
  </si>
  <si>
    <t>S Y P  COLOMBIA SAS</t>
  </si>
  <si>
    <t>FC 13249 Fra C</t>
  </si>
  <si>
    <t>FC 13260 Fra C</t>
  </si>
  <si>
    <t>PROYNS SA COLOMBIA</t>
  </si>
  <si>
    <t>FC 13262 Fra C</t>
  </si>
  <si>
    <t>FC 13281 Fra C</t>
  </si>
  <si>
    <t>FC 13277 Fra C</t>
  </si>
  <si>
    <t>23654005 RETENCION POR COMPRAS (NO DECLARANTES) 3.5%</t>
  </si>
  <si>
    <t>FC 13245 Fra C</t>
  </si>
  <si>
    <t>Total 23654005 RETENCION POR COMPRAS (NO DECLARANTES) 3.5%</t>
  </si>
  <si>
    <t>NDCL 1 NDC</t>
  </si>
  <si>
    <t>FV 1177 FE</t>
  </si>
  <si>
    <t>FV 1136 FE</t>
  </si>
  <si>
    <t>NCCL 45 NCC</t>
  </si>
  <si>
    <t>FV 1137 FE</t>
  </si>
  <si>
    <t>FV 1138 FE</t>
  </si>
  <si>
    <t>FV 1139 FE</t>
  </si>
  <si>
    <t>FV 1140 FE</t>
  </si>
  <si>
    <t>FV 1141 FE</t>
  </si>
  <si>
    <t>FV 1142 FE</t>
  </si>
  <si>
    <t>FV 1143 FE</t>
  </si>
  <si>
    <t>FV 1144 FE</t>
  </si>
  <si>
    <t>FV 1145 FE</t>
  </si>
  <si>
    <t>FV 1146 FE</t>
  </si>
  <si>
    <t>LOS PATIOS HOSTAL BOUTIQUE SAS</t>
  </si>
  <si>
    <t>FV 1147 FE</t>
  </si>
  <si>
    <t>EASTERN INVESTMENT SAS</t>
  </si>
  <si>
    <t>FV 1148 FE</t>
  </si>
  <si>
    <t>CORTE VERDE SAS</t>
  </si>
  <si>
    <t>FV 1149 FE</t>
  </si>
  <si>
    <t>FV 1150 FE</t>
  </si>
  <si>
    <t>FV 1151 FE</t>
  </si>
  <si>
    <t>FV 1152 FE</t>
  </si>
  <si>
    <t>KHEMIK SAS</t>
  </si>
  <si>
    <t>FV 1153 FE</t>
  </si>
  <si>
    <t>FV 1154 FE</t>
  </si>
  <si>
    <t>FV 1155 FE</t>
  </si>
  <si>
    <t>FV 1156 FE</t>
  </si>
  <si>
    <t>LABORATORIO MEDICO ECHAVARRIA SAS</t>
  </si>
  <si>
    <t>FV 1157 FE</t>
  </si>
  <si>
    <t>NCCL 46 NCC</t>
  </si>
  <si>
    <t>FV 1158 FE</t>
  </si>
  <si>
    <t>FV 1159 FE</t>
  </si>
  <si>
    <t>FV 1160 FE</t>
  </si>
  <si>
    <t>FV 1161 FE</t>
  </si>
  <si>
    <t>FV 1162 FE</t>
  </si>
  <si>
    <t>FV 1163 FE</t>
  </si>
  <si>
    <t>FV 1164 FE</t>
  </si>
  <si>
    <t>FV 1165 FE</t>
  </si>
  <si>
    <t>FV 1166 FE</t>
  </si>
  <si>
    <t>FV 1167 FE</t>
  </si>
  <si>
    <t>GIL COCA MONICA JANNETE</t>
  </si>
  <si>
    <t>FV 1168 FE</t>
  </si>
  <si>
    <t>FV 1169 FE</t>
  </si>
  <si>
    <t>NCCL 48 NCC</t>
  </si>
  <si>
    <t>NCCL 49 NCC</t>
  </si>
  <si>
    <t>FV 1170 FE</t>
  </si>
  <si>
    <t>FV 1171 FE</t>
  </si>
  <si>
    <t>FV 1172 FE</t>
  </si>
  <si>
    <t>RESTREPO RESTREPO JOSE ALEJANDRO EDUARDO</t>
  </si>
  <si>
    <t>FV 1173 FE</t>
  </si>
  <si>
    <t>FV 1174 FE</t>
  </si>
  <si>
    <t>FV 1175 FE</t>
  </si>
  <si>
    <t>FV 1176 FE</t>
  </si>
  <si>
    <t>FV 1178 FE</t>
  </si>
  <si>
    <t>FV 1179 FE</t>
  </si>
  <si>
    <t>TODO EN ARTES SAS</t>
  </si>
  <si>
    <t>FV 1180 FE</t>
  </si>
  <si>
    <t>FV 1181 FE</t>
  </si>
  <si>
    <t>FV 1182 FE</t>
  </si>
  <si>
    <t>FV 1183 FE</t>
  </si>
  <si>
    <t>FV 1184 FE</t>
  </si>
  <si>
    <t>FV 1185 FE</t>
  </si>
  <si>
    <t>ANDINA DE CONSTRUCCIONES Y ASOCIADOS SA</t>
  </si>
  <si>
    <t>DMC 94 DMC</t>
  </si>
  <si>
    <t>FV 1186 FE</t>
  </si>
  <si>
    <t>FV 1187 FE</t>
  </si>
  <si>
    <t>Corregir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</si>
</sst>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&quot;$&quot;\ * #,##0.00_-;\-&quot;$&quot;\ * #,##0.00_-;_-&quot;$&quot;\ * &quot;-&quot;??_-;_-@_-"/>
    <numFmt numFmtId="165" formatCode="_-* #,##0.00_-;\-* #,##0.00_-;_-* &quot;-&quot;??_-;_-@_-"/>
    <numFmt numFmtId="166" formatCode="_-[$$-240A]\ * #,##0_-;\-[$$-240A]\ * #,##0_-;_-[$$-240A]\ * &quot;-&quot;??_-;_-@_-"/>
    <numFmt numFmtId="167" formatCode="[$$-240A]\ #,##0;[Red]\-[$$-240A]\ #,##0"/>
    <numFmt numFmtId="168" formatCode="#,##0.00;[Red]#,##0.00"/>
    <numFmt numFmtId="169" formatCode="0.00_ ;[Red]\-0.00\ "/>
    <numFmt numFmtId="170" formatCode="_-* #,##0_-;\-* #,##0_-;_-* &quot;-&quot;??_-;_-@_-"/>
    <numFmt numFmtId="171" formatCode="0.0%"/>
  </numFmts>
  <fonts count="26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00008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Times New Roman"/>
      <family val="2"/>
    </font>
    <font>
      <b/>
      <sz val="10"/>
      <color rgb="FF000080"/>
      <name val="MS Sans Serif"/>
    </font>
    <font>
      <sz val="10"/>
      <color rgb="FF000000"/>
      <name val="MS Sans Serif"/>
    </font>
    <font>
      <b/>
      <sz val="10"/>
      <color rgb="FF000000"/>
      <name val="MS Sans Serif"/>
    </font>
    <font>
      <sz val="10"/>
      <name val="MS Sans Serif"/>
    </font>
    <font>
      <sz val="10"/>
      <color rgb="FFFF0000"/>
      <name val="MS Sans Serif"/>
    </font>
    <font>
      <b/>
      <sz val="11"/>
      <color rgb="FF000000"/>
      <name val="MS Sans Serif"/>
    </font>
    <font>
      <b/>
      <sz val="12"/>
      <color rgb="FF000000"/>
      <name val="MS Sans Serif"/>
    </font>
    <font>
      <b/>
      <sz val="10"/>
      <name val="MS Sans Serif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5" fontId="20" fillId="0" borderId="0" applyFont="0" applyFill="0" applyBorder="0" applyAlignment="0" applyProtection="0"/>
  </cellStyleXfs>
  <cellXfs count="300">
    <xf numFmtId="0" fontId="0" fillId="0" borderId="0" xfId="0"/>
    <xf numFmtId="0" fontId="3" fillId="0" borderId="0" xfId="0" applyFont="1"/>
    <xf numFmtId="166" fontId="5" fillId="0" borderId="1" xfId="0" applyNumberFormat="1" applyFont="1" applyBorder="1"/>
    <xf numFmtId="166" fontId="4" fillId="0" borderId="1" xfId="1" applyNumberFormat="1" applyFont="1" applyBorder="1"/>
    <xf numFmtId="166" fontId="4" fillId="0" borderId="3" xfId="1" applyNumberFormat="1" applyFont="1" applyBorder="1"/>
    <xf numFmtId="166" fontId="4" fillId="0" borderId="4" xfId="1" applyNumberFormat="1" applyFont="1" applyBorder="1"/>
    <xf numFmtId="166" fontId="4" fillId="0" borderId="5" xfId="1" applyNumberFormat="1" applyFont="1" applyBorder="1"/>
    <xf numFmtId="166" fontId="5" fillId="0" borderId="6" xfId="0" applyNumberFormat="1" applyFont="1" applyBorder="1"/>
    <xf numFmtId="166" fontId="5" fillId="0" borderId="5" xfId="0" applyNumberFormat="1" applyFont="1" applyBorder="1"/>
    <xf numFmtId="166" fontId="5" fillId="0" borderId="7" xfId="0" applyNumberFormat="1" applyFont="1" applyBorder="1"/>
    <xf numFmtId="166" fontId="4" fillId="0" borderId="16" xfId="1" applyNumberFormat="1" applyFont="1" applyBorder="1"/>
    <xf numFmtId="166" fontId="4" fillId="0" borderId="17" xfId="1" applyNumberFormat="1" applyFont="1" applyBorder="1"/>
    <xf numFmtId="166" fontId="5" fillId="0" borderId="3" xfId="0" applyNumberFormat="1" applyFont="1" applyBorder="1"/>
    <xf numFmtId="166" fontId="5" fillId="0" borderId="4" xfId="0" applyNumberFormat="1" applyFont="1" applyBorder="1"/>
    <xf numFmtId="166" fontId="4" fillId="0" borderId="21" xfId="1" applyNumberFormat="1" applyFont="1" applyBorder="1"/>
    <xf numFmtId="166" fontId="4" fillId="0" borderId="22" xfId="1" applyNumberFormat="1" applyFont="1" applyBorder="1"/>
    <xf numFmtId="166" fontId="4" fillId="0" borderId="20" xfId="1" applyNumberFormat="1" applyFont="1" applyBorder="1"/>
    <xf numFmtId="0" fontId="6" fillId="0" borderId="37" xfId="0" applyFont="1" applyBorder="1" applyAlignment="1">
      <alignment horizontal="left" vertical="center" wrapText="1"/>
    </xf>
    <xf numFmtId="166" fontId="4" fillId="0" borderId="6" xfId="1" applyNumberFormat="1" applyFont="1" applyBorder="1"/>
    <xf numFmtId="166" fontId="4" fillId="0" borderId="2" xfId="1" applyNumberFormat="1" applyFont="1" applyBorder="1"/>
    <xf numFmtId="166" fontId="4" fillId="0" borderId="12" xfId="1" applyNumberFormat="1" applyFont="1" applyBorder="1"/>
    <xf numFmtId="166" fontId="4" fillId="0" borderId="42" xfId="1" applyNumberFormat="1" applyFont="1" applyBorder="1"/>
    <xf numFmtId="166" fontId="4" fillId="0" borderId="35" xfId="1" applyNumberFormat="1" applyFont="1" applyBorder="1"/>
    <xf numFmtId="166" fontId="4" fillId="0" borderId="34" xfId="1" applyNumberFormat="1" applyFont="1" applyBorder="1"/>
    <xf numFmtId="166" fontId="4" fillId="0" borderId="36" xfId="1" applyNumberFormat="1" applyFont="1" applyBorder="1"/>
    <xf numFmtId="166" fontId="4" fillId="0" borderId="15" xfId="1" applyNumberFormat="1" applyFont="1" applyBorder="1"/>
    <xf numFmtId="166" fontId="4" fillId="0" borderId="45" xfId="1" applyNumberFormat="1" applyFont="1" applyBorder="1"/>
    <xf numFmtId="166" fontId="4" fillId="0" borderId="18" xfId="1" applyNumberFormat="1" applyFont="1" applyBorder="1"/>
    <xf numFmtId="166" fontId="5" fillId="0" borderId="11" xfId="0" applyNumberFormat="1" applyFont="1" applyBorder="1"/>
    <xf numFmtId="166" fontId="5" fillId="0" borderId="47" xfId="0" applyNumberFormat="1" applyFont="1" applyBorder="1"/>
    <xf numFmtId="166" fontId="4" fillId="0" borderId="32" xfId="1" applyNumberFormat="1" applyFont="1" applyBorder="1"/>
    <xf numFmtId="166" fontId="4" fillId="0" borderId="8" xfId="1" applyNumberFormat="1" applyFont="1" applyBorder="1"/>
    <xf numFmtId="166" fontId="4" fillId="0" borderId="7" xfId="1" applyNumberFormat="1" applyFont="1" applyBorder="1"/>
    <xf numFmtId="166" fontId="5" fillId="0" borderId="9" xfId="0" applyNumberFormat="1" applyFont="1" applyBorder="1"/>
    <xf numFmtId="166" fontId="5" fillId="0" borderId="10" xfId="0" applyNumberFormat="1" applyFont="1" applyBorder="1"/>
    <xf numFmtId="166" fontId="4" fillId="0" borderId="47" xfId="1" applyNumberFormat="1" applyFont="1" applyBorder="1"/>
    <xf numFmtId="166" fontId="4" fillId="0" borderId="26" xfId="1" applyNumberFormat="1" applyFont="1" applyBorder="1"/>
    <xf numFmtId="166" fontId="4" fillId="0" borderId="0" xfId="1" applyNumberFormat="1" applyFont="1" applyBorder="1"/>
    <xf numFmtId="166" fontId="4" fillId="0" borderId="10" xfId="1" applyNumberFormat="1" applyFont="1" applyBorder="1"/>
    <xf numFmtId="166" fontId="4" fillId="0" borderId="50" xfId="1" applyNumberFormat="1" applyFont="1" applyBorder="1"/>
    <xf numFmtId="0" fontId="6" fillId="0" borderId="38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center"/>
    </xf>
    <xf numFmtId="166" fontId="4" fillId="0" borderId="33" xfId="0" applyNumberFormat="1" applyFont="1" applyBorder="1"/>
    <xf numFmtId="166" fontId="4" fillId="0" borderId="35" xfId="0" applyNumberFormat="1" applyFont="1" applyBorder="1"/>
    <xf numFmtId="166" fontId="4" fillId="0" borderId="44" xfId="0" applyNumberFormat="1" applyFont="1" applyBorder="1"/>
    <xf numFmtId="166" fontId="4" fillId="0" borderId="34" xfId="0" applyNumberFormat="1" applyFont="1" applyBorder="1"/>
    <xf numFmtId="0" fontId="2" fillId="0" borderId="1" xfId="0" applyFont="1" applyBorder="1" applyAlignment="1">
      <alignment horizontal="center"/>
    </xf>
    <xf numFmtId="0" fontId="7" fillId="0" borderId="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/>
    </xf>
    <xf numFmtId="166" fontId="5" fillId="0" borderId="18" xfId="0" applyNumberFormat="1" applyFont="1" applyBorder="1"/>
    <xf numFmtId="166" fontId="5" fillId="0" borderId="8" xfId="0" applyNumberFormat="1" applyFont="1" applyBorder="1"/>
    <xf numFmtId="166" fontId="4" fillId="2" borderId="35" xfId="1" applyNumberFormat="1" applyFont="1" applyFill="1" applyBorder="1"/>
    <xf numFmtId="0" fontId="2" fillId="2" borderId="1" xfId="0" applyFont="1" applyFill="1" applyBorder="1"/>
    <xf numFmtId="0" fontId="9" fillId="0" borderId="1" xfId="0" applyFont="1" applyBorder="1"/>
    <xf numFmtId="0" fontId="10" fillId="0" borderId="1" xfId="0" applyFont="1" applyBorder="1"/>
    <xf numFmtId="166" fontId="5" fillId="0" borderId="21" xfId="0" applyNumberFormat="1" applyFont="1" applyBorder="1"/>
    <xf numFmtId="166" fontId="5" fillId="0" borderId="22" xfId="0" applyNumberFormat="1" applyFont="1" applyBorder="1"/>
    <xf numFmtId="166" fontId="5" fillId="0" borderId="50" xfId="0" applyNumberFormat="1" applyFont="1" applyBorder="1"/>
    <xf numFmtId="166" fontId="4" fillId="0" borderId="49" xfId="1" applyNumberFormat="1" applyFont="1" applyBorder="1"/>
    <xf numFmtId="166" fontId="4" fillId="0" borderId="13" xfId="1" applyNumberFormat="1" applyFont="1" applyBorder="1"/>
    <xf numFmtId="166" fontId="4" fillId="0" borderId="8" xfId="1" applyNumberFormat="1" applyFont="1" applyBorder="1" applyAlignment="1"/>
    <xf numFmtId="166" fontId="4" fillId="0" borderId="10" xfId="1" applyNumberFormat="1" applyFont="1" applyBorder="1" applyAlignment="1"/>
    <xf numFmtId="166" fontId="4" fillId="0" borderId="36" xfId="0" applyNumberFormat="1" applyFont="1" applyBorder="1"/>
    <xf numFmtId="166" fontId="4" fillId="0" borderId="23" xfId="1" applyNumberFormat="1" applyFont="1" applyBorder="1"/>
    <xf numFmtId="166" fontId="4" fillId="0" borderId="25" xfId="1" applyNumberFormat="1" applyFont="1" applyBorder="1"/>
    <xf numFmtId="166" fontId="4" fillId="0" borderId="24" xfId="1" applyNumberFormat="1" applyFont="1" applyBorder="1"/>
    <xf numFmtId="166" fontId="4" fillId="0" borderId="38" xfId="1" applyNumberFormat="1" applyFont="1" applyBorder="1"/>
    <xf numFmtId="0" fontId="8" fillId="0" borderId="0" xfId="0" applyFont="1"/>
    <xf numFmtId="167" fontId="9" fillId="0" borderId="1" xfId="0" applyNumberFormat="1" applyFont="1" applyBorder="1"/>
    <xf numFmtId="167" fontId="10" fillId="0" borderId="1" xfId="0" applyNumberFormat="1" applyFont="1" applyBorder="1"/>
    <xf numFmtId="167" fontId="0" fillId="0" borderId="0" xfId="0" applyNumberFormat="1"/>
    <xf numFmtId="0" fontId="8" fillId="0" borderId="51" xfId="0" applyFont="1" applyBorder="1"/>
    <xf numFmtId="167" fontId="0" fillId="0" borderId="51" xfId="0" applyNumberFormat="1" applyBorder="1"/>
    <xf numFmtId="0" fontId="7" fillId="0" borderId="0" xfId="0" applyFont="1" applyBorder="1" applyAlignment="1">
      <alignment horizontal="left" vertical="center" wrapText="1"/>
    </xf>
    <xf numFmtId="166" fontId="5" fillId="0" borderId="38" xfId="1" applyNumberFormat="1" applyFont="1" applyBorder="1" applyAlignment="1">
      <alignment horizontal="center"/>
    </xf>
    <xf numFmtId="166" fontId="5" fillId="0" borderId="39" xfId="1" applyNumberFormat="1" applyFont="1" applyBorder="1" applyAlignment="1">
      <alignment horizontal="center"/>
    </xf>
    <xf numFmtId="166" fontId="5" fillId="0" borderId="35" xfId="1" applyNumberFormat="1" applyFont="1" applyBorder="1" applyAlignment="1">
      <alignment horizontal="center"/>
    </xf>
    <xf numFmtId="166" fontId="5" fillId="0" borderId="27" xfId="1" applyNumberFormat="1" applyFont="1" applyBorder="1" applyAlignment="1">
      <alignment horizontal="center"/>
    </xf>
    <xf numFmtId="166" fontId="5" fillId="0" borderId="45" xfId="1" applyNumberFormat="1" applyFont="1" applyBorder="1" applyAlignment="1">
      <alignment horizontal="center"/>
    </xf>
    <xf numFmtId="166" fontId="5" fillId="0" borderId="2" xfId="1" applyNumberFormat="1" applyFont="1" applyBorder="1" applyAlignment="1">
      <alignment horizontal="center"/>
    </xf>
    <xf numFmtId="166" fontId="5" fillId="0" borderId="12" xfId="1" applyNumberFormat="1" applyFont="1" applyBorder="1" applyAlignment="1">
      <alignment horizontal="center"/>
    </xf>
    <xf numFmtId="166" fontId="5" fillId="0" borderId="46" xfId="1" applyNumberFormat="1" applyFont="1" applyBorder="1" applyAlignment="1">
      <alignment horizontal="center"/>
    </xf>
    <xf numFmtId="166" fontId="5" fillId="0" borderId="42" xfId="1" applyNumberFormat="1" applyFont="1" applyBorder="1" applyAlignment="1">
      <alignment horizontal="center"/>
    </xf>
    <xf numFmtId="168" fontId="3" fillId="0" borderId="0" xfId="0" applyNumberFormat="1" applyFont="1"/>
    <xf numFmtId="0" fontId="3" fillId="0" borderId="13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168" fontId="3" fillId="0" borderId="52" xfId="0" applyNumberFormat="1" applyFont="1" applyBorder="1"/>
    <xf numFmtId="0" fontId="3" fillId="0" borderId="6" xfId="0" applyFont="1" applyBorder="1"/>
    <xf numFmtId="0" fontId="3" fillId="0" borderId="50" xfId="0" applyFont="1" applyBorder="1"/>
    <xf numFmtId="0" fontId="3" fillId="0" borderId="7" xfId="0" applyFont="1" applyBorder="1"/>
    <xf numFmtId="0" fontId="3" fillId="0" borderId="38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166" fontId="4" fillId="0" borderId="53" xfId="1" applyNumberFormat="1" applyFont="1" applyBorder="1"/>
    <xf numFmtId="166" fontId="4" fillId="0" borderId="55" xfId="1" applyNumberFormat="1" applyFont="1" applyBorder="1"/>
    <xf numFmtId="166" fontId="4" fillId="0" borderId="57" xfId="1" applyNumberFormat="1" applyFont="1" applyBorder="1"/>
    <xf numFmtId="0" fontId="12" fillId="0" borderId="0" xfId="0" applyFont="1"/>
    <xf numFmtId="49" fontId="11" fillId="0" borderId="0" xfId="0" applyNumberFormat="1" applyFont="1" applyAlignment="1">
      <alignment horizontal="center"/>
    </xf>
    <xf numFmtId="4" fontId="12" fillId="0" borderId="0" xfId="0" applyNumberFormat="1" applyFont="1"/>
    <xf numFmtId="14" fontId="12" fillId="0" borderId="0" xfId="0" applyNumberFormat="1" applyFont="1" applyAlignment="1">
      <alignment vertical="center"/>
    </xf>
    <xf numFmtId="10" fontId="12" fillId="0" borderId="0" xfId="0" applyNumberFormat="1" applyFont="1"/>
    <xf numFmtId="4" fontId="13" fillId="0" borderId="0" xfId="0" applyNumberFormat="1" applyFont="1"/>
    <xf numFmtId="4" fontId="13" fillId="0" borderId="0" xfId="0" applyNumberFormat="1" applyFont="1" applyAlignment="1">
      <alignment wrapText="1"/>
    </xf>
    <xf numFmtId="4" fontId="12" fillId="0" borderId="1" xfId="0" applyNumberFormat="1" applyFont="1" applyBorder="1"/>
    <xf numFmtId="14" fontId="12" fillId="0" borderId="1" xfId="0" applyNumberFormat="1" applyFont="1" applyBorder="1"/>
    <xf numFmtId="10" fontId="12" fillId="0" borderId="1" xfId="0" applyNumberFormat="1" applyFont="1" applyBorder="1"/>
    <xf numFmtId="3" fontId="14" fillId="0" borderId="0" xfId="0" applyNumberFormat="1" applyFont="1"/>
    <xf numFmtId="14" fontId="12" fillId="0" borderId="0" xfId="0" applyNumberFormat="1" applyFont="1"/>
    <xf numFmtId="3" fontId="15" fillId="0" borderId="0" xfId="0" applyNumberFormat="1" applyFont="1"/>
    <xf numFmtId="3" fontId="15" fillId="0" borderId="1" xfId="0" applyNumberFormat="1" applyFont="1" applyBorder="1"/>
    <xf numFmtId="166" fontId="4" fillId="0" borderId="37" xfId="1" applyNumberFormat="1" applyFont="1" applyBorder="1"/>
    <xf numFmtId="0" fontId="3" fillId="0" borderId="14" xfId="0" applyFont="1" applyBorder="1"/>
    <xf numFmtId="0" fontId="3" fillId="0" borderId="58" xfId="0" applyFont="1" applyBorder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66" fontId="5" fillId="0" borderId="38" xfId="1" applyNumberFormat="1" applyFont="1" applyBorder="1" applyAlignment="1">
      <alignment horizontal="center" vertical="center"/>
    </xf>
    <xf numFmtId="166" fontId="4" fillId="0" borderId="46" xfId="1" applyNumberFormat="1" applyFont="1" applyBorder="1" applyAlignment="1">
      <alignment vertical="center"/>
    </xf>
    <xf numFmtId="166" fontId="4" fillId="0" borderId="32" xfId="1" applyNumberFormat="1" applyFont="1" applyBorder="1" applyAlignment="1">
      <alignment vertical="center"/>
    </xf>
    <xf numFmtId="166" fontId="4" fillId="0" borderId="15" xfId="1" applyNumberFormat="1" applyFont="1" applyBorder="1" applyAlignment="1">
      <alignment vertical="center"/>
    </xf>
    <xf numFmtId="166" fontId="4" fillId="0" borderId="8" xfId="1" applyNumberFormat="1" applyFont="1" applyBorder="1" applyAlignment="1">
      <alignment vertical="center"/>
    </xf>
    <xf numFmtId="166" fontId="4" fillId="0" borderId="10" xfId="1" applyNumberFormat="1" applyFont="1" applyBorder="1" applyAlignment="1">
      <alignment vertical="center"/>
    </xf>
    <xf numFmtId="166" fontId="4" fillId="0" borderId="44" xfId="0" applyNumberFormat="1" applyFont="1" applyBorder="1" applyAlignment="1">
      <alignment vertical="center"/>
    </xf>
    <xf numFmtId="166" fontId="5" fillId="0" borderId="8" xfId="0" applyNumberFormat="1" applyFont="1" applyBorder="1" applyAlignment="1">
      <alignment vertical="center"/>
    </xf>
    <xf numFmtId="166" fontId="5" fillId="0" borderId="9" xfId="0" applyNumberFormat="1" applyFont="1" applyBorder="1" applyAlignment="1">
      <alignment vertical="center"/>
    </xf>
    <xf numFmtId="166" fontId="5" fillId="0" borderId="10" xfId="0" applyNumberFormat="1" applyFont="1" applyBorder="1" applyAlignment="1">
      <alignment vertical="center"/>
    </xf>
    <xf numFmtId="166" fontId="5" fillId="0" borderId="27" xfId="1" applyNumberFormat="1" applyFont="1" applyBorder="1" applyAlignment="1">
      <alignment horizontal="center" vertical="center"/>
    </xf>
    <xf numFmtId="166" fontId="4" fillId="0" borderId="42" xfId="1" applyNumberFormat="1" applyFont="1" applyBorder="1" applyAlignment="1">
      <alignment vertical="center"/>
    </xf>
    <xf numFmtId="166" fontId="4" fillId="0" borderId="17" xfId="1" applyNumberFormat="1" applyFont="1" applyBorder="1" applyAlignment="1">
      <alignment vertical="center"/>
    </xf>
    <xf numFmtId="166" fontId="4" fillId="0" borderId="4" xfId="1" applyNumberFormat="1" applyFont="1" applyBorder="1" applyAlignment="1">
      <alignment vertical="center"/>
    </xf>
    <xf numFmtId="166" fontId="4" fillId="0" borderId="7" xfId="1" applyNumberFormat="1" applyFont="1" applyBorder="1" applyAlignment="1">
      <alignment vertical="center"/>
    </xf>
    <xf numFmtId="166" fontId="4" fillId="0" borderId="36" xfId="1" applyNumberFormat="1" applyFont="1" applyBorder="1" applyAlignment="1">
      <alignment vertical="center"/>
    </xf>
    <xf numFmtId="166" fontId="4" fillId="0" borderId="5" xfId="1" applyNumberFormat="1" applyFont="1" applyBorder="1" applyAlignment="1">
      <alignment vertical="center"/>
    </xf>
    <xf numFmtId="166" fontId="0" fillId="0" borderId="0" xfId="0" applyNumberFormat="1" applyAlignment="1">
      <alignment vertical="center"/>
    </xf>
    <xf numFmtId="166" fontId="4" fillId="0" borderId="48" xfId="1" applyNumberFormat="1" applyFont="1" applyBorder="1" applyAlignment="1">
      <alignment vertical="center"/>
    </xf>
    <xf numFmtId="166" fontId="4" fillId="0" borderId="14" xfId="1" applyNumberFormat="1" applyFont="1" applyBorder="1" applyAlignment="1">
      <alignment vertical="center"/>
    </xf>
    <xf numFmtId="166" fontId="4" fillId="0" borderId="27" xfId="0" applyNumberFormat="1" applyFont="1" applyBorder="1" applyAlignment="1">
      <alignment vertical="center"/>
    </xf>
    <xf numFmtId="166" fontId="5" fillId="0" borderId="4" xfId="0" applyNumberFormat="1" applyFont="1" applyBorder="1" applyAlignment="1">
      <alignment vertical="center"/>
    </xf>
    <xf numFmtId="166" fontId="5" fillId="0" borderId="5" xfId="0" applyNumberFormat="1" applyFont="1" applyBorder="1" applyAlignment="1">
      <alignment vertical="center"/>
    </xf>
    <xf numFmtId="166" fontId="5" fillId="0" borderId="7" xfId="0" applyNumberFormat="1" applyFont="1" applyBorder="1" applyAlignment="1">
      <alignment vertical="center"/>
    </xf>
    <xf numFmtId="166" fontId="4" fillId="0" borderId="13" xfId="1" applyNumberFormat="1" applyFont="1" applyBorder="1" applyAlignment="1">
      <alignment vertical="center"/>
    </xf>
    <xf numFmtId="166" fontId="4" fillId="0" borderId="58" xfId="1" applyNumberFormat="1" applyFont="1" applyBorder="1"/>
    <xf numFmtId="0" fontId="18" fillId="0" borderId="0" xfId="0" applyFont="1"/>
    <xf numFmtId="49" fontId="17" fillId="0" borderId="0" xfId="0" applyNumberFormat="1" applyFont="1" applyAlignment="1">
      <alignment horizontal="center"/>
    </xf>
    <xf numFmtId="4" fontId="18" fillId="0" borderId="0" xfId="0" applyNumberFormat="1" applyFont="1"/>
    <xf numFmtId="14" fontId="18" fillId="0" borderId="0" xfId="0" applyNumberFormat="1" applyFont="1" applyAlignment="1">
      <alignment vertical="center"/>
    </xf>
    <xf numFmtId="10" fontId="18" fillId="0" borderId="0" xfId="0" applyNumberFormat="1" applyFont="1"/>
    <xf numFmtId="4" fontId="19" fillId="0" borderId="0" xfId="0" applyNumberFormat="1" applyFont="1"/>
    <xf numFmtId="4" fontId="18" fillId="2" borderId="0" xfId="0" applyNumberFormat="1" applyFont="1" applyFill="1"/>
    <xf numFmtId="14" fontId="18" fillId="2" borderId="0" xfId="0" applyNumberFormat="1" applyFont="1" applyFill="1" applyAlignment="1">
      <alignment vertical="center"/>
    </xf>
    <xf numFmtId="4" fontId="19" fillId="0" borderId="8" xfId="0" applyNumberFormat="1" applyFont="1" applyBorder="1"/>
    <xf numFmtId="4" fontId="19" fillId="0" borderId="18" xfId="0" applyNumberFormat="1" applyFont="1" applyBorder="1" applyAlignment="1">
      <alignment wrapText="1"/>
    </xf>
    <xf numFmtId="4" fontId="19" fillId="0" borderId="3" xfId="0" applyNumberFormat="1" applyFont="1" applyBorder="1"/>
    <xf numFmtId="10" fontId="19" fillId="0" borderId="3" xfId="0" applyNumberFormat="1" applyFont="1" applyBorder="1"/>
    <xf numFmtId="10" fontId="19" fillId="0" borderId="3" xfId="0" applyNumberFormat="1" applyFont="1" applyBorder="1" applyAlignment="1">
      <alignment wrapText="1"/>
    </xf>
    <xf numFmtId="164" fontId="19" fillId="0" borderId="4" xfId="2" applyFont="1" applyBorder="1"/>
    <xf numFmtId="4" fontId="19" fillId="0" borderId="9" xfId="0" applyNumberFormat="1" applyFont="1" applyBorder="1"/>
    <xf numFmtId="4" fontId="18" fillId="0" borderId="11" xfId="0" applyNumberFormat="1" applyFont="1" applyBorder="1"/>
    <xf numFmtId="164" fontId="18" fillId="2" borderId="1" xfId="2" applyFont="1" applyFill="1" applyBorder="1"/>
    <xf numFmtId="164" fontId="18" fillId="3" borderId="1" xfId="2" applyFont="1" applyFill="1" applyBorder="1"/>
    <xf numFmtId="164" fontId="18" fillId="0" borderId="1" xfId="2" applyFont="1" applyFill="1" applyBorder="1"/>
    <xf numFmtId="164" fontId="18" fillId="3" borderId="5" xfId="2" applyFont="1" applyFill="1" applyBorder="1"/>
    <xf numFmtId="164" fontId="18" fillId="0" borderId="11" xfId="2" applyFont="1" applyBorder="1"/>
    <xf numFmtId="164" fontId="18" fillId="0" borderId="1" xfId="2" applyFont="1" applyBorder="1"/>
    <xf numFmtId="164" fontId="18" fillId="0" borderId="5" xfId="2" applyFont="1" applyBorder="1"/>
    <xf numFmtId="4" fontId="18" fillId="0" borderId="1" xfId="0" applyNumberFormat="1" applyFont="1" applyBorder="1"/>
    <xf numFmtId="10" fontId="18" fillId="0" borderId="1" xfId="0" applyNumberFormat="1" applyFont="1" applyBorder="1"/>
    <xf numFmtId="4" fontId="19" fillId="0" borderId="10" xfId="0" applyNumberFormat="1" applyFont="1" applyBorder="1"/>
    <xf numFmtId="169" fontId="18" fillId="0" borderId="47" xfId="0" applyNumberFormat="1" applyFont="1" applyBorder="1"/>
    <xf numFmtId="169" fontId="18" fillId="0" borderId="6" xfId="0" applyNumberFormat="1" applyFont="1" applyBorder="1"/>
    <xf numFmtId="164" fontId="21" fillId="0" borderId="6" xfId="2" applyFont="1" applyBorder="1"/>
    <xf numFmtId="169" fontId="18" fillId="0" borderId="7" xfId="2" applyNumberFormat="1" applyFont="1" applyBorder="1"/>
    <xf numFmtId="164" fontId="18" fillId="0" borderId="0" xfId="2" applyFont="1"/>
    <xf numFmtId="4" fontId="19" fillId="0" borderId="8" xfId="0" applyNumberFormat="1" applyFont="1" applyBorder="1" applyAlignment="1">
      <alignment wrapText="1"/>
    </xf>
    <xf numFmtId="4" fontId="18" fillId="0" borderId="3" xfId="0" applyNumberFormat="1" applyFont="1" applyBorder="1"/>
    <xf numFmtId="10" fontId="18" fillId="0" borderId="3" xfId="0" applyNumberFormat="1" applyFont="1" applyBorder="1"/>
    <xf numFmtId="164" fontId="18" fillId="0" borderId="4" xfId="2" applyFont="1" applyBorder="1"/>
    <xf numFmtId="0" fontId="0" fillId="0" borderId="9" xfId="0" applyBorder="1"/>
    <xf numFmtId="4" fontId="22" fillId="0" borderId="1" xfId="0" applyNumberFormat="1" applyFont="1" applyBorder="1"/>
    <xf numFmtId="4" fontId="18" fillId="0" borderId="6" xfId="0" applyNumberFormat="1" applyFont="1" applyBorder="1"/>
    <xf numFmtId="0" fontId="0" fillId="0" borderId="10" xfId="0" applyBorder="1"/>
    <xf numFmtId="4" fontId="21" fillId="0" borderId="6" xfId="0" applyNumberFormat="1" applyFont="1" applyBorder="1"/>
    <xf numFmtId="10" fontId="18" fillId="0" borderId="6" xfId="0" applyNumberFormat="1" applyFont="1" applyBorder="1"/>
    <xf numFmtId="164" fontId="18" fillId="0" borderId="7" xfId="2" applyFont="1" applyBorder="1"/>
    <xf numFmtId="14" fontId="18" fillId="0" borderId="0" xfId="0" applyNumberFormat="1" applyFont="1"/>
    <xf numFmtId="4" fontId="19" fillId="4" borderId="0" xfId="0" applyNumberFormat="1" applyFont="1" applyFill="1"/>
    <xf numFmtId="4" fontId="18" fillId="4" borderId="0" xfId="0" applyNumberFormat="1" applyFont="1" applyFill="1"/>
    <xf numFmtId="14" fontId="18" fillId="4" borderId="0" xfId="0" applyNumberFormat="1" applyFont="1" applyFill="1" applyAlignment="1">
      <alignment vertical="center"/>
    </xf>
    <xf numFmtId="10" fontId="18" fillId="4" borderId="0" xfId="0" applyNumberFormat="1" applyFont="1" applyFill="1"/>
    <xf numFmtId="4" fontId="19" fillId="5" borderId="0" xfId="0" applyNumberFormat="1" applyFont="1" applyFill="1"/>
    <xf numFmtId="4" fontId="18" fillId="5" borderId="0" xfId="0" applyNumberFormat="1" applyFont="1" applyFill="1"/>
    <xf numFmtId="14" fontId="18" fillId="5" borderId="0" xfId="0" applyNumberFormat="1" applyFont="1" applyFill="1" applyAlignment="1">
      <alignment vertical="center"/>
    </xf>
    <xf numFmtId="10" fontId="18" fillId="5" borderId="0" xfId="0" applyNumberFormat="1" applyFont="1" applyFill="1"/>
    <xf numFmtId="4" fontId="19" fillId="6" borderId="0" xfId="0" applyNumberFormat="1" applyFont="1" applyFill="1"/>
    <xf numFmtId="4" fontId="18" fillId="6" borderId="0" xfId="0" applyNumberFormat="1" applyFont="1" applyFill="1"/>
    <xf numFmtId="14" fontId="18" fillId="6" borderId="0" xfId="0" applyNumberFormat="1" applyFont="1" applyFill="1" applyAlignment="1">
      <alignment vertical="center"/>
    </xf>
    <xf numFmtId="10" fontId="18" fillId="6" borderId="0" xfId="0" applyNumberFormat="1" applyFont="1" applyFill="1"/>
    <xf numFmtId="4" fontId="19" fillId="7" borderId="0" xfId="0" applyNumberFormat="1" applyFont="1" applyFill="1"/>
    <xf numFmtId="4" fontId="18" fillId="7" borderId="0" xfId="0" applyNumberFormat="1" applyFont="1" applyFill="1"/>
    <xf numFmtId="14" fontId="18" fillId="7" borderId="0" xfId="0" applyNumberFormat="1" applyFont="1" applyFill="1" applyAlignment="1">
      <alignment vertical="center"/>
    </xf>
    <xf numFmtId="10" fontId="18" fillId="7" borderId="0" xfId="0" applyNumberFormat="1" applyFont="1" applyFill="1"/>
    <xf numFmtId="4" fontId="19" fillId="8" borderId="0" xfId="0" applyNumberFormat="1" applyFont="1" applyFill="1"/>
    <xf numFmtId="4" fontId="18" fillId="8" borderId="0" xfId="0" applyNumberFormat="1" applyFont="1" applyFill="1"/>
    <xf numFmtId="14" fontId="18" fillId="8" borderId="0" xfId="0" applyNumberFormat="1" applyFont="1" applyFill="1" applyAlignment="1">
      <alignment vertical="center"/>
    </xf>
    <xf numFmtId="10" fontId="18" fillId="8" borderId="0" xfId="0" applyNumberFormat="1" applyFont="1" applyFill="1"/>
    <xf numFmtId="4" fontId="19" fillId="9" borderId="0" xfId="0" applyNumberFormat="1" applyFont="1" applyFill="1"/>
    <xf numFmtId="4" fontId="18" fillId="9" borderId="0" xfId="0" applyNumberFormat="1" applyFont="1" applyFill="1"/>
    <xf numFmtId="14" fontId="18" fillId="9" borderId="0" xfId="0" applyNumberFormat="1" applyFont="1" applyFill="1" applyAlignment="1">
      <alignment vertical="center"/>
    </xf>
    <xf numFmtId="10" fontId="18" fillId="9" borderId="0" xfId="0" applyNumberFormat="1" applyFont="1" applyFill="1"/>
    <xf numFmtId="4" fontId="23" fillId="0" borderId="44" xfId="0" applyNumberFormat="1" applyFont="1" applyBorder="1"/>
    <xf numFmtId="0" fontId="0" fillId="0" borderId="35" xfId="0" applyBorder="1"/>
    <xf numFmtId="4" fontId="19" fillId="0" borderId="35" xfId="0" applyNumberFormat="1" applyFont="1" applyBorder="1"/>
    <xf numFmtId="0" fontId="24" fillId="0" borderId="35" xfId="0" applyFont="1" applyBorder="1"/>
    <xf numFmtId="0" fontId="19" fillId="0" borderId="35" xfId="0" applyFont="1" applyBorder="1"/>
    <xf numFmtId="4" fontId="19" fillId="0" borderId="36" xfId="0" applyNumberFormat="1" applyFont="1" applyBorder="1"/>
    <xf numFmtId="4" fontId="18" fillId="6" borderId="3" xfId="0" applyNumberFormat="1" applyFont="1" applyFill="1" applyBorder="1"/>
    <xf numFmtId="14" fontId="18" fillId="6" borderId="3" xfId="0" applyNumberFormat="1" applyFont="1" applyFill="1" applyBorder="1" applyAlignment="1">
      <alignment vertical="center"/>
    </xf>
    <xf numFmtId="4" fontId="18" fillId="6" borderId="8" xfId="0" applyNumberFormat="1" applyFont="1" applyFill="1" applyBorder="1"/>
    <xf numFmtId="10" fontId="18" fillId="6" borderId="3" xfId="0" applyNumberFormat="1" applyFont="1" applyFill="1" applyBorder="1"/>
    <xf numFmtId="170" fontId="18" fillId="6" borderId="4" xfId="3" applyNumberFormat="1" applyFont="1" applyFill="1" applyBorder="1"/>
    <xf numFmtId="4" fontId="18" fillId="6" borderId="1" xfId="0" applyNumberFormat="1" applyFont="1" applyFill="1" applyBorder="1"/>
    <xf numFmtId="14" fontId="18" fillId="6" borderId="1" xfId="0" applyNumberFormat="1" applyFont="1" applyFill="1" applyBorder="1" applyAlignment="1">
      <alignment vertical="center"/>
    </xf>
    <xf numFmtId="10" fontId="18" fillId="6" borderId="1" xfId="0" applyNumberFormat="1" applyFont="1" applyFill="1" applyBorder="1"/>
    <xf numFmtId="170" fontId="18" fillId="6" borderId="5" xfId="3" applyNumberFormat="1" applyFont="1" applyFill="1" applyBorder="1"/>
    <xf numFmtId="4" fontId="18" fillId="6" borderId="6" xfId="0" applyNumberFormat="1" applyFont="1" applyFill="1" applyBorder="1"/>
    <xf numFmtId="14" fontId="18" fillId="6" borderId="6" xfId="0" applyNumberFormat="1" applyFont="1" applyFill="1" applyBorder="1" applyAlignment="1">
      <alignment vertical="center"/>
    </xf>
    <xf numFmtId="10" fontId="18" fillId="6" borderId="6" xfId="0" applyNumberFormat="1" applyFont="1" applyFill="1" applyBorder="1"/>
    <xf numFmtId="170" fontId="18" fillId="6" borderId="7" xfId="3" applyNumberFormat="1" applyFont="1" applyFill="1" applyBorder="1"/>
    <xf numFmtId="0" fontId="19" fillId="0" borderId="0" xfId="0" applyFont="1"/>
    <xf numFmtId="164" fontId="18" fillId="0" borderId="6" xfId="2" applyFont="1" applyBorder="1"/>
    <xf numFmtId="9" fontId="18" fillId="0" borderId="0" xfId="1" applyFont="1"/>
    <xf numFmtId="4" fontId="19" fillId="0" borderId="0" xfId="0" applyNumberFormat="1" applyFont="1" applyAlignment="1">
      <alignment wrapText="1"/>
    </xf>
    <xf numFmtId="166" fontId="4" fillId="0" borderId="44" xfId="1" applyNumberFormat="1" applyFont="1" applyBorder="1" applyAlignment="1">
      <alignment horizontal="center"/>
    </xf>
    <xf numFmtId="166" fontId="4" fillId="0" borderId="43" xfId="1" applyNumberFormat="1" applyFont="1" applyBorder="1" applyAlignment="1">
      <alignment horizontal="center"/>
    </xf>
    <xf numFmtId="0" fontId="7" fillId="0" borderId="3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66" fontId="4" fillId="0" borderId="36" xfId="1" applyNumberFormat="1" applyFont="1" applyBorder="1" applyAlignment="1">
      <alignment horizontal="center" vertical="center"/>
    </xf>
    <xf numFmtId="166" fontId="4" fillId="0" borderId="31" xfId="1" applyNumberFormat="1" applyFont="1" applyBorder="1" applyAlignment="1">
      <alignment horizontal="center" vertical="center"/>
    </xf>
    <xf numFmtId="166" fontId="4" fillId="0" borderId="34" xfId="1" applyNumberFormat="1" applyFont="1" applyBorder="1" applyAlignment="1">
      <alignment horizontal="center"/>
    </xf>
    <xf numFmtId="166" fontId="4" fillId="0" borderId="30" xfId="1" applyNumberFormat="1" applyFont="1" applyBorder="1" applyAlignment="1">
      <alignment horizontal="center"/>
    </xf>
    <xf numFmtId="166" fontId="4" fillId="0" borderId="8" xfId="1" applyNumberFormat="1" applyFont="1" applyBorder="1" applyAlignment="1">
      <alignment horizontal="center" vertical="center"/>
    </xf>
    <xf numFmtId="166" fontId="4" fillId="0" borderId="9" xfId="1" applyNumberFormat="1" applyFont="1" applyBorder="1" applyAlignment="1">
      <alignment horizontal="center" vertical="center"/>
    </xf>
    <xf numFmtId="166" fontId="4" fillId="0" borderId="54" xfId="1" applyNumberFormat="1" applyFont="1" applyBorder="1" applyAlignment="1">
      <alignment horizontal="center" vertical="center"/>
    </xf>
    <xf numFmtId="166" fontId="4" fillId="0" borderId="10" xfId="1" applyNumberFormat="1" applyFont="1" applyBorder="1" applyAlignment="1">
      <alignment horizontal="center" vertical="center"/>
    </xf>
    <xf numFmtId="166" fontId="4" fillId="0" borderId="4" xfId="1" applyNumberFormat="1" applyFont="1" applyBorder="1" applyAlignment="1">
      <alignment horizontal="center" vertical="center"/>
    </xf>
    <xf numFmtId="166" fontId="4" fillId="0" borderId="5" xfId="1" applyNumberFormat="1" applyFont="1" applyBorder="1" applyAlignment="1">
      <alignment horizontal="center" vertical="center"/>
    </xf>
    <xf numFmtId="166" fontId="4" fillId="0" borderId="56" xfId="1" applyNumberFormat="1" applyFont="1" applyBorder="1" applyAlignment="1">
      <alignment horizontal="center" vertical="center"/>
    </xf>
    <xf numFmtId="166" fontId="4" fillId="0" borderId="7" xfId="1" applyNumberFormat="1" applyFont="1" applyBorder="1" applyAlignment="1">
      <alignment horizontal="center" vertical="center"/>
    </xf>
    <xf numFmtId="166" fontId="5" fillId="0" borderId="13" xfId="1" applyNumberFormat="1" applyFont="1" applyBorder="1" applyAlignment="1">
      <alignment horizontal="center"/>
    </xf>
    <xf numFmtId="166" fontId="5" fillId="0" borderId="26" xfId="1" applyNumberFormat="1" applyFont="1" applyBorder="1" applyAlignment="1">
      <alignment horizontal="center"/>
    </xf>
    <xf numFmtId="166" fontId="5" fillId="0" borderId="14" xfId="1" applyNumberFormat="1" applyFont="1" applyBorder="1" applyAlignment="1">
      <alignment horizontal="center"/>
    </xf>
    <xf numFmtId="166" fontId="4" fillId="0" borderId="8" xfId="1" applyNumberFormat="1" applyFont="1" applyBorder="1" applyAlignment="1">
      <alignment horizontal="center"/>
    </xf>
    <xf numFmtId="166" fontId="4" fillId="0" borderId="10" xfId="1" applyNumberFormat="1" applyFont="1" applyBorder="1" applyAlignment="1">
      <alignment horizontal="center"/>
    </xf>
    <xf numFmtId="166" fontId="4" fillId="0" borderId="21" xfId="1" applyNumberFormat="1" applyFont="1" applyBorder="1" applyAlignment="1">
      <alignment horizontal="center"/>
    </xf>
    <xf numFmtId="166" fontId="4" fillId="0" borderId="50" xfId="1" applyNumberFormat="1" applyFont="1" applyBorder="1" applyAlignment="1">
      <alignment horizontal="center"/>
    </xf>
    <xf numFmtId="166" fontId="4" fillId="0" borderId="46" xfId="1" applyNumberFormat="1" applyFont="1" applyBorder="1" applyAlignment="1">
      <alignment horizontal="center"/>
    </xf>
    <xf numFmtId="166" fontId="4" fillId="0" borderId="12" xfId="1" applyNumberFormat="1" applyFont="1" applyBorder="1" applyAlignment="1">
      <alignment horizontal="center"/>
    </xf>
    <xf numFmtId="166" fontId="4" fillId="0" borderId="36" xfId="1" applyNumberFormat="1" applyFont="1" applyBorder="1" applyAlignment="1">
      <alignment horizontal="center"/>
    </xf>
    <xf numFmtId="166" fontId="4" fillId="0" borderId="31" xfId="1" applyNumberFormat="1" applyFont="1" applyBorder="1" applyAlignment="1">
      <alignment horizontal="center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166" fontId="4" fillId="0" borderId="44" xfId="1" applyNumberFormat="1" applyFont="1" applyBorder="1" applyAlignment="1">
      <alignment horizontal="center" vertical="center"/>
    </xf>
    <xf numFmtId="166" fontId="4" fillId="0" borderId="46" xfId="1" applyNumberFormat="1" applyFont="1" applyBorder="1" applyAlignment="1">
      <alignment horizontal="center" vertical="center"/>
    </xf>
    <xf numFmtId="166" fontId="4" fillId="0" borderId="43" xfId="1" applyNumberFormat="1" applyFont="1" applyBorder="1" applyAlignment="1">
      <alignment horizontal="center" vertical="center"/>
    </xf>
    <xf numFmtId="166" fontId="4" fillId="0" borderId="42" xfId="1" applyNumberFormat="1" applyFont="1" applyBorder="1" applyAlignment="1">
      <alignment horizontal="center"/>
    </xf>
    <xf numFmtId="0" fontId="6" fillId="0" borderId="3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166" fontId="4" fillId="0" borderId="33" xfId="1" applyNumberFormat="1" applyFont="1" applyBorder="1" applyAlignment="1">
      <alignment horizontal="center"/>
    </xf>
    <xf numFmtId="166" fontId="4" fillId="0" borderId="28" xfId="1" applyNumberFormat="1" applyFont="1" applyBorder="1" applyAlignment="1">
      <alignment horizontal="center"/>
    </xf>
    <xf numFmtId="166" fontId="4" fillId="0" borderId="45" xfId="1" applyNumberFormat="1" applyFont="1" applyBorder="1" applyAlignment="1">
      <alignment horizontal="center"/>
    </xf>
    <xf numFmtId="166" fontId="4" fillId="0" borderId="35" xfId="1" applyNumberFormat="1" applyFont="1" applyBorder="1" applyAlignment="1">
      <alignment horizontal="center"/>
    </xf>
    <xf numFmtId="166" fontId="4" fillId="0" borderId="29" xfId="1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4" fontId="11" fillId="0" borderId="0" xfId="0" applyNumberFormat="1" applyFont="1" applyAlignment="1">
      <alignment horizontal="center"/>
    </xf>
    <xf numFmtId="4" fontId="12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4" fontId="18" fillId="0" borderId="0" xfId="0" applyNumberFormat="1" applyFont="1" applyAlignment="1">
      <alignment horizontal="center"/>
    </xf>
    <xf numFmtId="14" fontId="12" fillId="0" borderId="0" xfId="0" applyNumberFormat="1" applyFont="1" applyAlignment="1" applyProtection="1">
      <alignment vertical="center"/>
    </xf>
    <xf numFmtId="171" fontId="12" fillId="0" borderId="0" xfId="1" applyNumberFormat="1" applyFont="1"/>
    <xf numFmtId="4" fontId="13" fillId="10" borderId="0" xfId="0" applyNumberFormat="1" applyFont="1" applyFill="1"/>
    <xf numFmtId="4" fontId="12" fillId="10" borderId="0" xfId="0" applyNumberFormat="1" applyFont="1" applyFill="1"/>
    <xf numFmtId="14" fontId="12" fillId="10" borderId="0" xfId="0" applyNumberFormat="1" applyFont="1" applyFill="1" applyAlignment="1" applyProtection="1">
      <alignment vertical="center"/>
    </xf>
    <xf numFmtId="10" fontId="12" fillId="10" borderId="0" xfId="0" applyNumberFormat="1" applyFont="1" applyFill="1"/>
    <xf numFmtId="171" fontId="12" fillId="10" borderId="0" xfId="1" applyNumberFormat="1" applyFont="1" applyFill="1"/>
    <xf numFmtId="0" fontId="25" fillId="0" borderId="0" xfId="0" applyFont="1" applyAlignment="1">
      <alignment horizontal="center"/>
    </xf>
  </cellXfs>
  <cellStyles count="4">
    <cellStyle name="Millares 2" xfId="3"/>
    <cellStyle name="Moneda 2" xfId="2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C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EPARTAMENTO%20CONTABLE\AREA%20CONTABLE\MULTIAIRES\IMPUESTOS\RETENCION%20EN%20LA%20FUENTE\2022\1.ENERO\AUX%20DE%20B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x rete"/>
      <sheetName val="41"/>
    </sheetNames>
    <sheetDataSet>
      <sheetData sheetId="0"/>
      <sheetData sheetId="1">
        <row r="3">
          <cell r="C3">
            <v>29067671</v>
          </cell>
          <cell r="D3">
            <v>458778064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3"/>
  <sheetViews>
    <sheetView tabSelected="1" zoomScale="90" zoomScaleNormal="90" workbookViewId="0">
      <pane xSplit="2" ySplit="4" topLeftCell="R5" activePane="bottomRight" state="frozen"/>
      <selection pane="topRight" activeCell="C1" sqref="C1"/>
      <selection pane="bottomLeft" activeCell="A5" sqref="A5"/>
      <selection pane="bottomRight" activeCell="P17" sqref="P17"/>
    </sheetView>
  </sheetViews>
  <sheetFormatPr baseColWidth="10" defaultRowHeight="15.75" x14ac:dyDescent="0.25"/>
  <cols>
    <col min="1" max="1" width="44.625" bestFit="1" customWidth="1"/>
    <col min="3" max="3" width="21.875" customWidth="1"/>
    <col min="4" max="4" width="16.75" style="116" customWidth="1"/>
    <col min="5" max="5" width="13" customWidth="1"/>
    <col min="6" max="6" width="11" customWidth="1"/>
    <col min="7" max="8" width="11" style="116" customWidth="1"/>
    <col min="9" max="9" width="11.625" customWidth="1"/>
    <col min="10" max="10" width="11" customWidth="1"/>
    <col min="11" max="11" width="11" style="116" customWidth="1"/>
    <col min="12" max="12" width="10.875" style="116" customWidth="1"/>
    <col min="13" max="13" width="12.875" customWidth="1"/>
    <col min="14" max="14" width="10" customWidth="1"/>
    <col min="15" max="15" width="10" style="116" customWidth="1"/>
    <col min="16" max="16" width="11.625" customWidth="1"/>
    <col min="17" max="17" width="13" customWidth="1"/>
    <col min="18" max="19" width="11.625" customWidth="1"/>
    <col min="20" max="20" width="11" customWidth="1"/>
    <col min="21" max="21" width="11.625" customWidth="1"/>
    <col min="22" max="24" width="11" customWidth="1"/>
    <col min="25" max="25" width="11.625" customWidth="1"/>
    <col min="26" max="26" width="11.625" bestFit="1" customWidth="1"/>
    <col min="27" max="28" width="11" customWidth="1"/>
    <col min="29" max="29" width="13.125" customWidth="1"/>
    <col min="30" max="30" width="11" customWidth="1"/>
    <col min="31" max="31" width="26.5" bestFit="1" customWidth="1"/>
    <col min="32" max="32" width="14" bestFit="1" customWidth="1"/>
    <col min="33" max="33" width="13" customWidth="1"/>
    <col min="34" max="36" width="11" customWidth="1"/>
    <col min="37" max="37" width="11.625" customWidth="1"/>
    <col min="38" max="39" width="11" customWidth="1"/>
    <col min="41" max="41" width="11.625" bestFit="1" customWidth="1"/>
    <col min="45" max="45" width="12.75" bestFit="1" customWidth="1"/>
  </cols>
  <sheetData>
    <row r="1" spans="1:45" ht="16.5" thickBot="1" x14ac:dyDescent="0.3"/>
    <row r="2" spans="1:45" s="1" customFormat="1" ht="16.5" thickBot="1" x14ac:dyDescent="0.3">
      <c r="A2" s="236" t="s">
        <v>2</v>
      </c>
      <c r="B2" s="237"/>
      <c r="C2" s="76"/>
      <c r="D2" s="117"/>
      <c r="G2" s="117"/>
      <c r="H2" s="117"/>
      <c r="K2" s="117"/>
      <c r="L2" s="117"/>
      <c r="O2" s="117"/>
    </row>
    <row r="3" spans="1:45" s="1" customFormat="1" ht="16.5" customHeight="1" thickBot="1" x14ac:dyDescent="0.3">
      <c r="A3" s="264" t="s">
        <v>1</v>
      </c>
      <c r="B3" s="266" t="s">
        <v>23</v>
      </c>
      <c r="C3" s="274" t="s">
        <v>22</v>
      </c>
      <c r="D3" s="254" t="s">
        <v>277</v>
      </c>
      <c r="E3" s="254"/>
      <c r="F3" s="254"/>
      <c r="G3" s="254"/>
      <c r="H3" s="253" t="s">
        <v>278</v>
      </c>
      <c r="I3" s="254"/>
      <c r="J3" s="254"/>
      <c r="K3" s="255"/>
      <c r="L3" s="254" t="s">
        <v>279</v>
      </c>
      <c r="M3" s="254"/>
      <c r="N3" s="254"/>
      <c r="O3" s="254"/>
      <c r="P3" s="253" t="s">
        <v>280</v>
      </c>
      <c r="Q3" s="254"/>
      <c r="R3" s="254"/>
      <c r="S3" s="255"/>
      <c r="T3" s="254" t="s">
        <v>281</v>
      </c>
      <c r="U3" s="254"/>
      <c r="V3" s="254"/>
      <c r="W3" s="254"/>
      <c r="X3" s="253" t="s">
        <v>282</v>
      </c>
      <c r="Y3" s="254"/>
      <c r="Z3" s="254"/>
      <c r="AA3" s="255"/>
      <c r="AB3" s="254" t="s">
        <v>283</v>
      </c>
      <c r="AC3" s="254"/>
      <c r="AD3" s="254"/>
      <c r="AE3" s="254"/>
      <c r="AF3" s="253" t="s">
        <v>284</v>
      </c>
      <c r="AG3" s="254"/>
      <c r="AH3" s="254"/>
      <c r="AI3" s="255"/>
      <c r="AJ3" s="254" t="s">
        <v>285</v>
      </c>
      <c r="AK3" s="254"/>
      <c r="AL3" s="254"/>
      <c r="AM3" s="254"/>
      <c r="AN3" s="253" t="s">
        <v>286</v>
      </c>
      <c r="AO3" s="254"/>
      <c r="AP3" s="254"/>
      <c r="AQ3" s="255"/>
    </row>
    <row r="4" spans="1:45" s="1" customFormat="1" ht="16.5" customHeight="1" thickBot="1" x14ac:dyDescent="0.3">
      <c r="A4" s="265"/>
      <c r="B4" s="267"/>
      <c r="C4" s="275"/>
      <c r="D4" s="118" t="s">
        <v>8</v>
      </c>
      <c r="E4" s="78" t="s">
        <v>10</v>
      </c>
      <c r="F4" s="79" t="s">
        <v>9</v>
      </c>
      <c r="G4" s="128" t="s">
        <v>11</v>
      </c>
      <c r="H4" s="118" t="s">
        <v>8</v>
      </c>
      <c r="I4" s="78" t="s">
        <v>10</v>
      </c>
      <c r="J4" s="79" t="s">
        <v>9</v>
      </c>
      <c r="K4" s="128" t="s">
        <v>11</v>
      </c>
      <c r="L4" s="118" t="s">
        <v>8</v>
      </c>
      <c r="M4" s="78" t="s">
        <v>10</v>
      </c>
      <c r="N4" s="79" t="s">
        <v>9</v>
      </c>
      <c r="O4" s="128" t="s">
        <v>11</v>
      </c>
      <c r="P4" s="77" t="s">
        <v>8</v>
      </c>
      <c r="Q4" s="78" t="s">
        <v>10</v>
      </c>
      <c r="R4" s="79" t="s">
        <v>9</v>
      </c>
      <c r="S4" s="78" t="s">
        <v>11</v>
      </c>
      <c r="T4" s="77" t="s">
        <v>8</v>
      </c>
      <c r="U4" s="78" t="s">
        <v>10</v>
      </c>
      <c r="V4" s="79" t="s">
        <v>9</v>
      </c>
      <c r="W4" s="80" t="s">
        <v>11</v>
      </c>
      <c r="X4" s="77" t="s">
        <v>8</v>
      </c>
      <c r="Y4" s="78" t="s">
        <v>10</v>
      </c>
      <c r="Z4" s="79" t="s">
        <v>9</v>
      </c>
      <c r="AA4" s="80" t="s">
        <v>11</v>
      </c>
      <c r="AB4" s="77" t="s">
        <v>8</v>
      </c>
      <c r="AC4" s="78" t="s">
        <v>10</v>
      </c>
      <c r="AD4" s="79" t="s">
        <v>9</v>
      </c>
      <c r="AE4" s="80" t="s">
        <v>11</v>
      </c>
      <c r="AF4" s="81" t="s">
        <v>8</v>
      </c>
      <c r="AG4" s="82" t="s">
        <v>10</v>
      </c>
      <c r="AH4" s="82" t="s">
        <v>9</v>
      </c>
      <c r="AI4" s="83" t="s">
        <v>11</v>
      </c>
      <c r="AJ4" s="84" t="s">
        <v>8</v>
      </c>
      <c r="AK4" s="82" t="s">
        <v>10</v>
      </c>
      <c r="AL4" s="82" t="s">
        <v>9</v>
      </c>
      <c r="AM4" s="85" t="s">
        <v>11</v>
      </c>
      <c r="AN4" s="81" t="s">
        <v>8</v>
      </c>
      <c r="AO4" s="82" t="s">
        <v>10</v>
      </c>
      <c r="AP4" s="82" t="s">
        <v>9</v>
      </c>
      <c r="AQ4" s="82" t="s">
        <v>11</v>
      </c>
    </row>
    <row r="5" spans="1:45" s="1" customFormat="1" ht="16.5" customHeight="1" x14ac:dyDescent="0.25">
      <c r="A5" s="268" t="s">
        <v>3</v>
      </c>
      <c r="B5" s="238">
        <v>54</v>
      </c>
      <c r="C5" s="66" t="s">
        <v>12</v>
      </c>
      <c r="D5" s="245">
        <v>10000</v>
      </c>
      <c r="E5" s="4"/>
      <c r="F5" s="4"/>
      <c r="G5" s="249">
        <f>+D5-F5-F6</f>
        <v>-141</v>
      </c>
      <c r="H5" s="245">
        <v>433000</v>
      </c>
      <c r="I5" s="4">
        <v>3940000</v>
      </c>
      <c r="J5" s="4">
        <v>394000</v>
      </c>
      <c r="K5" s="241">
        <f>+H5-J5-J6</f>
        <v>500</v>
      </c>
      <c r="L5" s="245">
        <v>203000</v>
      </c>
      <c r="M5" s="4">
        <v>2030000</v>
      </c>
      <c r="N5" s="4">
        <v>203000</v>
      </c>
      <c r="O5" s="249">
        <f>+L5-N5-N6</f>
        <v>0</v>
      </c>
      <c r="P5" s="256">
        <v>223000</v>
      </c>
      <c r="Q5" s="4">
        <v>2132222</v>
      </c>
      <c r="R5" s="4">
        <v>213222</v>
      </c>
      <c r="S5" s="258">
        <f>+P5-R5-R6</f>
        <v>-363</v>
      </c>
      <c r="T5" s="234"/>
      <c r="U5" s="4"/>
      <c r="V5" s="4"/>
      <c r="W5" s="262">
        <f>+T5-V5-V6</f>
        <v>0</v>
      </c>
      <c r="X5" s="234"/>
      <c r="Y5" s="4"/>
      <c r="Z5" s="4"/>
      <c r="AA5" s="262">
        <f>+X5-Z5-Z6</f>
        <v>0</v>
      </c>
      <c r="AB5" s="234"/>
      <c r="AC5" s="14"/>
      <c r="AD5" s="14"/>
      <c r="AE5" s="262">
        <f>+AB5-AD5-AD6</f>
        <v>0</v>
      </c>
      <c r="AF5" s="282"/>
      <c r="AG5" s="4"/>
      <c r="AH5" s="4"/>
      <c r="AI5" s="243">
        <f>+AF5-AH5-AH6</f>
        <v>0</v>
      </c>
      <c r="AJ5" s="234"/>
      <c r="AK5" s="4"/>
      <c r="AL5" s="4"/>
      <c r="AM5" s="262">
        <f>+AJ5-AL5-AL6</f>
        <v>0</v>
      </c>
      <c r="AN5" s="282"/>
      <c r="AO5" s="4"/>
      <c r="AP5" s="4"/>
      <c r="AQ5" s="285">
        <f>+AN5-AP5-AP6</f>
        <v>0</v>
      </c>
      <c r="AS5" s="86"/>
    </row>
    <row r="6" spans="1:45" s="1" customFormat="1" ht="15.75" customHeight="1" thickBot="1" x14ac:dyDescent="0.3">
      <c r="A6" s="269"/>
      <c r="B6" s="240"/>
      <c r="C6" s="67" t="s">
        <v>13</v>
      </c>
      <c r="D6" s="248"/>
      <c r="E6" s="18">
        <v>92193</v>
      </c>
      <c r="F6" s="18">
        <v>10141</v>
      </c>
      <c r="G6" s="252"/>
      <c r="H6" s="248"/>
      <c r="I6" s="18">
        <v>350000</v>
      </c>
      <c r="J6" s="18">
        <v>38500</v>
      </c>
      <c r="K6" s="242"/>
      <c r="L6" s="248"/>
      <c r="M6" s="18"/>
      <c r="N6" s="18"/>
      <c r="O6" s="252"/>
      <c r="P6" s="257"/>
      <c r="Q6" s="18">
        <v>92193</v>
      </c>
      <c r="R6" s="18">
        <v>10141</v>
      </c>
      <c r="S6" s="259"/>
      <c r="T6" s="235"/>
      <c r="U6" s="18"/>
      <c r="V6" s="18"/>
      <c r="W6" s="263"/>
      <c r="X6" s="235"/>
      <c r="Y6" s="18"/>
      <c r="Z6" s="18"/>
      <c r="AA6" s="263"/>
      <c r="AB6" s="235"/>
      <c r="AC6" s="39"/>
      <c r="AD6" s="39"/>
      <c r="AE6" s="263"/>
      <c r="AF6" s="283"/>
      <c r="AG6" s="18"/>
      <c r="AH6" s="18"/>
      <c r="AI6" s="244"/>
      <c r="AJ6" s="235"/>
      <c r="AK6" s="18"/>
      <c r="AL6" s="18"/>
      <c r="AM6" s="263"/>
      <c r="AN6" s="283"/>
      <c r="AO6" s="18"/>
      <c r="AP6" s="18"/>
      <c r="AQ6" s="286"/>
      <c r="AS6" s="86">
        <f>+G5+K5+O5+S5+W5+AA5+AE5+AI5+AM5+AQ5</f>
        <v>-4</v>
      </c>
    </row>
    <row r="7" spans="1:45" s="1" customFormat="1" ht="15.75" customHeight="1" thickBot="1" x14ac:dyDescent="0.3">
      <c r="A7" s="269"/>
      <c r="B7" s="87">
        <v>55</v>
      </c>
      <c r="C7" s="61" t="s">
        <v>14</v>
      </c>
      <c r="D7" s="119"/>
      <c r="E7" s="19"/>
      <c r="F7" s="19"/>
      <c r="G7" s="129">
        <f>+D7-F7</f>
        <v>0</v>
      </c>
      <c r="H7" s="119"/>
      <c r="I7" s="26"/>
      <c r="J7" s="26"/>
      <c r="K7" s="136">
        <f>+H7-J7</f>
        <v>0</v>
      </c>
      <c r="L7" s="119"/>
      <c r="M7" s="37"/>
      <c r="N7" s="37"/>
      <c r="O7" s="136">
        <f>+L7-N7</f>
        <v>0</v>
      </c>
      <c r="P7" s="61"/>
      <c r="Q7" s="20"/>
      <c r="R7" s="20"/>
      <c r="S7" s="20"/>
      <c r="T7" s="61"/>
      <c r="U7" s="20"/>
      <c r="V7" s="20"/>
      <c r="W7" s="21">
        <f>+T7-V7</f>
        <v>0</v>
      </c>
      <c r="X7" s="61"/>
      <c r="Y7" s="20"/>
      <c r="Z7" s="20"/>
      <c r="AA7" s="21">
        <f>+X7-Z7</f>
        <v>0</v>
      </c>
      <c r="AB7" s="61"/>
      <c r="AC7" s="20"/>
      <c r="AD7" s="20"/>
      <c r="AE7" s="21">
        <f>+AB7-AD7</f>
        <v>0</v>
      </c>
      <c r="AF7" s="25"/>
      <c r="AG7" s="10"/>
      <c r="AH7" s="10"/>
      <c r="AI7" s="16">
        <f>+AF7-AH7</f>
        <v>0</v>
      </c>
      <c r="AJ7" s="30"/>
      <c r="AK7" s="10"/>
      <c r="AL7" s="10"/>
      <c r="AM7" s="11">
        <f>+AJ7-AL7</f>
        <v>0</v>
      </c>
      <c r="AN7" s="25"/>
      <c r="AO7" s="10"/>
      <c r="AP7" s="10"/>
      <c r="AQ7" s="10">
        <f>+AN7-AP7</f>
        <v>0</v>
      </c>
      <c r="AS7" s="86">
        <f>+G7+K7+O7+S7+W7+AA7+AE7+AI7+AM7+AQ7</f>
        <v>0</v>
      </c>
    </row>
    <row r="8" spans="1:45" s="1" customFormat="1" ht="15.75" customHeight="1" x14ac:dyDescent="0.25">
      <c r="A8" s="269"/>
      <c r="B8" s="238">
        <v>56</v>
      </c>
      <c r="C8" s="66" t="s">
        <v>15</v>
      </c>
      <c r="D8" s="245">
        <v>1519000</v>
      </c>
      <c r="E8" s="4">
        <v>3000000</v>
      </c>
      <c r="F8" s="4">
        <v>180000</v>
      </c>
      <c r="G8" s="249">
        <f>+D8-SUM(F8:F12)</f>
        <v>-429</v>
      </c>
      <c r="H8" s="245">
        <v>3895000</v>
      </c>
      <c r="I8" s="4">
        <v>9480349</v>
      </c>
      <c r="J8" s="4">
        <v>568821</v>
      </c>
      <c r="K8" s="249">
        <f>+H8-SUM(J8:J12)</f>
        <v>352</v>
      </c>
      <c r="L8" s="276">
        <v>2531000</v>
      </c>
      <c r="M8" s="4">
        <v>16458133</v>
      </c>
      <c r="N8" s="4">
        <v>987488</v>
      </c>
      <c r="O8" s="249">
        <f>+L8-N8-N9-N12-N10-N11</f>
        <v>147</v>
      </c>
      <c r="P8" s="234">
        <v>1386000</v>
      </c>
      <c r="Q8" s="4">
        <v>13174050</v>
      </c>
      <c r="R8" s="4">
        <v>790443</v>
      </c>
      <c r="S8" s="243">
        <f>+P8-R8-R9-R12</f>
        <v>289</v>
      </c>
      <c r="T8" s="234"/>
      <c r="U8" s="4"/>
      <c r="V8" s="4"/>
      <c r="W8" s="262">
        <f>+T8-V8-V9-V12</f>
        <v>0</v>
      </c>
      <c r="X8" s="234"/>
      <c r="Y8" s="4"/>
      <c r="Z8" s="4"/>
      <c r="AA8" s="262">
        <f>+X8-SUM(Z8:Z12)</f>
        <v>0</v>
      </c>
      <c r="AB8" s="234"/>
      <c r="AC8" s="14"/>
      <c r="AD8" s="14"/>
      <c r="AE8" s="262">
        <f>+AB8-AD8-AD9-AD12</f>
        <v>0</v>
      </c>
      <c r="AF8" s="282"/>
      <c r="AG8" s="4"/>
      <c r="AH8" s="4"/>
      <c r="AI8" s="243">
        <f>+AF8-AH8-AH9-AH12</f>
        <v>0</v>
      </c>
      <c r="AJ8" s="234"/>
      <c r="AK8" s="4"/>
      <c r="AL8" s="4"/>
      <c r="AM8" s="262">
        <f>+AJ8-AL8-AL9-AL12</f>
        <v>0</v>
      </c>
      <c r="AN8" s="282"/>
      <c r="AO8" s="4"/>
      <c r="AP8" s="4"/>
      <c r="AQ8" s="285">
        <f>+AN8-AP8-AP9-AP12</f>
        <v>0</v>
      </c>
      <c r="AS8" s="86"/>
    </row>
    <row r="9" spans="1:45" s="1" customFormat="1" ht="15.75" customHeight="1" x14ac:dyDescent="0.25">
      <c r="A9" s="269"/>
      <c r="B9" s="239"/>
      <c r="C9" s="68" t="s">
        <v>16</v>
      </c>
      <c r="D9" s="246"/>
      <c r="E9" s="3">
        <v>2398000</v>
      </c>
      <c r="F9" s="3">
        <v>23980</v>
      </c>
      <c r="G9" s="250"/>
      <c r="H9" s="246"/>
      <c r="I9" s="3">
        <v>655000</v>
      </c>
      <c r="J9" s="3">
        <f>6550+16128</f>
        <v>22678</v>
      </c>
      <c r="K9" s="250"/>
      <c r="L9" s="277"/>
      <c r="M9" s="3">
        <v>2750000</v>
      </c>
      <c r="N9" s="3">
        <v>27500</v>
      </c>
      <c r="O9" s="250"/>
      <c r="P9" s="260"/>
      <c r="Q9" s="3">
        <v>2724868</v>
      </c>
      <c r="R9" s="3">
        <v>27249</v>
      </c>
      <c r="S9" s="261"/>
      <c r="T9" s="260"/>
      <c r="U9" s="3"/>
      <c r="V9" s="3"/>
      <c r="W9" s="279"/>
      <c r="X9" s="260"/>
      <c r="Y9" s="3"/>
      <c r="Z9" s="3"/>
      <c r="AA9" s="279"/>
      <c r="AB9" s="260"/>
      <c r="AC9" s="15"/>
      <c r="AD9" s="15"/>
      <c r="AE9" s="279"/>
      <c r="AF9" s="284"/>
      <c r="AG9" s="3"/>
      <c r="AH9" s="3"/>
      <c r="AI9" s="261"/>
      <c r="AJ9" s="260"/>
      <c r="AK9" s="3"/>
      <c r="AL9" s="3"/>
      <c r="AM9" s="279"/>
      <c r="AN9" s="284"/>
      <c r="AO9" s="3"/>
      <c r="AP9" s="3"/>
      <c r="AQ9" s="287"/>
      <c r="AS9" s="86">
        <f>+G8+K8+O8+S8+W8+AA8+AE8+AI8+AM8+AQ8</f>
        <v>359</v>
      </c>
    </row>
    <row r="10" spans="1:45" s="1" customFormat="1" ht="15.75" customHeight="1" thickBot="1" x14ac:dyDescent="0.3">
      <c r="A10" s="269"/>
      <c r="B10" s="239"/>
      <c r="C10" s="96" t="s">
        <v>32</v>
      </c>
      <c r="D10" s="247"/>
      <c r="E10" s="3">
        <v>323300</v>
      </c>
      <c r="F10" s="97">
        <v>6466</v>
      </c>
      <c r="G10" s="251"/>
      <c r="H10" s="247"/>
      <c r="I10" s="97"/>
      <c r="J10" s="97"/>
      <c r="K10" s="251"/>
      <c r="L10" s="277"/>
      <c r="M10" s="97"/>
      <c r="N10" s="97"/>
      <c r="O10" s="251"/>
      <c r="P10" s="260"/>
      <c r="Q10" s="97"/>
      <c r="R10" s="97"/>
      <c r="S10" s="261"/>
      <c r="T10" s="260"/>
      <c r="U10" s="97"/>
      <c r="V10" s="97"/>
      <c r="W10" s="279"/>
      <c r="X10" s="260"/>
      <c r="Y10" s="97"/>
      <c r="Z10" s="97"/>
      <c r="AA10" s="279"/>
      <c r="AB10" s="260"/>
      <c r="AC10" s="98"/>
      <c r="AD10" s="98"/>
      <c r="AE10" s="279"/>
      <c r="AF10" s="284"/>
      <c r="AG10" s="97"/>
      <c r="AH10" s="97"/>
      <c r="AI10" s="261"/>
      <c r="AJ10" s="260"/>
      <c r="AK10" s="97"/>
      <c r="AL10" s="97"/>
      <c r="AM10" s="279"/>
      <c r="AN10" s="284"/>
      <c r="AO10" s="97"/>
      <c r="AP10" s="97"/>
      <c r="AQ10" s="287"/>
      <c r="AS10" s="86"/>
    </row>
    <row r="11" spans="1:45" s="1" customFormat="1" ht="15.75" customHeight="1" thickBot="1" x14ac:dyDescent="0.3">
      <c r="A11" s="269"/>
      <c r="B11" s="239"/>
      <c r="C11" s="62" t="s">
        <v>24</v>
      </c>
      <c r="D11" s="247"/>
      <c r="E11" s="3"/>
      <c r="F11" s="97"/>
      <c r="G11" s="251"/>
      <c r="H11" s="247"/>
      <c r="I11" s="97"/>
      <c r="J11" s="97"/>
      <c r="K11" s="251"/>
      <c r="L11" s="277"/>
      <c r="M11" s="97">
        <v>558000</v>
      </c>
      <c r="N11" s="97">
        <v>19530</v>
      </c>
      <c r="O11" s="251"/>
      <c r="P11" s="260"/>
      <c r="Q11" s="97"/>
      <c r="R11" s="97"/>
      <c r="S11" s="261"/>
      <c r="T11" s="260"/>
      <c r="U11" s="97"/>
      <c r="V11" s="97"/>
      <c r="W11" s="279"/>
      <c r="X11" s="260"/>
      <c r="Y11" s="97"/>
      <c r="Z11" s="97"/>
      <c r="AA11" s="279"/>
      <c r="AB11" s="260"/>
      <c r="AC11" s="98"/>
      <c r="AD11" s="98"/>
      <c r="AE11" s="279"/>
      <c r="AF11" s="284"/>
      <c r="AG11" s="97"/>
      <c r="AH11" s="97"/>
      <c r="AI11" s="261"/>
      <c r="AJ11" s="260"/>
      <c r="AK11" s="97"/>
      <c r="AL11" s="97"/>
      <c r="AM11" s="279"/>
      <c r="AN11" s="284"/>
      <c r="AO11" s="97"/>
      <c r="AP11" s="97"/>
      <c r="AQ11" s="287"/>
      <c r="AS11" s="86"/>
    </row>
    <row r="12" spans="1:45" s="1" customFormat="1" ht="15.75" customHeight="1" thickBot="1" x14ac:dyDescent="0.3">
      <c r="A12" s="269"/>
      <c r="B12" s="240"/>
      <c r="C12" s="67" t="s">
        <v>17</v>
      </c>
      <c r="D12" s="248"/>
      <c r="E12" s="3">
        <v>31928170</v>
      </c>
      <c r="F12" s="18">
        <v>1308983</v>
      </c>
      <c r="G12" s="252"/>
      <c r="H12" s="248"/>
      <c r="I12" s="18">
        <v>82578706</v>
      </c>
      <c r="J12" s="18">
        <v>3303149</v>
      </c>
      <c r="K12" s="252"/>
      <c r="L12" s="278"/>
      <c r="M12" s="18">
        <v>37408356</v>
      </c>
      <c r="N12" s="18">
        <v>1496335</v>
      </c>
      <c r="O12" s="252"/>
      <c r="P12" s="235"/>
      <c r="Q12" s="18">
        <v>14200438</v>
      </c>
      <c r="R12" s="18">
        <v>568019</v>
      </c>
      <c r="S12" s="244"/>
      <c r="T12" s="235"/>
      <c r="U12" s="18"/>
      <c r="V12" s="18"/>
      <c r="W12" s="263"/>
      <c r="X12" s="235"/>
      <c r="Y12" s="18"/>
      <c r="Z12" s="18"/>
      <c r="AA12" s="263"/>
      <c r="AB12" s="235"/>
      <c r="AC12" s="39"/>
      <c r="AD12" s="39"/>
      <c r="AE12" s="263"/>
      <c r="AF12" s="283"/>
      <c r="AG12" s="18"/>
      <c r="AH12" s="18"/>
      <c r="AI12" s="244"/>
      <c r="AJ12" s="235"/>
      <c r="AK12" s="18"/>
      <c r="AL12" s="18"/>
      <c r="AM12" s="263"/>
      <c r="AN12" s="283"/>
      <c r="AO12" s="18"/>
      <c r="AP12" s="18"/>
      <c r="AQ12" s="286"/>
      <c r="AS12" s="86">
        <f>+G9+K9+O9+S9+W9+AA9+AE9+AI9+AM9+AQ9</f>
        <v>0</v>
      </c>
    </row>
    <row r="13" spans="1:45" s="1" customFormat="1" x14ac:dyDescent="0.25">
      <c r="A13" s="269"/>
      <c r="B13" s="238">
        <v>58</v>
      </c>
      <c r="C13" s="66" t="s">
        <v>18</v>
      </c>
      <c r="D13" s="245">
        <v>885000</v>
      </c>
      <c r="E13" s="4">
        <v>18563950</v>
      </c>
      <c r="F13" s="4">
        <v>742558</v>
      </c>
      <c r="G13" s="249">
        <f>+D13-F13-F14</f>
        <v>485</v>
      </c>
      <c r="H13" s="245">
        <v>702000</v>
      </c>
      <c r="I13" s="4">
        <v>7400587</v>
      </c>
      <c r="J13" s="4">
        <v>296023</v>
      </c>
      <c r="K13" s="249">
        <f>+H13-J13-J14</f>
        <v>20</v>
      </c>
      <c r="L13" s="276">
        <v>605000</v>
      </c>
      <c r="M13" s="4">
        <v>11579387</v>
      </c>
      <c r="N13" s="4">
        <v>463176</v>
      </c>
      <c r="O13" s="241">
        <f>+L13-N13-N14</f>
        <v>-133</v>
      </c>
      <c r="P13" s="234">
        <v>441000</v>
      </c>
      <c r="Q13" s="4">
        <v>7483580</v>
      </c>
      <c r="R13" s="4">
        <v>299343</v>
      </c>
      <c r="S13" s="243">
        <f>+P13-R13-R14</f>
        <v>-300</v>
      </c>
      <c r="T13" s="234"/>
      <c r="U13" s="4"/>
      <c r="V13" s="4"/>
      <c r="W13" s="262">
        <f>+T13-V13-V14</f>
        <v>0</v>
      </c>
      <c r="X13" s="31"/>
      <c r="Y13" s="4"/>
      <c r="Z13" s="4"/>
      <c r="AA13" s="262">
        <f>+X14-Z13-Z14</f>
        <v>0</v>
      </c>
      <c r="AB13" s="31"/>
      <c r="AC13" s="14"/>
      <c r="AD13" s="14"/>
      <c r="AE13" s="262">
        <f>+AB14-AD13-AD14</f>
        <v>0</v>
      </c>
      <c r="AF13" s="282"/>
      <c r="AG13" s="4"/>
      <c r="AH13" s="4"/>
      <c r="AI13" s="243">
        <f>+AF13-AH13-AH14</f>
        <v>0</v>
      </c>
      <c r="AJ13" s="234"/>
      <c r="AK13" s="4"/>
      <c r="AL13" s="4"/>
      <c r="AM13" s="262">
        <f>+AJ13-AL13-AL14</f>
        <v>0</v>
      </c>
      <c r="AN13" s="282"/>
      <c r="AO13" s="4"/>
      <c r="AP13" s="4"/>
      <c r="AQ13" s="285">
        <f>+AN13-AP13-AP14</f>
        <v>0</v>
      </c>
      <c r="AS13" s="86">
        <f t="shared" ref="AS13:AS23" si="0">+G12+K12+O12+S12+W12+AA12+AE12+AI12+AM12+AQ12</f>
        <v>0</v>
      </c>
    </row>
    <row r="14" spans="1:45" s="1" customFormat="1" ht="16.5" thickBot="1" x14ac:dyDescent="0.3">
      <c r="A14" s="269"/>
      <c r="B14" s="240"/>
      <c r="C14" s="67" t="s">
        <v>19</v>
      </c>
      <c r="D14" s="248"/>
      <c r="E14" s="18">
        <v>4055917</v>
      </c>
      <c r="F14" s="18">
        <v>141957</v>
      </c>
      <c r="G14" s="252"/>
      <c r="H14" s="248"/>
      <c r="I14" s="18">
        <v>4055917</v>
      </c>
      <c r="J14" s="18">
        <f>141957+264000</f>
        <v>405957</v>
      </c>
      <c r="K14" s="252"/>
      <c r="L14" s="278"/>
      <c r="M14" s="18">
        <v>4055917</v>
      </c>
      <c r="N14" s="18">
        <v>141957</v>
      </c>
      <c r="O14" s="242"/>
      <c r="P14" s="235"/>
      <c r="Q14" s="18">
        <v>4055917</v>
      </c>
      <c r="R14" s="18">
        <v>141957</v>
      </c>
      <c r="S14" s="244"/>
      <c r="T14" s="235"/>
      <c r="U14" s="18"/>
      <c r="V14" s="18"/>
      <c r="W14" s="263"/>
      <c r="X14" s="38"/>
      <c r="Y14" s="18"/>
      <c r="Z14" s="18"/>
      <c r="AA14" s="263"/>
      <c r="AB14" s="38"/>
      <c r="AC14" s="39"/>
      <c r="AD14" s="39"/>
      <c r="AE14" s="263"/>
      <c r="AF14" s="283"/>
      <c r="AG14" s="18"/>
      <c r="AH14" s="18"/>
      <c r="AI14" s="244"/>
      <c r="AJ14" s="235"/>
      <c r="AK14" s="18"/>
      <c r="AL14" s="18"/>
      <c r="AM14" s="263"/>
      <c r="AN14" s="283"/>
      <c r="AO14" s="18"/>
      <c r="AP14" s="18"/>
      <c r="AQ14" s="286"/>
      <c r="AS14" s="86">
        <f>+G13+K13+O13+S13+W13+AA13+AE13+AI13+AM13+AQ13</f>
        <v>72</v>
      </c>
    </row>
    <row r="15" spans="1:45" s="1" customFormat="1" x14ac:dyDescent="0.25">
      <c r="A15" s="269"/>
      <c r="B15" s="272">
        <v>61</v>
      </c>
      <c r="C15" s="66" t="s">
        <v>20</v>
      </c>
      <c r="D15" s="245">
        <v>3607000</v>
      </c>
      <c r="E15" s="4"/>
      <c r="F15" s="4"/>
      <c r="G15" s="241">
        <f>+D15-F15-F16</f>
        <v>468</v>
      </c>
      <c r="H15" s="122"/>
      <c r="I15" s="4"/>
      <c r="J15" s="4"/>
      <c r="K15" s="249">
        <f>+H16-J15-J16</f>
        <v>216</v>
      </c>
      <c r="L15" s="276">
        <v>2207000</v>
      </c>
      <c r="M15" s="4"/>
      <c r="N15" s="4"/>
      <c r="O15" s="241">
        <f>+L15-N15-N16</f>
        <v>232</v>
      </c>
      <c r="P15" s="234">
        <v>3205000</v>
      </c>
      <c r="Q15" s="4"/>
      <c r="R15" s="4"/>
      <c r="S15" s="243">
        <f>+P15-R15-R16</f>
        <v>-20</v>
      </c>
      <c r="T15" s="234"/>
      <c r="U15" s="4"/>
      <c r="V15" s="4"/>
      <c r="W15" s="262">
        <f>+T15-V15-V16</f>
        <v>0</v>
      </c>
      <c r="X15" s="234"/>
      <c r="Y15" s="4"/>
      <c r="Z15" s="4"/>
      <c r="AA15" s="262">
        <f>+X15-Z15-Z16</f>
        <v>0</v>
      </c>
      <c r="AB15" s="234"/>
      <c r="AC15" s="14"/>
      <c r="AD15" s="14"/>
      <c r="AE15" s="262">
        <f>+AB15-AD15-AD16</f>
        <v>0</v>
      </c>
      <c r="AF15" s="282"/>
      <c r="AG15" s="4"/>
      <c r="AH15" s="4"/>
      <c r="AI15" s="243">
        <f>+AF15-AH15-AH16</f>
        <v>0</v>
      </c>
      <c r="AJ15" s="234"/>
      <c r="AK15" s="4"/>
      <c r="AL15" s="4"/>
      <c r="AM15" s="262">
        <f>+AJ15-AL15-AL16</f>
        <v>0</v>
      </c>
      <c r="AN15" s="282"/>
      <c r="AO15" s="4"/>
      <c r="AP15" s="4"/>
      <c r="AQ15" s="285">
        <f>+AN15-AP15-AP16</f>
        <v>0</v>
      </c>
      <c r="AS15" s="86"/>
    </row>
    <row r="16" spans="1:45" s="1" customFormat="1" ht="16.5" thickBot="1" x14ac:dyDescent="0.3">
      <c r="A16" s="269"/>
      <c r="B16" s="273"/>
      <c r="C16" s="67" t="s">
        <v>21</v>
      </c>
      <c r="D16" s="248"/>
      <c r="E16" s="18">
        <v>163562246.49000001</v>
      </c>
      <c r="F16" s="18">
        <v>3606532</v>
      </c>
      <c r="G16" s="242"/>
      <c r="H16" s="123">
        <v>4116000</v>
      </c>
      <c r="I16" s="18">
        <v>164631465.13</v>
      </c>
      <c r="J16" s="18">
        <v>4115784</v>
      </c>
      <c r="K16" s="252"/>
      <c r="L16" s="278"/>
      <c r="M16" s="18">
        <v>88270643.769999996</v>
      </c>
      <c r="N16" s="18">
        <v>2206768</v>
      </c>
      <c r="O16" s="242"/>
      <c r="P16" s="235"/>
      <c r="Q16" s="18">
        <v>128200794</v>
      </c>
      <c r="R16" s="18">
        <v>3205020</v>
      </c>
      <c r="S16" s="244"/>
      <c r="T16" s="235"/>
      <c r="U16" s="18"/>
      <c r="V16" s="18"/>
      <c r="W16" s="263"/>
      <c r="X16" s="235"/>
      <c r="Y16" s="18"/>
      <c r="Z16" s="18"/>
      <c r="AA16" s="263"/>
      <c r="AB16" s="235"/>
      <c r="AC16" s="39"/>
      <c r="AD16" s="39"/>
      <c r="AE16" s="263"/>
      <c r="AF16" s="283"/>
      <c r="AG16" s="18"/>
      <c r="AH16" s="18"/>
      <c r="AI16" s="244"/>
      <c r="AJ16" s="235"/>
      <c r="AK16" s="18"/>
      <c r="AL16" s="18"/>
      <c r="AM16" s="263"/>
      <c r="AN16" s="283"/>
      <c r="AO16" s="18"/>
      <c r="AP16" s="18"/>
      <c r="AQ16" s="286"/>
      <c r="AS16" s="86">
        <f>+G15+K15+O15+S15+W15+AA15+AE15+AI15+AM15+AQ15</f>
        <v>896</v>
      </c>
    </row>
    <row r="17" spans="1:45" s="1" customFormat="1" ht="16.5" thickBot="1" x14ac:dyDescent="0.3">
      <c r="A17" s="269"/>
      <c r="B17" s="94">
        <v>63</v>
      </c>
      <c r="C17" s="69" t="s">
        <v>31</v>
      </c>
      <c r="D17" s="120">
        <v>461000</v>
      </c>
      <c r="E17" s="10">
        <v>23094095</v>
      </c>
      <c r="F17" s="10">
        <v>460801</v>
      </c>
      <c r="G17" s="130">
        <f>+D17-F17</f>
        <v>199</v>
      </c>
      <c r="H17" s="120">
        <v>335000</v>
      </c>
      <c r="I17" s="25">
        <v>19946350</v>
      </c>
      <c r="J17" s="25">
        <v>334798</v>
      </c>
      <c r="K17" s="137">
        <f>+H17-J17</f>
        <v>202</v>
      </c>
      <c r="L17" s="120">
        <v>0</v>
      </c>
      <c r="M17" s="36"/>
      <c r="N17" s="143"/>
      <c r="O17" s="137">
        <f>+L17-N17</f>
        <v>0</v>
      </c>
      <c r="P17" s="62">
        <v>11000</v>
      </c>
      <c r="Q17" s="16">
        <v>525850</v>
      </c>
      <c r="R17" s="16">
        <v>10517</v>
      </c>
      <c r="S17" s="16">
        <f>+P17-R17</f>
        <v>483</v>
      </c>
      <c r="T17" s="62"/>
      <c r="U17" s="16"/>
      <c r="V17" s="16"/>
      <c r="W17" s="11">
        <f>+T17-V17</f>
        <v>0</v>
      </c>
      <c r="X17" s="62"/>
      <c r="Y17" s="16"/>
      <c r="Z17" s="16"/>
      <c r="AA17" s="11">
        <f>+X17-Z17</f>
        <v>0</v>
      </c>
      <c r="AB17" s="62"/>
      <c r="AC17" s="16"/>
      <c r="AD17" s="16"/>
      <c r="AE17" s="11">
        <f>+AB17-AD17</f>
        <v>0</v>
      </c>
      <c r="AF17" s="25"/>
      <c r="AG17" s="10"/>
      <c r="AH17" s="10"/>
      <c r="AI17" s="16">
        <f>+AF17-AH17</f>
        <v>0</v>
      </c>
      <c r="AJ17" s="30"/>
      <c r="AK17" s="10"/>
      <c r="AL17" s="10"/>
      <c r="AM17" s="11">
        <f>+AJ17-AL17</f>
        <v>0</v>
      </c>
      <c r="AN17" s="25"/>
      <c r="AO17" s="10"/>
      <c r="AP17" s="10"/>
      <c r="AQ17" s="10">
        <f>+AN17-AP17</f>
        <v>0</v>
      </c>
      <c r="AS17" s="86"/>
    </row>
    <row r="18" spans="1:45" s="1" customFormat="1" ht="16.5" thickBot="1" x14ac:dyDescent="0.3">
      <c r="A18" s="270"/>
      <c r="B18" s="115"/>
      <c r="C18" s="114"/>
      <c r="D18" s="121"/>
      <c r="E18" s="10"/>
      <c r="F18" s="10"/>
      <c r="G18" s="130"/>
      <c r="H18" s="120"/>
      <c r="I18" s="25"/>
      <c r="J18" s="25"/>
      <c r="K18" s="137"/>
      <c r="L18" s="142"/>
      <c r="M18" s="143"/>
      <c r="N18" s="143"/>
      <c r="O18" s="137"/>
      <c r="P18" s="62"/>
      <c r="Q18" s="16"/>
      <c r="R18" s="16"/>
      <c r="S18" s="16">
        <f>+P18-R18</f>
        <v>0</v>
      </c>
      <c r="T18" s="62"/>
      <c r="U18" s="16"/>
      <c r="V18" s="16"/>
      <c r="W18" s="11"/>
      <c r="X18" s="62"/>
      <c r="Y18" s="16"/>
      <c r="Z18" s="16"/>
      <c r="AA18" s="11">
        <f>+X18-Z18</f>
        <v>0</v>
      </c>
      <c r="AB18" s="62"/>
      <c r="AC18" s="16"/>
      <c r="AD18" s="16"/>
      <c r="AE18" s="11">
        <f>+AB18-AD18</f>
        <v>0</v>
      </c>
      <c r="AF18" s="25"/>
      <c r="AG18" s="10"/>
      <c r="AH18" s="10"/>
      <c r="AI18" s="16">
        <f>+AF18-AH18</f>
        <v>0</v>
      </c>
      <c r="AJ18" s="30"/>
      <c r="AK18" s="10"/>
      <c r="AL18" s="10"/>
      <c r="AM18" s="11">
        <f>+AJ18-AL18</f>
        <v>0</v>
      </c>
      <c r="AN18" s="25"/>
      <c r="AO18" s="10"/>
      <c r="AP18" s="10"/>
      <c r="AQ18" s="10">
        <f>+AN18-AP18</f>
        <v>0</v>
      </c>
      <c r="AS18" s="86">
        <f>+G17+K17+O17+S17+W17+AA17+AE17+AI17+AM17+AQ17</f>
        <v>884</v>
      </c>
    </row>
    <row r="19" spans="1:45" s="1" customFormat="1" ht="16.5" thickBot="1" x14ac:dyDescent="0.3">
      <c r="A19" s="269"/>
      <c r="B19" s="95"/>
      <c r="C19" s="113"/>
      <c r="D19" s="120"/>
      <c r="E19" s="10"/>
      <c r="F19" s="10"/>
      <c r="G19" s="130"/>
      <c r="H19" s="120"/>
      <c r="I19" s="25"/>
      <c r="J19" s="25"/>
      <c r="K19" s="137">
        <f>+H19-J19</f>
        <v>0</v>
      </c>
      <c r="L19" s="142"/>
      <c r="M19" s="143"/>
      <c r="N19" s="143"/>
      <c r="O19" s="137"/>
      <c r="P19" s="62"/>
      <c r="Q19" s="16"/>
      <c r="R19" s="16"/>
      <c r="S19" s="16"/>
      <c r="T19" s="62"/>
      <c r="U19" s="16"/>
      <c r="V19" s="16"/>
      <c r="W19" s="11"/>
      <c r="X19" s="62"/>
      <c r="Y19" s="16"/>
      <c r="Z19" s="16"/>
      <c r="AA19" s="11"/>
      <c r="AB19" s="62"/>
      <c r="AC19" s="16"/>
      <c r="AD19" s="16"/>
      <c r="AE19" s="11"/>
      <c r="AF19" s="25"/>
      <c r="AG19" s="10"/>
      <c r="AH19" s="10"/>
      <c r="AI19" s="16">
        <f>+AF19-AH19</f>
        <v>0</v>
      </c>
      <c r="AJ19" s="30"/>
      <c r="AK19" s="10"/>
      <c r="AL19" s="10"/>
      <c r="AM19" s="11">
        <f>+AJ19-AL19</f>
        <v>0</v>
      </c>
      <c r="AN19" s="25"/>
      <c r="AO19" s="10"/>
      <c r="AP19" s="10"/>
      <c r="AQ19" s="10">
        <f>+AN19-AP19</f>
        <v>0</v>
      </c>
      <c r="AS19" s="86">
        <f>+G18+K18+O18+S18+W18+AA18+AE18+AI18+AM18+AQ18</f>
        <v>0</v>
      </c>
    </row>
    <row r="20" spans="1:45" s="1" customFormat="1" ht="16.5" thickBot="1" x14ac:dyDescent="0.3">
      <c r="A20" s="271"/>
      <c r="B20" s="87"/>
      <c r="C20" s="62"/>
      <c r="D20" s="120"/>
      <c r="E20" s="10"/>
      <c r="F20" s="10"/>
      <c r="G20" s="130"/>
      <c r="H20" s="120"/>
      <c r="I20" s="25"/>
      <c r="J20" s="25"/>
      <c r="K20" s="137"/>
      <c r="L20" s="120"/>
      <c r="M20" s="36"/>
      <c r="N20" s="143"/>
      <c r="O20" s="137">
        <f>+L20-N20</f>
        <v>0</v>
      </c>
      <c r="P20" s="62"/>
      <c r="Q20" s="16"/>
      <c r="R20" s="16"/>
      <c r="S20" s="16"/>
      <c r="T20" s="62"/>
      <c r="U20" s="16"/>
      <c r="V20" s="16"/>
      <c r="W20" s="11"/>
      <c r="X20" s="62"/>
      <c r="Y20" s="16"/>
      <c r="Z20" s="16"/>
      <c r="AA20" s="11"/>
      <c r="AB20" s="62"/>
      <c r="AC20" s="16"/>
      <c r="AD20" s="16"/>
      <c r="AE20" s="11"/>
      <c r="AF20" s="25"/>
      <c r="AG20" s="10"/>
      <c r="AH20" s="10"/>
      <c r="AI20" s="16"/>
      <c r="AJ20" s="30"/>
      <c r="AK20" s="10"/>
      <c r="AL20" s="10"/>
      <c r="AM20" s="11"/>
      <c r="AN20" s="25"/>
      <c r="AO20" s="10"/>
      <c r="AP20" s="10"/>
      <c r="AQ20" s="10"/>
      <c r="AS20" s="86">
        <f t="shared" si="0"/>
        <v>0</v>
      </c>
    </row>
    <row r="21" spans="1:45" s="1" customFormat="1" x14ac:dyDescent="0.25">
      <c r="A21" s="280" t="s">
        <v>4</v>
      </c>
      <c r="B21" s="88"/>
      <c r="C21" s="66" t="s">
        <v>25</v>
      </c>
      <c r="D21" s="122">
        <v>1719000</v>
      </c>
      <c r="E21" s="4">
        <v>433710798.72000003</v>
      </c>
      <c r="F21" s="4">
        <v>1731606</v>
      </c>
      <c r="G21" s="131">
        <f>+D21-F21</f>
        <v>-12606</v>
      </c>
      <c r="H21" s="122">
        <v>1969000</v>
      </c>
      <c r="I21" s="4">
        <v>492326473.80000001</v>
      </c>
      <c r="J21" s="4">
        <v>1969308</v>
      </c>
      <c r="K21" s="131">
        <f>+H21-J21</f>
        <v>-308</v>
      </c>
      <c r="L21" s="122">
        <v>4105000</v>
      </c>
      <c r="M21" s="4">
        <v>1026265538.26</v>
      </c>
      <c r="N21" s="4">
        <v>4105062</v>
      </c>
      <c r="O21" s="131">
        <f>+L21-N21</f>
        <v>-62</v>
      </c>
      <c r="P21" s="31">
        <v>1579000</v>
      </c>
      <c r="Q21" s="4">
        <v>394741841</v>
      </c>
      <c r="R21" s="4">
        <v>1578969</v>
      </c>
      <c r="S21" s="14"/>
      <c r="T21" s="31"/>
      <c r="U21" s="4"/>
      <c r="V21" s="4"/>
      <c r="W21" s="5"/>
      <c r="X21" s="31"/>
      <c r="Y21" s="4"/>
      <c r="Z21" s="4"/>
      <c r="AA21" s="5"/>
      <c r="AB21" s="63">
        <v>0</v>
      </c>
      <c r="AC21" s="4"/>
      <c r="AD21" s="4"/>
      <c r="AE21" s="5">
        <f>+AB21-AD21</f>
        <v>0</v>
      </c>
      <c r="AF21" s="27"/>
      <c r="AG21" s="4"/>
      <c r="AH21" s="4"/>
      <c r="AI21" s="14"/>
      <c r="AJ21" s="31"/>
      <c r="AK21" s="4"/>
      <c r="AL21" s="4"/>
      <c r="AM21" s="5"/>
      <c r="AN21" s="27"/>
      <c r="AO21" s="4"/>
      <c r="AP21" s="4"/>
      <c r="AQ21" s="4"/>
      <c r="AS21" s="86">
        <f t="shared" si="0"/>
        <v>0</v>
      </c>
    </row>
    <row r="22" spans="1:45" s="1" customFormat="1" ht="16.5" thickBot="1" x14ac:dyDescent="0.3">
      <c r="A22" s="281"/>
      <c r="B22" s="89">
        <v>67</v>
      </c>
      <c r="C22" s="67"/>
      <c r="D22" s="123"/>
      <c r="E22" s="18"/>
      <c r="F22" s="18"/>
      <c r="G22" s="132">
        <f>+D22-F22</f>
        <v>0</v>
      </c>
      <c r="H22" s="123"/>
      <c r="I22" s="18"/>
      <c r="J22" s="18"/>
      <c r="K22" s="132">
        <f>+H22-J22</f>
        <v>0</v>
      </c>
      <c r="L22" s="123"/>
      <c r="M22" s="18"/>
      <c r="N22" s="18"/>
      <c r="O22" s="132">
        <f>+L22-N22</f>
        <v>0</v>
      </c>
      <c r="P22" s="38"/>
      <c r="Q22" s="18"/>
      <c r="R22" s="18"/>
      <c r="S22" s="39">
        <f>+P22-R22</f>
        <v>0</v>
      </c>
      <c r="T22" s="38"/>
      <c r="U22" s="18"/>
      <c r="V22" s="18"/>
      <c r="W22" s="32">
        <f>+T22-V22</f>
        <v>0</v>
      </c>
      <c r="X22" s="38"/>
      <c r="Y22" s="18"/>
      <c r="Z22" s="18"/>
      <c r="AA22" s="32">
        <f>+X22-Z22</f>
        <v>0</v>
      </c>
      <c r="AB22" s="64"/>
      <c r="AC22" s="18"/>
      <c r="AD22" s="18"/>
      <c r="AE22" s="32">
        <f>+AB22-AD22</f>
        <v>0</v>
      </c>
      <c r="AF22" s="35"/>
      <c r="AG22" s="18"/>
      <c r="AH22" s="18"/>
      <c r="AI22" s="39">
        <f>+AF22-AH22</f>
        <v>0</v>
      </c>
      <c r="AJ22" s="38"/>
      <c r="AK22" s="18"/>
      <c r="AL22" s="18"/>
      <c r="AM22" s="32">
        <f>+AJ22-AL22</f>
        <v>0</v>
      </c>
      <c r="AN22" s="35"/>
      <c r="AO22" s="18"/>
      <c r="AP22" s="18"/>
      <c r="AQ22" s="18">
        <f>+AN22-AP22</f>
        <v>0</v>
      </c>
      <c r="AS22" s="86">
        <f t="shared" si="0"/>
        <v>-12976</v>
      </c>
    </row>
    <row r="23" spans="1:45" s="1" customFormat="1" ht="16.5" thickBot="1" x14ac:dyDescent="0.3">
      <c r="A23" s="17"/>
      <c r="B23" s="87">
        <v>77</v>
      </c>
      <c r="C23" s="62"/>
      <c r="D23" s="120"/>
      <c r="E23" s="10"/>
      <c r="F23" s="10"/>
      <c r="G23" s="130"/>
      <c r="H23" s="120"/>
      <c r="I23" s="25"/>
      <c r="J23" s="25"/>
      <c r="K23" s="137"/>
      <c r="L23" s="120">
        <v>0</v>
      </c>
      <c r="M23" s="25"/>
      <c r="N23" s="25"/>
      <c r="O23" s="137"/>
      <c r="P23" s="30"/>
      <c r="Q23" s="10"/>
      <c r="R23" s="10"/>
      <c r="S23" s="16"/>
      <c r="T23" s="30">
        <v>0</v>
      </c>
      <c r="U23" s="10"/>
      <c r="V23" s="10"/>
      <c r="W23" s="11"/>
      <c r="X23" s="30">
        <v>0</v>
      </c>
      <c r="Y23" s="10"/>
      <c r="Z23" s="10"/>
      <c r="AA23" s="11"/>
      <c r="AB23" s="30"/>
      <c r="AC23" s="16"/>
      <c r="AD23" s="16"/>
      <c r="AE23" s="11"/>
      <c r="AF23" s="25"/>
      <c r="AG23" s="10"/>
      <c r="AH23" s="10"/>
      <c r="AI23" s="16"/>
      <c r="AJ23" s="30"/>
      <c r="AK23" s="10"/>
      <c r="AL23" s="10"/>
      <c r="AM23" s="11"/>
      <c r="AN23" s="25"/>
      <c r="AO23" s="10"/>
      <c r="AP23" s="10"/>
      <c r="AQ23" s="10"/>
      <c r="AS23" s="86">
        <f t="shared" si="0"/>
        <v>0</v>
      </c>
    </row>
    <row r="24" spans="1:45" s="1" customFormat="1" ht="16.5" thickBot="1" x14ac:dyDescent="0.3">
      <c r="A24" s="40" t="s">
        <v>5</v>
      </c>
      <c r="B24" s="41">
        <v>78</v>
      </c>
      <c r="C24" s="69"/>
      <c r="D24" s="124">
        <f>+SUM(D5:D22)</f>
        <v>8201000</v>
      </c>
      <c r="E24" s="43">
        <f>SUM(E5:E23)</f>
        <v>680728670.21000004</v>
      </c>
      <c r="F24" s="43">
        <f>SUM(F5:F23)</f>
        <v>8213024</v>
      </c>
      <c r="G24" s="133">
        <f>SUM(G5:G23)</f>
        <v>-12024</v>
      </c>
      <c r="H24" s="124">
        <f>+SUM(H5:H23)</f>
        <v>11450000</v>
      </c>
      <c r="I24" s="42">
        <f>SUM(I5:I23)</f>
        <v>785364847.93000007</v>
      </c>
      <c r="J24" s="42">
        <f>SUM(J5:J23)</f>
        <v>11449018</v>
      </c>
      <c r="K24" s="138">
        <f>SUM(K5:K23)</f>
        <v>982</v>
      </c>
      <c r="L24" s="124">
        <f>+SUM(L5:L22)</f>
        <v>9651000</v>
      </c>
      <c r="M24" s="42">
        <f>SUM(M5:M23)</f>
        <v>1189375975.03</v>
      </c>
      <c r="N24" s="42">
        <f>SUM(N5:N23)</f>
        <v>9650816</v>
      </c>
      <c r="O24" s="138">
        <f>SUM(O5:O23)</f>
        <v>184</v>
      </c>
      <c r="P24" s="44">
        <f>+SUM(P5:P22)</f>
        <v>6845000</v>
      </c>
      <c r="Q24" s="43">
        <f>SUM(Q5:Q23)</f>
        <v>567331753</v>
      </c>
      <c r="R24" s="43">
        <f>SUM(R5:R23)</f>
        <v>6844880</v>
      </c>
      <c r="S24" s="45">
        <f>SUM(S5:S23)</f>
        <v>89</v>
      </c>
      <c r="T24" s="44">
        <f>+SUM(T5:T22)</f>
        <v>0</v>
      </c>
      <c r="U24" s="43"/>
      <c r="V24" s="43"/>
      <c r="W24" s="65">
        <f>SUM(W5:W23)</f>
        <v>0</v>
      </c>
      <c r="X24" s="44">
        <f>+SUM(X5:X22)</f>
        <v>0</v>
      </c>
      <c r="Y24" s="43"/>
      <c r="Z24" s="43"/>
      <c r="AA24" s="65">
        <f>SUM(AA5:AA23)</f>
        <v>0</v>
      </c>
      <c r="AB24" s="44">
        <f>+SUM(AB5:AB22)</f>
        <v>0</v>
      </c>
      <c r="AC24" s="45"/>
      <c r="AD24" s="45"/>
      <c r="AE24" s="65">
        <f>SUM(AE5:AE23)</f>
        <v>0</v>
      </c>
      <c r="AF24" s="42">
        <f>+SUM(AF5:AF22)</f>
        <v>0</v>
      </c>
      <c r="AG24" s="22"/>
      <c r="AH24" s="22"/>
      <c r="AI24" s="23">
        <f>SUM(AI5:AI23)</f>
        <v>0</v>
      </c>
      <c r="AJ24" s="44">
        <f>+SUM(AJ5:AJ22)</f>
        <v>0</v>
      </c>
      <c r="AK24" s="22"/>
      <c r="AL24" s="22"/>
      <c r="AM24" s="24">
        <f>SUM(AM5:AM23)</f>
        <v>0</v>
      </c>
      <c r="AN24" s="42">
        <f>+SUM(AN5:AN22)</f>
        <v>0</v>
      </c>
      <c r="AO24" s="22"/>
      <c r="AP24" s="22"/>
      <c r="AQ24" s="54">
        <f>SUM(AQ5:AQ23)</f>
        <v>0</v>
      </c>
      <c r="AS24" s="86"/>
    </row>
    <row r="25" spans="1:45" s="1" customFormat="1" x14ac:dyDescent="0.25">
      <c r="A25" s="47" t="s">
        <v>6</v>
      </c>
      <c r="B25" s="48">
        <v>86</v>
      </c>
      <c r="C25" s="14"/>
      <c r="D25" s="125">
        <f t="shared" ref="D25:AF25" si="1">+D24</f>
        <v>8201000</v>
      </c>
      <c r="E25" s="12">
        <f>+E24</f>
        <v>680728670.21000004</v>
      </c>
      <c r="F25" s="12">
        <f>+F24</f>
        <v>8213024</v>
      </c>
      <c r="G25" s="131"/>
      <c r="H25" s="125">
        <f>+H24</f>
        <v>11450000</v>
      </c>
      <c r="I25" s="12">
        <f>+I24</f>
        <v>785364847.93000007</v>
      </c>
      <c r="J25" s="12">
        <f>+J24</f>
        <v>11449018</v>
      </c>
      <c r="K25" s="139"/>
      <c r="L25" s="125">
        <f t="shared" si="1"/>
        <v>9651000</v>
      </c>
      <c r="M25" s="12">
        <f>+M24</f>
        <v>1189375975.03</v>
      </c>
      <c r="N25" s="12">
        <f>+N24</f>
        <v>9650816</v>
      </c>
      <c r="O25" s="139"/>
      <c r="P25" s="53">
        <f t="shared" si="1"/>
        <v>6845000</v>
      </c>
      <c r="Q25" s="12">
        <f>+Q24</f>
        <v>567331753</v>
      </c>
      <c r="R25" s="12">
        <f>+R24</f>
        <v>6844880</v>
      </c>
      <c r="S25" s="58"/>
      <c r="T25" s="53">
        <f t="shared" si="1"/>
        <v>0</v>
      </c>
      <c r="U25" s="12"/>
      <c r="V25" s="12"/>
      <c r="W25" s="13"/>
      <c r="X25" s="53">
        <f t="shared" si="1"/>
        <v>0</v>
      </c>
      <c r="Y25" s="12"/>
      <c r="Z25" s="12"/>
      <c r="AA25" s="13"/>
      <c r="AB25" s="53">
        <f t="shared" si="1"/>
        <v>0</v>
      </c>
      <c r="AC25" s="12"/>
      <c r="AD25" s="12"/>
      <c r="AE25" s="13"/>
      <c r="AF25" s="52">
        <f t="shared" si="1"/>
        <v>0</v>
      </c>
      <c r="AG25" s="4"/>
      <c r="AH25" s="4"/>
      <c r="AI25" s="14"/>
      <c r="AJ25" s="53">
        <f t="shared" ref="AJ25" si="2">+AJ24</f>
        <v>0</v>
      </c>
      <c r="AK25" s="4"/>
      <c r="AL25" s="4"/>
      <c r="AM25" s="5"/>
      <c r="AN25" s="52">
        <f t="shared" ref="AN25" si="3">+AN24</f>
        <v>0</v>
      </c>
      <c r="AO25" s="4"/>
      <c r="AP25" s="4"/>
      <c r="AQ25" s="4"/>
      <c r="AS25" s="90">
        <f>SUM(AS6:AS24)</f>
        <v>-10769</v>
      </c>
    </row>
    <row r="26" spans="1:45" s="1" customFormat="1" x14ac:dyDescent="0.25">
      <c r="A26" s="49" t="s">
        <v>0</v>
      </c>
      <c r="B26" s="46">
        <v>87</v>
      </c>
      <c r="C26" s="15"/>
      <c r="D26" s="126">
        <v>0</v>
      </c>
      <c r="E26" s="2"/>
      <c r="F26" s="2"/>
      <c r="G26" s="134"/>
      <c r="H26" s="126">
        <v>0</v>
      </c>
      <c r="I26" s="2"/>
      <c r="J26" s="2"/>
      <c r="K26" s="140"/>
      <c r="L26" s="126">
        <v>0</v>
      </c>
      <c r="M26" s="2"/>
      <c r="N26" s="2"/>
      <c r="O26" s="140"/>
      <c r="P26" s="33">
        <v>0</v>
      </c>
      <c r="Q26" s="2"/>
      <c r="R26" s="2"/>
      <c r="S26" s="59"/>
      <c r="T26" s="33">
        <v>0</v>
      </c>
      <c r="U26" s="2"/>
      <c r="V26" s="2"/>
      <c r="W26" s="8"/>
      <c r="X26" s="33">
        <v>0</v>
      </c>
      <c r="Y26" s="2"/>
      <c r="Z26" s="2"/>
      <c r="AA26" s="8"/>
      <c r="AB26" s="33">
        <v>0</v>
      </c>
      <c r="AC26" s="2"/>
      <c r="AD26" s="2"/>
      <c r="AE26" s="8"/>
      <c r="AF26" s="28">
        <v>0</v>
      </c>
      <c r="AG26" s="3"/>
      <c r="AH26" s="3"/>
      <c r="AI26" s="15"/>
      <c r="AJ26" s="33">
        <v>0</v>
      </c>
      <c r="AK26" s="3"/>
      <c r="AL26" s="3"/>
      <c r="AM26" s="6"/>
      <c r="AN26" s="28">
        <v>0</v>
      </c>
      <c r="AO26" s="3"/>
      <c r="AP26" s="3"/>
      <c r="AQ26" s="3"/>
      <c r="AS26" s="86"/>
    </row>
    <row r="27" spans="1:45" s="1" customFormat="1" ht="16.5" thickBot="1" x14ac:dyDescent="0.3">
      <c r="A27" s="50" t="s">
        <v>7</v>
      </c>
      <c r="B27" s="51">
        <v>88</v>
      </c>
      <c r="C27" s="39"/>
      <c r="D27" s="127">
        <f>+D25+D26</f>
        <v>8201000</v>
      </c>
      <c r="E27" s="7">
        <f>+E25</f>
        <v>680728670.21000004</v>
      </c>
      <c r="F27" s="7">
        <f>+F25</f>
        <v>8213024</v>
      </c>
      <c r="G27" s="132">
        <f>+D27-F27</f>
        <v>-12024</v>
      </c>
      <c r="H27" s="127">
        <f>+H25+H26</f>
        <v>11450000</v>
      </c>
      <c r="I27" s="7">
        <f>+I25</f>
        <v>785364847.93000007</v>
      </c>
      <c r="J27" s="7">
        <f>+J25</f>
        <v>11449018</v>
      </c>
      <c r="K27" s="141">
        <f>+H27-J27</f>
        <v>982</v>
      </c>
      <c r="L27" s="127">
        <f>+L25+L26</f>
        <v>9651000</v>
      </c>
      <c r="M27" s="7">
        <f>+M25</f>
        <v>1189375975.03</v>
      </c>
      <c r="N27" s="7">
        <f>+N25</f>
        <v>9650816</v>
      </c>
      <c r="O27" s="141">
        <f>+L27-N27</f>
        <v>184</v>
      </c>
      <c r="P27" s="34">
        <f>+P25+P26</f>
        <v>6845000</v>
      </c>
      <c r="Q27" s="7">
        <f>+Q25</f>
        <v>567331753</v>
      </c>
      <c r="R27" s="7">
        <f>+R25</f>
        <v>6844880</v>
      </c>
      <c r="S27" s="60">
        <f>+S24</f>
        <v>89</v>
      </c>
      <c r="T27" s="34">
        <f>+T25+T26</f>
        <v>0</v>
      </c>
      <c r="U27" s="7"/>
      <c r="V27" s="7"/>
      <c r="W27" s="9"/>
      <c r="X27" s="34">
        <f>+X25+X26</f>
        <v>0</v>
      </c>
      <c r="Y27" s="7"/>
      <c r="Z27" s="7"/>
      <c r="AA27" s="9"/>
      <c r="AB27" s="34">
        <f>+AB25+AB26</f>
        <v>0</v>
      </c>
      <c r="AC27" s="7"/>
      <c r="AD27" s="7"/>
      <c r="AE27" s="9"/>
      <c r="AF27" s="29">
        <f>+AF25+AF26</f>
        <v>0</v>
      </c>
      <c r="AG27" s="91"/>
      <c r="AH27" s="91"/>
      <c r="AI27" s="92"/>
      <c r="AJ27" s="34">
        <f>+AJ25+AJ26</f>
        <v>0</v>
      </c>
      <c r="AK27" s="91"/>
      <c r="AL27" s="91"/>
      <c r="AM27" s="93"/>
      <c r="AN27" s="29">
        <f>+AN25+AN26</f>
        <v>0</v>
      </c>
      <c r="AO27" s="91"/>
      <c r="AP27" s="91"/>
      <c r="AQ27" s="91"/>
    </row>
    <row r="28" spans="1:45" s="1" customFormat="1" x14ac:dyDescent="0.25">
      <c r="D28" s="117"/>
      <c r="G28" s="117"/>
      <c r="H28" s="117"/>
      <c r="K28" s="117"/>
      <c r="L28" s="117"/>
      <c r="O28" s="117"/>
    </row>
    <row r="29" spans="1:45" s="1" customFormat="1" x14ac:dyDescent="0.25">
      <c r="D29" s="117"/>
      <c r="G29" s="117"/>
      <c r="H29" s="117"/>
      <c r="K29" s="117"/>
      <c r="L29" s="117"/>
      <c r="O29" s="117"/>
    </row>
    <row r="31" spans="1:45" x14ac:dyDescent="0.25">
      <c r="H31" s="135"/>
    </row>
    <row r="32" spans="1:45" x14ac:dyDescent="0.25">
      <c r="AB32" s="55" t="s">
        <v>26</v>
      </c>
      <c r="AC32" s="55" t="s">
        <v>27</v>
      </c>
    </row>
    <row r="33" spans="28:32" x14ac:dyDescent="0.25">
      <c r="AB33" s="56">
        <v>1</v>
      </c>
      <c r="AC33" s="71">
        <f>+G24</f>
        <v>-12024</v>
      </c>
    </row>
    <row r="34" spans="28:32" x14ac:dyDescent="0.25">
      <c r="AB34" s="56">
        <v>2</v>
      </c>
      <c r="AC34" s="71">
        <f>+K24</f>
        <v>982</v>
      </c>
      <c r="AE34" s="70" t="s">
        <v>29</v>
      </c>
      <c r="AF34" s="73">
        <f>+AC34+AC33+AC35+AC39+AC41</f>
        <v>-10858</v>
      </c>
    </row>
    <row r="35" spans="28:32" x14ac:dyDescent="0.25">
      <c r="AB35" s="56">
        <v>3</v>
      </c>
      <c r="AC35" s="71">
        <f>+O24</f>
        <v>184</v>
      </c>
      <c r="AE35" s="74" t="s">
        <v>30</v>
      </c>
      <c r="AF35" s="75">
        <f>+AC36+AC37+AC38+AC40+AC42</f>
        <v>89</v>
      </c>
    </row>
    <row r="36" spans="28:32" x14ac:dyDescent="0.25">
      <c r="AB36" s="56">
        <v>4</v>
      </c>
      <c r="AC36" s="71">
        <f>+S24</f>
        <v>89</v>
      </c>
      <c r="AF36" s="73">
        <f>+AF34+AF35</f>
        <v>-10769</v>
      </c>
    </row>
    <row r="37" spans="28:32" x14ac:dyDescent="0.25">
      <c r="AB37" s="56">
        <v>5</v>
      </c>
      <c r="AC37" s="71">
        <f>+W24</f>
        <v>0</v>
      </c>
    </row>
    <row r="38" spans="28:32" x14ac:dyDescent="0.25">
      <c r="AB38" s="56">
        <v>6</v>
      </c>
      <c r="AC38" s="71">
        <f>+AA24</f>
        <v>0</v>
      </c>
    </row>
    <row r="39" spans="28:32" x14ac:dyDescent="0.25">
      <c r="AB39" s="56">
        <v>7</v>
      </c>
      <c r="AC39" s="71">
        <f>+AE24</f>
        <v>0</v>
      </c>
    </row>
    <row r="40" spans="28:32" x14ac:dyDescent="0.25">
      <c r="AB40" s="56">
        <v>8</v>
      </c>
      <c r="AC40" s="71">
        <f>+AI24</f>
        <v>0</v>
      </c>
    </row>
    <row r="41" spans="28:32" x14ac:dyDescent="0.25">
      <c r="AB41" s="56">
        <v>9</v>
      </c>
      <c r="AC41" s="71">
        <f>+AM24</f>
        <v>0</v>
      </c>
    </row>
    <row r="42" spans="28:32" x14ac:dyDescent="0.25">
      <c r="AB42" s="56">
        <v>10</v>
      </c>
      <c r="AC42" s="71">
        <f>+AQ24</f>
        <v>0</v>
      </c>
    </row>
    <row r="43" spans="28:32" x14ac:dyDescent="0.25">
      <c r="AB43" s="57" t="s">
        <v>28</v>
      </c>
      <c r="AC43" s="72">
        <f>SUM(AC33:AC42)</f>
        <v>-10769</v>
      </c>
    </row>
  </sheetData>
  <mergeCells count="97">
    <mergeCell ref="AQ15:AQ16"/>
    <mergeCell ref="AJ15:AJ16"/>
    <mergeCell ref="AM15:AM16"/>
    <mergeCell ref="AN3:AQ3"/>
    <mergeCell ref="AN5:AN6"/>
    <mergeCell ref="AQ5:AQ6"/>
    <mergeCell ref="AN8:AN12"/>
    <mergeCell ref="AQ8:AQ12"/>
    <mergeCell ref="AN13:AN14"/>
    <mergeCell ref="AQ13:AQ14"/>
    <mergeCell ref="AN15:AN16"/>
    <mergeCell ref="AI13:AI14"/>
    <mergeCell ref="AF15:AF16"/>
    <mergeCell ref="AI15:AI16"/>
    <mergeCell ref="AJ3:AM3"/>
    <mergeCell ref="AJ5:AJ6"/>
    <mergeCell ref="AM5:AM6"/>
    <mergeCell ref="AJ8:AJ12"/>
    <mergeCell ref="AM8:AM12"/>
    <mergeCell ref="AJ13:AJ14"/>
    <mergeCell ref="AM13:AM14"/>
    <mergeCell ref="A21:A22"/>
    <mergeCell ref="AB3:AE3"/>
    <mergeCell ref="AF3:AI3"/>
    <mergeCell ref="AF5:AF6"/>
    <mergeCell ref="AI5:AI6"/>
    <mergeCell ref="AF8:AF12"/>
    <mergeCell ref="AI8:AI12"/>
    <mergeCell ref="AF13:AF14"/>
    <mergeCell ref="AB5:AB6"/>
    <mergeCell ref="AE5:AE6"/>
    <mergeCell ref="AB8:AB12"/>
    <mergeCell ref="AE8:AE12"/>
    <mergeCell ref="AB15:AB16"/>
    <mergeCell ref="AE15:AE16"/>
    <mergeCell ref="T15:T16"/>
    <mergeCell ref="W15:W16"/>
    <mergeCell ref="X15:X16"/>
    <mergeCell ref="AA15:AA16"/>
    <mergeCell ref="T3:W3"/>
    <mergeCell ref="T5:T6"/>
    <mergeCell ref="W5:W6"/>
    <mergeCell ref="T8:T12"/>
    <mergeCell ref="W8:W12"/>
    <mergeCell ref="T13:T14"/>
    <mergeCell ref="W13:W14"/>
    <mergeCell ref="X3:AA3"/>
    <mergeCell ref="X5:X6"/>
    <mergeCell ref="AA5:AA6"/>
    <mergeCell ref="X8:X12"/>
    <mergeCell ref="AA8:AA12"/>
    <mergeCell ref="AA13:AA14"/>
    <mergeCell ref="G15:G16"/>
    <mergeCell ref="P15:P16"/>
    <mergeCell ref="S15:S16"/>
    <mergeCell ref="C3:C4"/>
    <mergeCell ref="L5:L6"/>
    <mergeCell ref="O5:O6"/>
    <mergeCell ref="L8:L12"/>
    <mergeCell ref="O8:O12"/>
    <mergeCell ref="L13:L14"/>
    <mergeCell ref="O13:O14"/>
    <mergeCell ref="L15:L16"/>
    <mergeCell ref="K15:K16"/>
    <mergeCell ref="L3:O3"/>
    <mergeCell ref="O15:O16"/>
    <mergeCell ref="H3:K3"/>
    <mergeCell ref="H13:H14"/>
    <mergeCell ref="AE13:AE14"/>
    <mergeCell ref="D3:G3"/>
    <mergeCell ref="A3:A4"/>
    <mergeCell ref="B3:B4"/>
    <mergeCell ref="B5:B6"/>
    <mergeCell ref="D5:D6"/>
    <mergeCell ref="G5:G6"/>
    <mergeCell ref="A5:A20"/>
    <mergeCell ref="B13:B14"/>
    <mergeCell ref="D13:D14"/>
    <mergeCell ref="G13:G14"/>
    <mergeCell ref="D15:D16"/>
    <mergeCell ref="B15:B16"/>
    <mergeCell ref="H5:H6"/>
    <mergeCell ref="K8:K12"/>
    <mergeCell ref="K13:K14"/>
    <mergeCell ref="P13:P14"/>
    <mergeCell ref="A2:B2"/>
    <mergeCell ref="B8:B12"/>
    <mergeCell ref="K5:K6"/>
    <mergeCell ref="S13:S14"/>
    <mergeCell ref="D8:D12"/>
    <mergeCell ref="G8:G12"/>
    <mergeCell ref="H8:H12"/>
    <mergeCell ref="P3:S3"/>
    <mergeCell ref="P5:P6"/>
    <mergeCell ref="S5:S6"/>
    <mergeCell ref="P8:P12"/>
    <mergeCell ref="S8:S12"/>
  </mergeCells>
  <phoneticPr fontId="16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7" sqref="B7"/>
    </sheetView>
  </sheetViews>
  <sheetFormatPr baseColWidth="10"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opLeftCell="A84" workbookViewId="0">
      <selection activeCell="A141" sqref="A141"/>
    </sheetView>
  </sheetViews>
  <sheetFormatPr baseColWidth="10" defaultColWidth="8" defaultRowHeight="15" outlineLevelRow="2" x14ac:dyDescent="0.25"/>
  <cols>
    <col min="1" max="1" width="57.125" style="101" customWidth="1"/>
    <col min="2" max="2" width="26.625" style="101" customWidth="1"/>
    <col min="3" max="3" width="16.25" style="101" hidden="1" customWidth="1"/>
    <col min="4" max="4" width="9.375" style="110" hidden="1" customWidth="1"/>
    <col min="5" max="5" width="101" style="101" hidden="1" customWidth="1"/>
    <col min="6" max="6" width="16.75" style="101" bestFit="1" customWidth="1"/>
    <col min="7" max="7" width="6.25" style="103" hidden="1" customWidth="1"/>
    <col min="8" max="8" width="13.375" style="101" bestFit="1" customWidth="1"/>
    <col min="9" max="9" width="8" style="99"/>
    <col min="10" max="10" width="12" style="99" bestFit="1" customWidth="1"/>
    <col min="11" max="16384" width="8" style="99"/>
  </cols>
  <sheetData>
    <row r="1" spans="1:8" x14ac:dyDescent="0.25">
      <c r="A1" s="288" t="s">
        <v>33</v>
      </c>
      <c r="B1" s="289"/>
      <c r="C1" s="289"/>
      <c r="D1" s="289"/>
      <c r="E1" s="289"/>
      <c r="F1" s="289"/>
      <c r="G1" s="289"/>
      <c r="H1" s="289"/>
    </row>
    <row r="2" spans="1:8" x14ac:dyDescent="0.25">
      <c r="A2" s="288" t="s">
        <v>34</v>
      </c>
      <c r="B2" s="289"/>
      <c r="C2" s="289"/>
      <c r="D2" s="289"/>
      <c r="E2" s="289"/>
      <c r="F2" s="289"/>
      <c r="G2" s="289"/>
      <c r="H2" s="289"/>
    </row>
    <row r="3" spans="1:8" x14ac:dyDescent="0.25">
      <c r="A3" s="288"/>
      <c r="B3" s="289"/>
      <c r="C3" s="289"/>
      <c r="D3" s="289"/>
      <c r="E3" s="289"/>
      <c r="F3" s="289"/>
      <c r="G3" s="289"/>
      <c r="H3" s="289"/>
    </row>
    <row r="4" spans="1:8" x14ac:dyDescent="0.25">
      <c r="A4" s="100" t="s">
        <v>35</v>
      </c>
      <c r="B4" s="100" t="s">
        <v>36</v>
      </c>
      <c r="C4" s="100" t="s">
        <v>37</v>
      </c>
      <c r="D4" s="100" t="s">
        <v>38</v>
      </c>
      <c r="E4" s="100" t="s">
        <v>39</v>
      </c>
      <c r="F4" s="100" t="s">
        <v>40</v>
      </c>
      <c r="G4" s="100" t="s">
        <v>41</v>
      </c>
      <c r="H4" s="100" t="s">
        <v>10</v>
      </c>
    </row>
    <row r="5" spans="1:8" hidden="1" outlineLevel="2" x14ac:dyDescent="0.25">
      <c r="A5" s="101" t="s">
        <v>42</v>
      </c>
      <c r="B5" s="101" t="s">
        <v>43</v>
      </c>
      <c r="C5" s="101" t="s">
        <v>44</v>
      </c>
      <c r="D5" s="102">
        <v>44575</v>
      </c>
      <c r="E5" s="101" t="s">
        <v>45</v>
      </c>
      <c r="F5" s="101">
        <v>10141</v>
      </c>
      <c r="G5" s="103">
        <v>0.11</v>
      </c>
      <c r="H5" s="101">
        <v>92193</v>
      </c>
    </row>
    <row r="6" spans="1:8" outlineLevel="1" collapsed="1" x14ac:dyDescent="0.25">
      <c r="A6" s="104" t="s">
        <v>46</v>
      </c>
      <c r="D6" s="102"/>
      <c r="F6" s="101">
        <v>10141</v>
      </c>
      <c r="H6" s="101">
        <v>92193</v>
      </c>
    </row>
    <row r="7" spans="1:8" hidden="1" outlineLevel="2" x14ac:dyDescent="0.25">
      <c r="A7" s="101" t="s">
        <v>47</v>
      </c>
      <c r="B7" s="101" t="s">
        <v>48</v>
      </c>
      <c r="C7" s="101" t="s">
        <v>49</v>
      </c>
      <c r="D7" s="102">
        <v>44562</v>
      </c>
      <c r="E7" s="101" t="s">
        <v>50</v>
      </c>
      <c r="F7" s="101">
        <v>180000</v>
      </c>
      <c r="G7" s="103">
        <v>0.06</v>
      </c>
      <c r="H7" s="101">
        <v>3000000</v>
      </c>
    </row>
    <row r="8" spans="1:8" outlineLevel="1" collapsed="1" x14ac:dyDescent="0.25">
      <c r="A8" s="104" t="s">
        <v>51</v>
      </c>
      <c r="D8" s="102"/>
      <c r="F8" s="101">
        <v>180000</v>
      </c>
      <c r="H8" s="101">
        <v>3000000</v>
      </c>
    </row>
    <row r="9" spans="1:8" hidden="1" outlineLevel="2" x14ac:dyDescent="0.25">
      <c r="A9" s="101" t="s">
        <v>52</v>
      </c>
      <c r="B9" s="101" t="s">
        <v>53</v>
      </c>
      <c r="C9" s="101" t="s">
        <v>54</v>
      </c>
      <c r="D9" s="102">
        <v>44562</v>
      </c>
      <c r="E9" s="101" t="s">
        <v>55</v>
      </c>
      <c r="F9" s="101">
        <v>46063</v>
      </c>
      <c r="G9" s="103">
        <v>0.04</v>
      </c>
      <c r="H9" s="101">
        <v>1151563</v>
      </c>
    </row>
    <row r="10" spans="1:8" hidden="1" outlineLevel="2" x14ac:dyDescent="0.25">
      <c r="A10" s="101" t="s">
        <v>56</v>
      </c>
      <c r="B10" s="101" t="s">
        <v>53</v>
      </c>
      <c r="C10" s="101" t="s">
        <v>57</v>
      </c>
      <c r="D10" s="102">
        <v>44562</v>
      </c>
      <c r="E10" s="101" t="s">
        <v>58</v>
      </c>
      <c r="F10" s="101">
        <v>6528</v>
      </c>
      <c r="G10" s="103">
        <v>0.04</v>
      </c>
      <c r="H10" s="101">
        <v>163200</v>
      </c>
    </row>
    <row r="11" spans="1:8" hidden="1" outlineLevel="2" x14ac:dyDescent="0.25">
      <c r="A11" s="101" t="s">
        <v>56</v>
      </c>
      <c r="B11" s="101" t="s">
        <v>53</v>
      </c>
      <c r="C11" s="101" t="s">
        <v>59</v>
      </c>
      <c r="D11" s="102">
        <v>44562</v>
      </c>
      <c r="E11" s="101" t="s">
        <v>60</v>
      </c>
      <c r="F11" s="101">
        <v>73800</v>
      </c>
      <c r="G11" s="103">
        <v>0.04</v>
      </c>
      <c r="H11" s="101">
        <v>1845000</v>
      </c>
    </row>
    <row r="12" spans="1:8" hidden="1" outlineLevel="2" x14ac:dyDescent="0.25">
      <c r="A12" s="101" t="s">
        <v>56</v>
      </c>
      <c r="B12" s="101" t="s">
        <v>53</v>
      </c>
      <c r="C12" s="101" t="s">
        <v>61</v>
      </c>
      <c r="D12" s="102">
        <v>44562</v>
      </c>
      <c r="E12" s="101" t="s">
        <v>60</v>
      </c>
      <c r="F12" s="101">
        <v>87022</v>
      </c>
      <c r="G12" s="103">
        <v>0.04</v>
      </c>
      <c r="H12" s="101">
        <v>2175559</v>
      </c>
    </row>
    <row r="13" spans="1:8" hidden="1" outlineLevel="2" x14ac:dyDescent="0.25">
      <c r="A13" s="101" t="s">
        <v>56</v>
      </c>
      <c r="B13" s="101" t="s">
        <v>53</v>
      </c>
      <c r="C13" s="101" t="s">
        <v>62</v>
      </c>
      <c r="D13" s="102">
        <v>44564</v>
      </c>
      <c r="E13" s="101" t="s">
        <v>63</v>
      </c>
      <c r="F13" s="101">
        <v>11003</v>
      </c>
      <c r="G13" s="103">
        <v>0.04</v>
      </c>
      <c r="H13" s="101">
        <v>275071</v>
      </c>
    </row>
    <row r="14" spans="1:8" hidden="1" outlineLevel="2" x14ac:dyDescent="0.25">
      <c r="A14" s="101" t="s">
        <v>56</v>
      </c>
      <c r="B14" s="101" t="s">
        <v>53</v>
      </c>
      <c r="C14" s="101" t="s">
        <v>64</v>
      </c>
      <c r="D14" s="102">
        <v>44564</v>
      </c>
      <c r="E14" s="101" t="s">
        <v>65</v>
      </c>
      <c r="F14" s="101">
        <v>64055</v>
      </c>
      <c r="G14" s="103">
        <v>0.04</v>
      </c>
      <c r="H14" s="101">
        <v>1601382</v>
      </c>
    </row>
    <row r="15" spans="1:8" hidden="1" outlineLevel="2" x14ac:dyDescent="0.25">
      <c r="A15" s="101" t="s">
        <v>56</v>
      </c>
      <c r="B15" s="101" t="s">
        <v>53</v>
      </c>
      <c r="C15" s="101" t="s">
        <v>66</v>
      </c>
      <c r="D15" s="102">
        <v>44573</v>
      </c>
      <c r="E15" s="101" t="s">
        <v>67</v>
      </c>
      <c r="F15" s="101">
        <v>151800</v>
      </c>
      <c r="G15" s="103">
        <v>0.04</v>
      </c>
      <c r="H15" s="101">
        <v>3794999</v>
      </c>
    </row>
    <row r="16" spans="1:8" hidden="1" outlineLevel="2" x14ac:dyDescent="0.25">
      <c r="A16" s="101" t="s">
        <v>56</v>
      </c>
      <c r="B16" s="101" t="s">
        <v>53</v>
      </c>
      <c r="C16" s="101" t="s">
        <v>68</v>
      </c>
      <c r="D16" s="102">
        <v>44574</v>
      </c>
      <c r="E16" s="101" t="s">
        <v>69</v>
      </c>
      <c r="F16" s="101">
        <v>240200</v>
      </c>
      <c r="G16" s="103">
        <v>0.04</v>
      </c>
      <c r="H16" s="101">
        <v>6005000</v>
      </c>
    </row>
    <row r="17" spans="1:8" hidden="1" outlineLevel="2" x14ac:dyDescent="0.25">
      <c r="A17" s="101" t="s">
        <v>56</v>
      </c>
      <c r="B17" s="101" t="s">
        <v>53</v>
      </c>
      <c r="C17" s="101" t="s">
        <v>70</v>
      </c>
      <c r="D17" s="102">
        <v>44578</v>
      </c>
      <c r="E17" s="101" t="s">
        <v>71</v>
      </c>
      <c r="F17" s="101">
        <v>36000</v>
      </c>
      <c r="G17" s="103">
        <v>0.04</v>
      </c>
      <c r="H17" s="101">
        <v>900000</v>
      </c>
    </row>
    <row r="18" spans="1:8" hidden="1" outlineLevel="2" x14ac:dyDescent="0.25">
      <c r="A18" s="101" t="s">
        <v>56</v>
      </c>
      <c r="B18" s="101" t="s">
        <v>53</v>
      </c>
      <c r="C18" s="101" t="s">
        <v>72</v>
      </c>
      <c r="D18" s="102">
        <v>44578</v>
      </c>
      <c r="E18" s="101" t="s">
        <v>73</v>
      </c>
      <c r="F18" s="101">
        <v>161581</v>
      </c>
      <c r="G18" s="103">
        <v>0.04</v>
      </c>
      <c r="H18" s="101">
        <v>4039522</v>
      </c>
    </row>
    <row r="19" spans="1:8" hidden="1" outlineLevel="2" x14ac:dyDescent="0.25">
      <c r="A19" s="101" t="s">
        <v>56</v>
      </c>
      <c r="B19" s="101" t="s">
        <v>53</v>
      </c>
      <c r="C19" s="101" t="s">
        <v>74</v>
      </c>
      <c r="D19" s="102">
        <v>44579</v>
      </c>
      <c r="E19" s="101" t="s">
        <v>75</v>
      </c>
      <c r="F19" s="101">
        <v>10000</v>
      </c>
      <c r="G19" s="103">
        <v>0.04</v>
      </c>
      <c r="H19" s="101">
        <v>250000</v>
      </c>
    </row>
    <row r="20" spans="1:8" hidden="1" outlineLevel="2" x14ac:dyDescent="0.25">
      <c r="A20" s="101" t="s">
        <v>56</v>
      </c>
      <c r="B20" s="101" t="s">
        <v>53</v>
      </c>
      <c r="C20" s="101" t="s">
        <v>76</v>
      </c>
      <c r="D20" s="102">
        <v>44580</v>
      </c>
      <c r="E20" s="101" t="s">
        <v>75</v>
      </c>
      <c r="F20" s="101">
        <v>28874</v>
      </c>
      <c r="G20" s="103">
        <v>0.04</v>
      </c>
      <c r="H20" s="101">
        <v>721840</v>
      </c>
    </row>
    <row r="21" spans="1:8" hidden="1" outlineLevel="2" x14ac:dyDescent="0.25">
      <c r="A21" s="101" t="s">
        <v>56</v>
      </c>
      <c r="B21" s="101" t="s">
        <v>53</v>
      </c>
      <c r="C21" s="101" t="s">
        <v>77</v>
      </c>
      <c r="D21" s="102">
        <v>44580</v>
      </c>
      <c r="E21" s="101" t="s">
        <v>75</v>
      </c>
      <c r="F21" s="101">
        <v>8262</v>
      </c>
      <c r="G21" s="103">
        <v>0.04</v>
      </c>
      <c r="H21" s="101">
        <v>206560</v>
      </c>
    </row>
    <row r="22" spans="1:8" hidden="1" outlineLevel="2" x14ac:dyDescent="0.25">
      <c r="A22" s="101" t="s">
        <v>56</v>
      </c>
      <c r="B22" s="101" t="s">
        <v>53</v>
      </c>
      <c r="C22" s="101" t="s">
        <v>78</v>
      </c>
      <c r="D22" s="102">
        <v>44580</v>
      </c>
      <c r="E22" s="101" t="s">
        <v>79</v>
      </c>
      <c r="F22" s="101">
        <v>25800</v>
      </c>
      <c r="G22" s="103">
        <v>0.04</v>
      </c>
      <c r="H22" s="101">
        <v>645000</v>
      </c>
    </row>
    <row r="23" spans="1:8" hidden="1" outlineLevel="2" x14ac:dyDescent="0.25">
      <c r="A23" s="101" t="s">
        <v>56</v>
      </c>
      <c r="B23" s="101" t="s">
        <v>53</v>
      </c>
      <c r="C23" s="101" t="s">
        <v>80</v>
      </c>
      <c r="D23" s="102">
        <v>44580</v>
      </c>
      <c r="E23" s="101" t="s">
        <v>79</v>
      </c>
      <c r="F23" s="101">
        <v>9904</v>
      </c>
      <c r="G23" s="103">
        <v>0.04</v>
      </c>
      <c r="H23" s="101">
        <v>247600</v>
      </c>
    </row>
    <row r="24" spans="1:8" hidden="1" outlineLevel="2" x14ac:dyDescent="0.25">
      <c r="A24" s="101" t="s">
        <v>56</v>
      </c>
      <c r="B24" s="101" t="s">
        <v>53</v>
      </c>
      <c r="C24" s="101" t="s">
        <v>81</v>
      </c>
      <c r="D24" s="102">
        <v>44580</v>
      </c>
      <c r="E24" s="101" t="s">
        <v>65</v>
      </c>
      <c r="F24" s="101">
        <v>-31855</v>
      </c>
      <c r="G24" s="103">
        <v>0.04</v>
      </c>
      <c r="H24" s="101">
        <v>-1592760</v>
      </c>
    </row>
    <row r="25" spans="1:8" hidden="1" outlineLevel="2" x14ac:dyDescent="0.25">
      <c r="A25" s="101" t="s">
        <v>56</v>
      </c>
      <c r="B25" s="101" t="s">
        <v>53</v>
      </c>
      <c r="C25" s="101" t="s">
        <v>82</v>
      </c>
      <c r="D25" s="102">
        <v>44582</v>
      </c>
      <c r="E25" s="101" t="s">
        <v>75</v>
      </c>
      <c r="F25" s="101">
        <v>24562</v>
      </c>
      <c r="G25" s="103">
        <v>0.04</v>
      </c>
      <c r="H25" s="101">
        <v>614040</v>
      </c>
    </row>
    <row r="26" spans="1:8" hidden="1" outlineLevel="2" x14ac:dyDescent="0.25">
      <c r="A26" s="101" t="s">
        <v>56</v>
      </c>
      <c r="B26" s="101" t="s">
        <v>53</v>
      </c>
      <c r="C26" s="101" t="s">
        <v>83</v>
      </c>
      <c r="D26" s="102">
        <v>44585</v>
      </c>
      <c r="E26" s="101" t="s">
        <v>84</v>
      </c>
      <c r="F26" s="101">
        <v>8860</v>
      </c>
      <c r="G26" s="103">
        <v>0.04</v>
      </c>
      <c r="H26" s="101">
        <v>221488</v>
      </c>
    </row>
    <row r="27" spans="1:8" hidden="1" outlineLevel="2" x14ac:dyDescent="0.25">
      <c r="A27" s="101" t="s">
        <v>56</v>
      </c>
      <c r="B27" s="101" t="s">
        <v>53</v>
      </c>
      <c r="C27" s="101" t="s">
        <v>85</v>
      </c>
      <c r="D27" s="102">
        <v>44585</v>
      </c>
      <c r="E27" s="101" t="s">
        <v>84</v>
      </c>
      <c r="F27" s="101">
        <v>8860</v>
      </c>
      <c r="G27" s="103">
        <v>0.04</v>
      </c>
      <c r="H27" s="101">
        <v>221488</v>
      </c>
    </row>
    <row r="28" spans="1:8" hidden="1" outlineLevel="2" x14ac:dyDescent="0.25">
      <c r="A28" s="101" t="s">
        <v>56</v>
      </c>
      <c r="B28" s="101" t="s">
        <v>53</v>
      </c>
      <c r="C28" s="101" t="s">
        <v>86</v>
      </c>
      <c r="D28" s="102">
        <v>44586</v>
      </c>
      <c r="E28" s="101" t="s">
        <v>84</v>
      </c>
      <c r="F28" s="101">
        <v>15164</v>
      </c>
      <c r="G28" s="103">
        <v>0.04</v>
      </c>
      <c r="H28" s="101">
        <v>379109</v>
      </c>
    </row>
    <row r="29" spans="1:8" hidden="1" outlineLevel="2" x14ac:dyDescent="0.25">
      <c r="A29" s="101" t="s">
        <v>56</v>
      </c>
      <c r="B29" s="101" t="s">
        <v>53</v>
      </c>
      <c r="C29" s="101" t="s">
        <v>87</v>
      </c>
      <c r="D29" s="102">
        <v>44587</v>
      </c>
      <c r="E29" s="101" t="s">
        <v>75</v>
      </c>
      <c r="F29" s="101">
        <v>7392</v>
      </c>
      <c r="G29" s="103">
        <v>0.04</v>
      </c>
      <c r="H29" s="101">
        <v>184800</v>
      </c>
    </row>
    <row r="30" spans="1:8" hidden="1" outlineLevel="2" x14ac:dyDescent="0.25">
      <c r="A30" s="101" t="s">
        <v>56</v>
      </c>
      <c r="B30" s="101" t="s">
        <v>53</v>
      </c>
      <c r="C30" s="101" t="s">
        <v>88</v>
      </c>
      <c r="D30" s="102">
        <v>44590</v>
      </c>
      <c r="E30" s="101" t="s">
        <v>89</v>
      </c>
      <c r="F30" s="101">
        <v>84000</v>
      </c>
      <c r="G30" s="103">
        <v>0.04</v>
      </c>
      <c r="H30" s="101">
        <v>2100000</v>
      </c>
    </row>
    <row r="31" spans="1:8" hidden="1" outlineLevel="2" x14ac:dyDescent="0.25">
      <c r="A31" s="101" t="s">
        <v>56</v>
      </c>
      <c r="B31" s="101" t="s">
        <v>53</v>
      </c>
      <c r="C31" s="101" t="s">
        <v>90</v>
      </c>
      <c r="D31" s="102">
        <v>44592</v>
      </c>
      <c r="E31" s="101" t="s">
        <v>67</v>
      </c>
      <c r="F31" s="101">
        <v>151799</v>
      </c>
      <c r="G31" s="103">
        <v>0.04</v>
      </c>
      <c r="H31" s="101">
        <v>3794999</v>
      </c>
    </row>
    <row r="32" spans="1:8" hidden="1" outlineLevel="2" x14ac:dyDescent="0.25">
      <c r="A32" s="101" t="s">
        <v>56</v>
      </c>
      <c r="B32" s="101" t="s">
        <v>53</v>
      </c>
      <c r="C32" s="101" t="s">
        <v>91</v>
      </c>
      <c r="D32" s="102">
        <v>44592</v>
      </c>
      <c r="E32" s="101" t="s">
        <v>92</v>
      </c>
      <c r="F32" s="101">
        <v>33053</v>
      </c>
      <c r="G32" s="103">
        <v>0.04</v>
      </c>
      <c r="H32" s="101">
        <v>826320</v>
      </c>
    </row>
    <row r="33" spans="1:8" hidden="1" outlineLevel="2" x14ac:dyDescent="0.25">
      <c r="A33" s="101" t="s">
        <v>56</v>
      </c>
      <c r="B33" s="101" t="s">
        <v>53</v>
      </c>
      <c r="C33" s="101" t="s">
        <v>93</v>
      </c>
      <c r="D33" s="102">
        <v>44592</v>
      </c>
      <c r="E33" s="101" t="s">
        <v>75</v>
      </c>
      <c r="F33" s="101">
        <v>35386</v>
      </c>
      <c r="G33" s="103">
        <v>0.04</v>
      </c>
      <c r="H33" s="101">
        <v>884640</v>
      </c>
    </row>
    <row r="34" spans="1:8" hidden="1" outlineLevel="2" x14ac:dyDescent="0.25">
      <c r="A34" s="101" t="s">
        <v>56</v>
      </c>
      <c r="B34" s="101" t="s">
        <v>53</v>
      </c>
      <c r="C34" s="101" t="s">
        <v>94</v>
      </c>
      <c r="D34" s="102">
        <v>44592</v>
      </c>
      <c r="E34" s="101" t="s">
        <v>75</v>
      </c>
      <c r="F34" s="101">
        <v>10870</v>
      </c>
      <c r="G34" s="103">
        <v>0.04</v>
      </c>
      <c r="H34" s="101">
        <v>271750</v>
      </c>
    </row>
    <row r="35" spans="1:8" outlineLevel="1" collapsed="1" x14ac:dyDescent="0.25">
      <c r="A35" s="104" t="s">
        <v>95</v>
      </c>
      <c r="D35" s="102"/>
      <c r="F35" s="101">
        <v>1308983</v>
      </c>
      <c r="H35" s="101">
        <v>31928170</v>
      </c>
    </row>
    <row r="36" spans="1:8" hidden="1" outlineLevel="2" x14ac:dyDescent="0.25">
      <c r="A36" s="101" t="s">
        <v>96</v>
      </c>
      <c r="B36" s="101" t="s">
        <v>97</v>
      </c>
      <c r="C36" s="101" t="s">
        <v>98</v>
      </c>
      <c r="D36" s="102">
        <v>44566</v>
      </c>
      <c r="E36" s="101" t="s">
        <v>99</v>
      </c>
      <c r="F36" s="101">
        <v>5500</v>
      </c>
      <c r="G36" s="103">
        <v>0.01</v>
      </c>
      <c r="H36" s="101">
        <v>550000</v>
      </c>
    </row>
    <row r="37" spans="1:8" hidden="1" outlineLevel="2" x14ac:dyDescent="0.25">
      <c r="A37" s="101" t="s">
        <v>56</v>
      </c>
      <c r="B37" s="101" t="s">
        <v>97</v>
      </c>
      <c r="C37" s="101" t="s">
        <v>100</v>
      </c>
      <c r="D37" s="102">
        <v>44566</v>
      </c>
      <c r="E37" s="101" t="s">
        <v>99</v>
      </c>
      <c r="F37" s="101">
        <v>8000</v>
      </c>
      <c r="G37" s="103">
        <v>0.01</v>
      </c>
      <c r="H37" s="101">
        <v>800000</v>
      </c>
    </row>
    <row r="38" spans="1:8" hidden="1" outlineLevel="2" x14ac:dyDescent="0.25">
      <c r="A38" s="101" t="s">
        <v>56</v>
      </c>
      <c r="B38" s="101" t="s">
        <v>97</v>
      </c>
      <c r="C38" s="101" t="s">
        <v>101</v>
      </c>
      <c r="D38" s="102">
        <v>44567</v>
      </c>
      <c r="E38" s="101" t="s">
        <v>102</v>
      </c>
      <c r="F38" s="101">
        <v>8680</v>
      </c>
      <c r="G38" s="103">
        <v>0.01</v>
      </c>
      <c r="H38" s="101">
        <v>868000</v>
      </c>
    </row>
    <row r="39" spans="1:8" hidden="1" outlineLevel="2" x14ac:dyDescent="0.25">
      <c r="A39" s="101" t="s">
        <v>56</v>
      </c>
      <c r="B39" s="101" t="s">
        <v>97</v>
      </c>
      <c r="C39" s="101" t="s">
        <v>103</v>
      </c>
      <c r="D39" s="102">
        <v>44579</v>
      </c>
      <c r="E39" s="101" t="s">
        <v>104</v>
      </c>
      <c r="F39" s="101">
        <v>1800</v>
      </c>
      <c r="G39" s="103">
        <v>0.01</v>
      </c>
      <c r="H39" s="101">
        <v>180000</v>
      </c>
    </row>
    <row r="40" spans="1:8" outlineLevel="1" collapsed="1" x14ac:dyDescent="0.25">
      <c r="A40" s="104" t="s">
        <v>105</v>
      </c>
      <c r="D40" s="102"/>
      <c r="F40" s="101">
        <v>23980</v>
      </c>
      <c r="H40" s="101">
        <v>2398000</v>
      </c>
    </row>
    <row r="41" spans="1:8" hidden="1" outlineLevel="2" x14ac:dyDescent="0.25">
      <c r="A41" s="101" t="s">
        <v>106</v>
      </c>
      <c r="B41" s="101" t="s">
        <v>107</v>
      </c>
      <c r="C41" s="101" t="s">
        <v>108</v>
      </c>
      <c r="D41" s="102">
        <v>44564</v>
      </c>
      <c r="E41" s="101" t="s">
        <v>65</v>
      </c>
      <c r="F41" s="101">
        <v>31855</v>
      </c>
      <c r="G41" s="103">
        <v>0.02</v>
      </c>
      <c r="H41" s="101">
        <v>1646750</v>
      </c>
    </row>
    <row r="42" spans="1:8" hidden="1" outlineLevel="2" x14ac:dyDescent="0.25">
      <c r="A42" s="101" t="s">
        <v>56</v>
      </c>
      <c r="B42" s="101" t="s">
        <v>107</v>
      </c>
      <c r="C42" s="101" t="s">
        <v>109</v>
      </c>
      <c r="D42" s="102">
        <v>44564</v>
      </c>
      <c r="E42" s="101" t="s">
        <v>65</v>
      </c>
      <c r="F42" s="101">
        <v>232057</v>
      </c>
      <c r="G42" s="103">
        <v>0.02</v>
      </c>
      <c r="H42" s="101">
        <v>11602850</v>
      </c>
    </row>
    <row r="43" spans="1:8" hidden="1" outlineLevel="2" x14ac:dyDescent="0.25">
      <c r="A43" s="101" t="s">
        <v>56</v>
      </c>
      <c r="B43" s="101" t="s">
        <v>107</v>
      </c>
      <c r="C43" s="101" t="s">
        <v>110</v>
      </c>
      <c r="D43" s="102">
        <v>44573</v>
      </c>
      <c r="E43" s="101" t="s">
        <v>67</v>
      </c>
      <c r="F43" s="101">
        <v>189749</v>
      </c>
      <c r="G43" s="103">
        <v>0.02</v>
      </c>
      <c r="H43" s="101">
        <v>9487495</v>
      </c>
    </row>
    <row r="44" spans="1:8" hidden="1" outlineLevel="2" x14ac:dyDescent="0.25">
      <c r="A44" s="101" t="s">
        <v>56</v>
      </c>
      <c r="B44" s="101" t="s">
        <v>107</v>
      </c>
      <c r="C44" s="101" t="s">
        <v>111</v>
      </c>
      <c r="D44" s="102">
        <v>44586</v>
      </c>
      <c r="E44" s="101" t="s">
        <v>112</v>
      </c>
      <c r="F44" s="101">
        <v>7140</v>
      </c>
      <c r="G44" s="103">
        <v>0.02</v>
      </c>
      <c r="H44" s="101">
        <v>357000</v>
      </c>
    </row>
    <row r="45" spans="1:8" outlineLevel="1" collapsed="1" x14ac:dyDescent="0.25">
      <c r="A45" s="104" t="s">
        <v>113</v>
      </c>
      <c r="D45" s="102"/>
      <c r="F45" s="101">
        <v>460801</v>
      </c>
      <c r="H45" s="101">
        <v>23094095</v>
      </c>
    </row>
    <row r="46" spans="1:8" hidden="1" outlineLevel="2" x14ac:dyDescent="0.25">
      <c r="A46" s="101" t="s">
        <v>114</v>
      </c>
      <c r="B46" s="101" t="s">
        <v>115</v>
      </c>
      <c r="C46" s="101" t="s">
        <v>116</v>
      </c>
      <c r="D46" s="102">
        <v>44585</v>
      </c>
      <c r="E46" s="101" t="s">
        <v>117</v>
      </c>
      <c r="F46" s="101">
        <v>3400</v>
      </c>
      <c r="G46" s="103">
        <v>0.02</v>
      </c>
      <c r="H46" s="101">
        <v>170000</v>
      </c>
    </row>
    <row r="47" spans="1:8" hidden="1" outlineLevel="2" x14ac:dyDescent="0.25">
      <c r="A47" s="101" t="s">
        <v>56</v>
      </c>
      <c r="B47" s="101" t="s">
        <v>115</v>
      </c>
      <c r="C47" s="101" t="s">
        <v>118</v>
      </c>
      <c r="D47" s="102">
        <v>44589</v>
      </c>
      <c r="E47" s="101" t="s">
        <v>119</v>
      </c>
      <c r="F47" s="101">
        <v>3066</v>
      </c>
      <c r="G47" s="103">
        <v>0.02</v>
      </c>
      <c r="H47" s="101">
        <v>153300</v>
      </c>
    </row>
    <row r="48" spans="1:8" outlineLevel="1" collapsed="1" x14ac:dyDescent="0.25">
      <c r="A48" s="104" t="s">
        <v>120</v>
      </c>
      <c r="D48" s="102"/>
      <c r="F48" s="101">
        <v>6466</v>
      </c>
      <c r="H48" s="101">
        <v>323300</v>
      </c>
    </row>
    <row r="49" spans="1:8" hidden="1" outlineLevel="2" x14ac:dyDescent="0.25">
      <c r="A49" s="101" t="s">
        <v>121</v>
      </c>
      <c r="B49" s="101" t="s">
        <v>122</v>
      </c>
      <c r="C49" s="101" t="s">
        <v>123</v>
      </c>
      <c r="D49" s="102">
        <v>44565</v>
      </c>
      <c r="E49" s="101" t="s">
        <v>104</v>
      </c>
      <c r="F49" s="101">
        <v>4000</v>
      </c>
      <c r="G49" s="103">
        <v>0.04</v>
      </c>
      <c r="H49" s="101">
        <v>100000</v>
      </c>
    </row>
    <row r="50" spans="1:8" hidden="1" outlineLevel="2" x14ac:dyDescent="0.25">
      <c r="A50" s="101" t="s">
        <v>56</v>
      </c>
      <c r="B50" s="101" t="s">
        <v>122</v>
      </c>
      <c r="C50" s="101" t="s">
        <v>124</v>
      </c>
      <c r="D50" s="102">
        <v>44567</v>
      </c>
      <c r="E50" s="101" t="s">
        <v>125</v>
      </c>
      <c r="F50" s="101">
        <v>118651</v>
      </c>
      <c r="G50" s="103">
        <v>0.04</v>
      </c>
      <c r="H50" s="101">
        <v>2966270</v>
      </c>
    </row>
    <row r="51" spans="1:8" hidden="1" outlineLevel="2" x14ac:dyDescent="0.25">
      <c r="A51" s="101" t="s">
        <v>56</v>
      </c>
      <c r="B51" s="101" t="s">
        <v>122</v>
      </c>
      <c r="C51" s="101" t="s">
        <v>126</v>
      </c>
      <c r="D51" s="102">
        <v>44575</v>
      </c>
      <c r="E51" s="101" t="s">
        <v>127</v>
      </c>
      <c r="F51" s="101">
        <v>76800</v>
      </c>
      <c r="G51" s="103">
        <v>0.04</v>
      </c>
      <c r="H51" s="101">
        <v>1920000</v>
      </c>
    </row>
    <row r="52" spans="1:8" hidden="1" outlineLevel="2" x14ac:dyDescent="0.25">
      <c r="A52" s="101" t="s">
        <v>56</v>
      </c>
      <c r="B52" s="101" t="s">
        <v>122</v>
      </c>
      <c r="C52" s="101" t="s">
        <v>128</v>
      </c>
      <c r="D52" s="102">
        <v>44576</v>
      </c>
      <c r="E52" s="101" t="s">
        <v>129</v>
      </c>
      <c r="F52" s="101">
        <v>219300</v>
      </c>
      <c r="G52" s="103">
        <v>0.04</v>
      </c>
      <c r="H52" s="101">
        <v>5482500</v>
      </c>
    </row>
    <row r="53" spans="1:8" hidden="1" outlineLevel="2" x14ac:dyDescent="0.25">
      <c r="A53" s="101" t="s">
        <v>56</v>
      </c>
      <c r="B53" s="101" t="s">
        <v>122</v>
      </c>
      <c r="C53" s="101" t="s">
        <v>130</v>
      </c>
      <c r="D53" s="102">
        <v>44577</v>
      </c>
      <c r="E53" s="101" t="s">
        <v>131</v>
      </c>
      <c r="F53" s="101">
        <v>42769</v>
      </c>
      <c r="G53" s="103">
        <v>0.04</v>
      </c>
      <c r="H53" s="101">
        <v>1069230</v>
      </c>
    </row>
    <row r="54" spans="1:8" hidden="1" outlineLevel="2" x14ac:dyDescent="0.25">
      <c r="A54" s="101" t="s">
        <v>56</v>
      </c>
      <c r="B54" s="101" t="s">
        <v>122</v>
      </c>
      <c r="C54" s="101" t="s">
        <v>132</v>
      </c>
      <c r="D54" s="102">
        <v>44582</v>
      </c>
      <c r="E54" s="101" t="s">
        <v>125</v>
      </c>
      <c r="F54" s="101">
        <v>110238</v>
      </c>
      <c r="G54" s="103">
        <v>0.04</v>
      </c>
      <c r="H54" s="101">
        <v>2755950</v>
      </c>
    </row>
    <row r="55" spans="1:8" hidden="1" outlineLevel="2" x14ac:dyDescent="0.25">
      <c r="A55" s="101" t="s">
        <v>56</v>
      </c>
      <c r="B55" s="101" t="s">
        <v>122</v>
      </c>
      <c r="C55" s="101" t="s">
        <v>133</v>
      </c>
      <c r="D55" s="102">
        <v>44585</v>
      </c>
      <c r="E55" s="101" t="s">
        <v>134</v>
      </c>
      <c r="F55" s="101">
        <v>22000</v>
      </c>
      <c r="G55" s="103">
        <v>0.04</v>
      </c>
      <c r="H55" s="101">
        <v>550000</v>
      </c>
    </row>
    <row r="56" spans="1:8" hidden="1" outlineLevel="2" x14ac:dyDescent="0.25">
      <c r="A56" s="101" t="s">
        <v>56</v>
      </c>
      <c r="B56" s="101" t="s">
        <v>122</v>
      </c>
      <c r="C56" s="101" t="s">
        <v>135</v>
      </c>
      <c r="D56" s="102">
        <v>44592</v>
      </c>
      <c r="E56" s="101" t="s">
        <v>127</v>
      </c>
      <c r="F56" s="101">
        <v>148800</v>
      </c>
      <c r="G56" s="103">
        <v>0.04</v>
      </c>
      <c r="H56" s="101">
        <v>3720000</v>
      </c>
    </row>
    <row r="57" spans="1:8" outlineLevel="1" collapsed="1" x14ac:dyDescent="0.25">
      <c r="A57" s="104" t="s">
        <v>136</v>
      </c>
      <c r="D57" s="102"/>
      <c r="F57" s="101">
        <v>742558</v>
      </c>
      <c r="H57" s="101">
        <v>18563950</v>
      </c>
    </row>
    <row r="58" spans="1:8" hidden="1" outlineLevel="2" x14ac:dyDescent="0.25">
      <c r="A58" s="101" t="s">
        <v>137</v>
      </c>
      <c r="B58" s="101" t="s">
        <v>138</v>
      </c>
      <c r="C58" s="101" t="s">
        <v>139</v>
      </c>
      <c r="D58" s="102">
        <v>44565</v>
      </c>
      <c r="E58" s="101" t="s">
        <v>140</v>
      </c>
      <c r="F58" s="101">
        <v>141957</v>
      </c>
      <c r="G58" s="103">
        <v>3.5000000000000003E-2</v>
      </c>
      <c r="H58" s="101">
        <v>4055917</v>
      </c>
    </row>
    <row r="59" spans="1:8" outlineLevel="1" collapsed="1" x14ac:dyDescent="0.25">
      <c r="A59" s="104" t="s">
        <v>141</v>
      </c>
      <c r="D59" s="102"/>
      <c r="F59" s="101">
        <v>141957</v>
      </c>
      <c r="H59" s="101">
        <v>4055917</v>
      </c>
    </row>
    <row r="60" spans="1:8" hidden="1" outlineLevel="2" x14ac:dyDescent="0.25">
      <c r="A60" s="101" t="s">
        <v>142</v>
      </c>
      <c r="B60" s="101" t="s">
        <v>143</v>
      </c>
      <c r="C60" s="101" t="s">
        <v>144</v>
      </c>
      <c r="D60" s="102">
        <v>44565</v>
      </c>
      <c r="E60" s="101" t="s">
        <v>145</v>
      </c>
      <c r="F60" s="101">
        <v>39380</v>
      </c>
      <c r="G60" s="103">
        <v>2.5000000000000001E-2</v>
      </c>
      <c r="H60" s="101">
        <v>1575210</v>
      </c>
    </row>
    <row r="61" spans="1:8" hidden="1" outlineLevel="2" x14ac:dyDescent="0.25">
      <c r="A61" s="101" t="s">
        <v>56</v>
      </c>
      <c r="B61" s="101" t="s">
        <v>143</v>
      </c>
      <c r="C61" s="101" t="s">
        <v>146</v>
      </c>
      <c r="D61" s="102">
        <v>44567</v>
      </c>
      <c r="E61" s="101" t="s">
        <v>147</v>
      </c>
      <c r="F61" s="101">
        <v>325324</v>
      </c>
      <c r="G61" s="103">
        <v>2.5000000000000001E-2</v>
      </c>
      <c r="H61" s="101">
        <v>26025908.600000001</v>
      </c>
    </row>
    <row r="62" spans="1:8" hidden="1" outlineLevel="2" x14ac:dyDescent="0.25">
      <c r="A62" s="101" t="s">
        <v>56</v>
      </c>
      <c r="B62" s="101" t="s">
        <v>143</v>
      </c>
      <c r="C62" s="101" t="s">
        <v>148</v>
      </c>
      <c r="D62" s="102">
        <v>44567</v>
      </c>
      <c r="E62" s="101" t="s">
        <v>147</v>
      </c>
      <c r="F62" s="101">
        <v>349811</v>
      </c>
      <c r="G62" s="103">
        <v>2.5000000000000001E-2</v>
      </c>
      <c r="H62" s="101">
        <v>13992424.6</v>
      </c>
    </row>
    <row r="63" spans="1:8" hidden="1" outlineLevel="2" x14ac:dyDescent="0.25">
      <c r="A63" s="101" t="s">
        <v>56</v>
      </c>
      <c r="B63" s="101" t="s">
        <v>143</v>
      </c>
      <c r="C63" s="101" t="s">
        <v>149</v>
      </c>
      <c r="D63" s="102">
        <v>44572</v>
      </c>
      <c r="E63" s="101" t="s">
        <v>150</v>
      </c>
      <c r="F63" s="101">
        <v>1105500</v>
      </c>
      <c r="G63" s="103">
        <v>2.5000000000000001E-2</v>
      </c>
      <c r="H63" s="101">
        <v>44220000</v>
      </c>
    </row>
    <row r="64" spans="1:8" hidden="1" outlineLevel="2" x14ac:dyDescent="0.25">
      <c r="A64" s="101" t="s">
        <v>56</v>
      </c>
      <c r="B64" s="101" t="s">
        <v>143</v>
      </c>
      <c r="C64" s="101" t="s">
        <v>151</v>
      </c>
      <c r="D64" s="102">
        <v>44573</v>
      </c>
      <c r="E64" s="101" t="s">
        <v>152</v>
      </c>
      <c r="F64" s="101">
        <v>54017</v>
      </c>
      <c r="G64" s="103">
        <v>2.5000000000000001E-2</v>
      </c>
      <c r="H64" s="101">
        <v>2160684</v>
      </c>
    </row>
    <row r="65" spans="1:8" hidden="1" outlineLevel="2" x14ac:dyDescent="0.25">
      <c r="A65" s="101" t="s">
        <v>56</v>
      </c>
      <c r="B65" s="101" t="s">
        <v>143</v>
      </c>
      <c r="C65" s="101" t="s">
        <v>153</v>
      </c>
      <c r="D65" s="102">
        <v>44573</v>
      </c>
      <c r="E65" s="101" t="s">
        <v>154</v>
      </c>
      <c r="F65" s="101">
        <v>157202</v>
      </c>
      <c r="G65" s="103">
        <v>2.5000000000000001E-2</v>
      </c>
      <c r="H65" s="101">
        <v>12576124</v>
      </c>
    </row>
    <row r="66" spans="1:8" hidden="1" outlineLevel="2" x14ac:dyDescent="0.25">
      <c r="A66" s="101" t="s">
        <v>56</v>
      </c>
      <c r="B66" s="101" t="s">
        <v>143</v>
      </c>
      <c r="C66" s="101" t="s">
        <v>155</v>
      </c>
      <c r="D66" s="102">
        <v>44573</v>
      </c>
      <c r="E66" s="101" t="s">
        <v>152</v>
      </c>
      <c r="F66" s="101">
        <v>152459</v>
      </c>
      <c r="G66" s="103">
        <v>2.5000000000000001E-2</v>
      </c>
      <c r="H66" s="101">
        <v>6098340</v>
      </c>
    </row>
    <row r="67" spans="1:8" hidden="1" outlineLevel="2" x14ac:dyDescent="0.25">
      <c r="A67" s="101" t="s">
        <v>56</v>
      </c>
      <c r="B67" s="101" t="s">
        <v>143</v>
      </c>
      <c r="C67" s="101" t="s">
        <v>156</v>
      </c>
      <c r="D67" s="102">
        <v>44574</v>
      </c>
      <c r="E67" s="101" t="s">
        <v>157</v>
      </c>
      <c r="F67" s="101">
        <v>141750</v>
      </c>
      <c r="G67" s="103">
        <v>2.5000000000000001E-2</v>
      </c>
      <c r="H67" s="101">
        <v>5669999.9996760003</v>
      </c>
    </row>
    <row r="68" spans="1:8" hidden="1" outlineLevel="2" x14ac:dyDescent="0.25">
      <c r="A68" s="101" t="s">
        <v>56</v>
      </c>
      <c r="B68" s="101" t="s">
        <v>143</v>
      </c>
      <c r="C68" s="101" t="s">
        <v>158</v>
      </c>
      <c r="D68" s="102">
        <v>44575</v>
      </c>
      <c r="E68" s="101" t="s">
        <v>159</v>
      </c>
      <c r="F68" s="101">
        <v>99450</v>
      </c>
      <c r="G68" s="103">
        <v>2.5000000000000001E-2</v>
      </c>
      <c r="H68" s="101">
        <v>3978000</v>
      </c>
    </row>
    <row r="69" spans="1:8" hidden="1" outlineLevel="2" x14ac:dyDescent="0.25">
      <c r="A69" s="101" t="s">
        <v>56</v>
      </c>
      <c r="B69" s="101" t="s">
        <v>143</v>
      </c>
      <c r="C69" s="101" t="s">
        <v>160</v>
      </c>
      <c r="D69" s="102">
        <v>44578</v>
      </c>
      <c r="E69" s="101" t="s">
        <v>161</v>
      </c>
      <c r="F69" s="101">
        <v>31492</v>
      </c>
      <c r="G69" s="103">
        <v>2.5000000000000001E-2</v>
      </c>
      <c r="H69" s="101">
        <v>1259664.1499999999</v>
      </c>
    </row>
    <row r="70" spans="1:8" hidden="1" outlineLevel="2" x14ac:dyDescent="0.25">
      <c r="A70" s="101" t="s">
        <v>56</v>
      </c>
      <c r="B70" s="101" t="s">
        <v>143</v>
      </c>
      <c r="C70" s="101" t="s">
        <v>162</v>
      </c>
      <c r="D70" s="102">
        <v>44579</v>
      </c>
      <c r="E70" s="101" t="s">
        <v>163</v>
      </c>
      <c r="F70" s="101">
        <v>84075</v>
      </c>
      <c r="G70" s="103">
        <v>2.5000000000000001E-2</v>
      </c>
      <c r="H70" s="101">
        <v>3362996.99982</v>
      </c>
    </row>
    <row r="71" spans="1:8" hidden="1" outlineLevel="2" x14ac:dyDescent="0.25">
      <c r="A71" s="101" t="s">
        <v>56</v>
      </c>
      <c r="B71" s="101" t="s">
        <v>143</v>
      </c>
      <c r="C71" s="101" t="s">
        <v>164</v>
      </c>
      <c r="D71" s="102">
        <v>44579</v>
      </c>
      <c r="E71" s="101" t="s">
        <v>157</v>
      </c>
      <c r="F71" s="101">
        <v>137500</v>
      </c>
      <c r="G71" s="103">
        <v>2.5000000000000001E-2</v>
      </c>
      <c r="H71" s="101">
        <v>5499999.9900000002</v>
      </c>
    </row>
    <row r="72" spans="1:8" hidden="1" outlineLevel="2" x14ac:dyDescent="0.25">
      <c r="A72" s="101" t="s">
        <v>56</v>
      </c>
      <c r="B72" s="101" t="s">
        <v>143</v>
      </c>
      <c r="C72" s="101" t="s">
        <v>165</v>
      </c>
      <c r="D72" s="102">
        <v>44579</v>
      </c>
      <c r="E72" s="101" t="s">
        <v>166</v>
      </c>
      <c r="F72" s="101">
        <v>79782</v>
      </c>
      <c r="G72" s="103">
        <v>2.5000000000000001E-2</v>
      </c>
      <c r="H72" s="101">
        <v>3191286</v>
      </c>
    </row>
    <row r="73" spans="1:8" hidden="1" outlineLevel="2" x14ac:dyDescent="0.25">
      <c r="A73" s="101" t="s">
        <v>56</v>
      </c>
      <c r="B73" s="101" t="s">
        <v>143</v>
      </c>
      <c r="C73" s="101" t="s">
        <v>167</v>
      </c>
      <c r="D73" s="102">
        <v>44579</v>
      </c>
      <c r="E73" s="101" t="s">
        <v>159</v>
      </c>
      <c r="F73" s="101">
        <v>68750</v>
      </c>
      <c r="G73" s="103">
        <v>2.5000000000000001E-2</v>
      </c>
      <c r="H73" s="101">
        <v>2750000</v>
      </c>
    </row>
    <row r="74" spans="1:8" hidden="1" outlineLevel="2" x14ac:dyDescent="0.25">
      <c r="A74" s="101" t="s">
        <v>56</v>
      </c>
      <c r="B74" s="101" t="s">
        <v>143</v>
      </c>
      <c r="C74" s="101" t="s">
        <v>168</v>
      </c>
      <c r="D74" s="102">
        <v>44580</v>
      </c>
      <c r="E74" s="101" t="s">
        <v>65</v>
      </c>
      <c r="F74" s="101">
        <v>36013</v>
      </c>
      <c r="G74" s="103">
        <v>2.5000000000000001E-2</v>
      </c>
      <c r="H74" s="101">
        <v>1440506</v>
      </c>
    </row>
    <row r="75" spans="1:8" hidden="1" outlineLevel="2" x14ac:dyDescent="0.25">
      <c r="A75" s="101" t="s">
        <v>56</v>
      </c>
      <c r="B75" s="101" t="s">
        <v>143</v>
      </c>
      <c r="C75" s="101" t="s">
        <v>169</v>
      </c>
      <c r="D75" s="102">
        <v>44580</v>
      </c>
      <c r="E75" s="101" t="s">
        <v>166</v>
      </c>
      <c r="F75" s="101">
        <v>35361</v>
      </c>
      <c r="G75" s="103">
        <v>2.5000000000000001E-2</v>
      </c>
      <c r="H75" s="101">
        <v>1414434</v>
      </c>
    </row>
    <row r="76" spans="1:8" hidden="1" outlineLevel="2" x14ac:dyDescent="0.25">
      <c r="A76" s="101" t="s">
        <v>56</v>
      </c>
      <c r="B76" s="101" t="s">
        <v>143</v>
      </c>
      <c r="C76" s="101" t="s">
        <v>170</v>
      </c>
      <c r="D76" s="102">
        <v>44582</v>
      </c>
      <c r="E76" s="101" t="s">
        <v>171</v>
      </c>
      <c r="F76" s="101">
        <v>29400</v>
      </c>
      <c r="G76" s="103">
        <v>2.5000000000000001E-2</v>
      </c>
      <c r="H76" s="101">
        <v>1176000</v>
      </c>
    </row>
    <row r="77" spans="1:8" hidden="1" outlineLevel="2" x14ac:dyDescent="0.25">
      <c r="A77" s="101" t="s">
        <v>56</v>
      </c>
      <c r="B77" s="101" t="s">
        <v>143</v>
      </c>
      <c r="C77" s="101" t="s">
        <v>172</v>
      </c>
      <c r="D77" s="102">
        <v>44585</v>
      </c>
      <c r="E77" s="101" t="s">
        <v>173</v>
      </c>
      <c r="F77" s="101">
        <v>143665</v>
      </c>
      <c r="G77" s="103">
        <v>2.5000000000000001E-2</v>
      </c>
      <c r="H77" s="101">
        <v>5746600</v>
      </c>
    </row>
    <row r="78" spans="1:8" hidden="1" outlineLevel="2" x14ac:dyDescent="0.25">
      <c r="A78" s="101" t="s">
        <v>56</v>
      </c>
      <c r="B78" s="101" t="s">
        <v>143</v>
      </c>
      <c r="C78" s="101" t="s">
        <v>174</v>
      </c>
      <c r="D78" s="102">
        <v>44585</v>
      </c>
      <c r="E78" s="101" t="s">
        <v>173</v>
      </c>
      <c r="F78" s="101">
        <v>28166</v>
      </c>
      <c r="G78" s="103">
        <v>2.5000000000000001E-2</v>
      </c>
      <c r="H78" s="101">
        <v>1126653</v>
      </c>
    </row>
    <row r="79" spans="1:8" hidden="1" outlineLevel="2" x14ac:dyDescent="0.25">
      <c r="A79" s="101" t="s">
        <v>56</v>
      </c>
      <c r="B79" s="101" t="s">
        <v>143</v>
      </c>
      <c r="C79" s="101" t="s">
        <v>175</v>
      </c>
      <c r="D79" s="102">
        <v>44585</v>
      </c>
      <c r="E79" s="101" t="s">
        <v>173</v>
      </c>
      <c r="F79" s="101">
        <v>41915</v>
      </c>
      <c r="G79" s="103">
        <v>2.5000000000000001E-2</v>
      </c>
      <c r="H79" s="101">
        <v>1676615.15</v>
      </c>
    </row>
    <row r="80" spans="1:8" hidden="1" outlineLevel="2" x14ac:dyDescent="0.25">
      <c r="A80" s="101" t="s">
        <v>56</v>
      </c>
      <c r="B80" s="101" t="s">
        <v>143</v>
      </c>
      <c r="C80" s="101" t="s">
        <v>176</v>
      </c>
      <c r="D80" s="102">
        <v>44586</v>
      </c>
      <c r="E80" s="101" t="s">
        <v>177</v>
      </c>
      <c r="F80" s="101">
        <v>319500</v>
      </c>
      <c r="G80" s="103">
        <v>2.5000000000000001E-2</v>
      </c>
      <c r="H80" s="101">
        <v>12780000</v>
      </c>
    </row>
    <row r="81" spans="1:8" hidden="1" outlineLevel="2" x14ac:dyDescent="0.25">
      <c r="A81" s="101" t="s">
        <v>56</v>
      </c>
      <c r="B81" s="101" t="s">
        <v>143</v>
      </c>
      <c r="C81" s="101" t="s">
        <v>178</v>
      </c>
      <c r="D81" s="102">
        <v>44586</v>
      </c>
      <c r="E81" s="101" t="s">
        <v>157</v>
      </c>
      <c r="F81" s="101">
        <v>57750</v>
      </c>
      <c r="G81" s="103">
        <v>2.5000000000000001E-2</v>
      </c>
      <c r="H81" s="101">
        <v>2309999.9998320001</v>
      </c>
    </row>
    <row r="82" spans="1:8" hidden="1" outlineLevel="2" x14ac:dyDescent="0.25">
      <c r="A82" s="101" t="s">
        <v>56</v>
      </c>
      <c r="B82" s="101" t="s">
        <v>143</v>
      </c>
      <c r="C82" s="101" t="s">
        <v>179</v>
      </c>
      <c r="D82" s="102">
        <v>44589</v>
      </c>
      <c r="E82" s="101" t="s">
        <v>157</v>
      </c>
      <c r="F82" s="101">
        <v>61750</v>
      </c>
      <c r="G82" s="103">
        <v>2.5000000000000001E-2</v>
      </c>
      <c r="H82" s="101">
        <v>2469999.9996000002</v>
      </c>
    </row>
    <row r="83" spans="1:8" hidden="1" outlineLevel="2" x14ac:dyDescent="0.25">
      <c r="A83" s="101" t="s">
        <v>56</v>
      </c>
      <c r="B83" s="101" t="s">
        <v>143</v>
      </c>
      <c r="C83" s="101" t="s">
        <v>180</v>
      </c>
      <c r="D83" s="102">
        <v>44592</v>
      </c>
      <c r="E83" s="101" t="s">
        <v>181</v>
      </c>
      <c r="F83" s="101">
        <v>26520</v>
      </c>
      <c r="G83" s="103">
        <v>2.5000000000000001E-2</v>
      </c>
      <c r="H83" s="101">
        <v>1060800</v>
      </c>
    </row>
    <row r="84" spans="1:8" outlineLevel="1" collapsed="1" x14ac:dyDescent="0.25">
      <c r="A84" s="104" t="s">
        <v>182</v>
      </c>
      <c r="D84" s="102"/>
      <c r="F84" s="101">
        <v>3606532</v>
      </c>
      <c r="H84" s="101">
        <v>163562246.48892802</v>
      </c>
    </row>
    <row r="85" spans="1:8" hidden="1" outlineLevel="2" x14ac:dyDescent="0.25">
      <c r="A85" s="101" t="s">
        <v>183</v>
      </c>
      <c r="B85" s="101" t="s">
        <v>184</v>
      </c>
      <c r="C85" s="101" t="s">
        <v>185</v>
      </c>
      <c r="D85" s="102">
        <v>44582</v>
      </c>
      <c r="E85" s="101" t="s">
        <v>186</v>
      </c>
      <c r="F85" s="101">
        <v>-4904</v>
      </c>
      <c r="G85" s="103">
        <v>8.0000000000000002E-3</v>
      </c>
      <c r="H85" s="101">
        <v>-613000</v>
      </c>
    </row>
    <row r="86" spans="1:8" hidden="1" outlineLevel="2" x14ac:dyDescent="0.25">
      <c r="A86" s="101" t="s">
        <v>56</v>
      </c>
      <c r="B86" s="101" t="s">
        <v>184</v>
      </c>
      <c r="C86" s="101" t="s">
        <v>187</v>
      </c>
      <c r="D86" s="102">
        <v>44585</v>
      </c>
      <c r="E86" s="101" t="s">
        <v>188</v>
      </c>
      <c r="F86" s="101">
        <v>-69333</v>
      </c>
      <c r="G86" s="103">
        <v>8.0000000000000002E-3</v>
      </c>
      <c r="H86" s="101">
        <v>-8666666.6699999999</v>
      </c>
    </row>
    <row r="87" spans="1:8" hidden="1" outlineLevel="2" x14ac:dyDescent="0.25">
      <c r="A87" s="101" t="s">
        <v>56</v>
      </c>
      <c r="B87" s="101" t="s">
        <v>184</v>
      </c>
      <c r="C87" s="101" t="s">
        <v>189</v>
      </c>
      <c r="D87" s="102">
        <v>44591</v>
      </c>
      <c r="E87" s="101" t="s">
        <v>186</v>
      </c>
      <c r="F87" s="101">
        <v>4904</v>
      </c>
      <c r="G87" s="103">
        <v>8.0000000000000002E-3</v>
      </c>
      <c r="H87" s="101">
        <v>613000</v>
      </c>
    </row>
    <row r="88" spans="1:8" hidden="1" outlineLevel="2" x14ac:dyDescent="0.25">
      <c r="A88" s="101" t="s">
        <v>56</v>
      </c>
      <c r="B88" s="101" t="s">
        <v>184</v>
      </c>
      <c r="C88" s="101" t="s">
        <v>189</v>
      </c>
      <c r="D88" s="102">
        <v>44591</v>
      </c>
      <c r="E88" s="101" t="s">
        <v>188</v>
      </c>
      <c r="F88" s="101">
        <v>69333</v>
      </c>
      <c r="G88" s="103">
        <v>8.0000000000000002E-3</v>
      </c>
      <c r="H88" s="101">
        <v>8666625</v>
      </c>
    </row>
    <row r="89" spans="1:8" ht="30" outlineLevel="1" collapsed="1" x14ac:dyDescent="0.25">
      <c r="A89" s="105" t="s">
        <v>190</v>
      </c>
      <c r="D89" s="102"/>
      <c r="F89" s="101">
        <v>0</v>
      </c>
      <c r="H89" s="101">
        <v>-41.669999999925494</v>
      </c>
    </row>
    <row r="90" spans="1:8" hidden="1" outlineLevel="2" x14ac:dyDescent="0.25">
      <c r="A90" s="101" t="s">
        <v>191</v>
      </c>
      <c r="B90" s="101" t="s">
        <v>192</v>
      </c>
      <c r="C90" s="101" t="s">
        <v>193</v>
      </c>
      <c r="D90" s="102">
        <v>44567</v>
      </c>
      <c r="E90" s="101" t="s">
        <v>194</v>
      </c>
      <c r="F90" s="101">
        <v>40235</v>
      </c>
      <c r="G90" s="103">
        <v>4.0000000000000001E-3</v>
      </c>
      <c r="H90" s="101">
        <v>10058794</v>
      </c>
    </row>
    <row r="91" spans="1:8" hidden="1" outlineLevel="2" x14ac:dyDescent="0.25">
      <c r="A91" s="101" t="s">
        <v>56</v>
      </c>
      <c r="B91" s="101" t="s">
        <v>192</v>
      </c>
      <c r="C91" s="101" t="s">
        <v>195</v>
      </c>
      <c r="D91" s="102">
        <v>44567</v>
      </c>
      <c r="E91" s="101" t="s">
        <v>196</v>
      </c>
      <c r="F91" s="101">
        <v>6000</v>
      </c>
      <c r="G91" s="103">
        <v>4.0000000000000001E-3</v>
      </c>
      <c r="H91" s="101">
        <v>1500000</v>
      </c>
    </row>
    <row r="92" spans="1:8" hidden="1" outlineLevel="2" x14ac:dyDescent="0.25">
      <c r="A92" s="101" t="s">
        <v>56</v>
      </c>
      <c r="B92" s="101" t="s">
        <v>192</v>
      </c>
      <c r="C92" s="101" t="s">
        <v>197</v>
      </c>
      <c r="D92" s="102">
        <v>44567</v>
      </c>
      <c r="E92" s="101" t="s">
        <v>198</v>
      </c>
      <c r="F92" s="101">
        <v>-2904</v>
      </c>
      <c r="G92" s="103">
        <v>4.0000000000000001E-3</v>
      </c>
      <c r="H92" s="101">
        <v>-726000</v>
      </c>
    </row>
    <row r="93" spans="1:8" hidden="1" outlineLevel="2" x14ac:dyDescent="0.25">
      <c r="A93" s="101" t="s">
        <v>56</v>
      </c>
      <c r="B93" s="101" t="s">
        <v>192</v>
      </c>
      <c r="C93" s="101" t="s">
        <v>199</v>
      </c>
      <c r="D93" s="102">
        <v>44578</v>
      </c>
      <c r="E93" s="101" t="s">
        <v>200</v>
      </c>
      <c r="F93" s="101">
        <v>3600</v>
      </c>
      <c r="G93" s="103">
        <v>4.0000000000000001E-3</v>
      </c>
      <c r="H93" s="101">
        <v>899950</v>
      </c>
    </row>
    <row r="94" spans="1:8" hidden="1" outlineLevel="2" x14ac:dyDescent="0.25">
      <c r="A94" s="101" t="s">
        <v>56</v>
      </c>
      <c r="B94" s="101" t="s">
        <v>192</v>
      </c>
      <c r="C94" s="101" t="s">
        <v>201</v>
      </c>
      <c r="D94" s="102">
        <v>44578</v>
      </c>
      <c r="E94" s="101" t="s">
        <v>202</v>
      </c>
      <c r="F94" s="101">
        <v>11400</v>
      </c>
      <c r="G94" s="103">
        <v>4.0000000000000001E-3</v>
      </c>
      <c r="H94" s="101">
        <v>2850000</v>
      </c>
    </row>
    <row r="95" spans="1:8" hidden="1" outlineLevel="2" x14ac:dyDescent="0.25">
      <c r="A95" s="101" t="s">
        <v>56</v>
      </c>
      <c r="B95" s="101" t="s">
        <v>192</v>
      </c>
      <c r="C95" s="101" t="s">
        <v>203</v>
      </c>
      <c r="D95" s="102">
        <v>44578</v>
      </c>
      <c r="E95" s="101" t="s">
        <v>204</v>
      </c>
      <c r="F95" s="101">
        <v>7696</v>
      </c>
      <c r="G95" s="103">
        <v>4.0000000000000001E-3</v>
      </c>
      <c r="H95" s="101">
        <v>1924018</v>
      </c>
    </row>
    <row r="96" spans="1:8" hidden="1" outlineLevel="2" x14ac:dyDescent="0.25">
      <c r="A96" s="101" t="s">
        <v>56</v>
      </c>
      <c r="B96" s="101" t="s">
        <v>192</v>
      </c>
      <c r="C96" s="101" t="s">
        <v>205</v>
      </c>
      <c r="D96" s="102">
        <v>44579</v>
      </c>
      <c r="E96" s="101" t="s">
        <v>188</v>
      </c>
      <c r="F96" s="101">
        <v>34667</v>
      </c>
      <c r="G96" s="103">
        <v>4.0000000000000001E-3</v>
      </c>
      <c r="H96" s="101">
        <v>8666666.6699999999</v>
      </c>
    </row>
    <row r="97" spans="1:8" hidden="1" outlineLevel="2" x14ac:dyDescent="0.25">
      <c r="A97" s="101" t="s">
        <v>56</v>
      </c>
      <c r="B97" s="101" t="s">
        <v>192</v>
      </c>
      <c r="C97" s="101" t="s">
        <v>206</v>
      </c>
      <c r="D97" s="102">
        <v>44580</v>
      </c>
      <c r="E97" s="101" t="s">
        <v>207</v>
      </c>
      <c r="F97" s="101">
        <v>33407</v>
      </c>
      <c r="G97" s="103">
        <v>4.0000000000000001E-3</v>
      </c>
      <c r="H97" s="101">
        <v>8351699.7999999998</v>
      </c>
    </row>
    <row r="98" spans="1:8" hidden="1" outlineLevel="2" x14ac:dyDescent="0.25">
      <c r="A98" s="101" t="s">
        <v>56</v>
      </c>
      <c r="B98" s="101" t="s">
        <v>192</v>
      </c>
      <c r="C98" s="101" t="s">
        <v>208</v>
      </c>
      <c r="D98" s="102">
        <v>44580</v>
      </c>
      <c r="E98" s="101" t="s">
        <v>207</v>
      </c>
      <c r="F98" s="101">
        <v>273647</v>
      </c>
      <c r="G98" s="103">
        <v>4.0000000000000001E-3</v>
      </c>
      <c r="H98" s="101">
        <v>68411805.475999996</v>
      </c>
    </row>
    <row r="99" spans="1:8" hidden="1" outlineLevel="2" x14ac:dyDescent="0.25">
      <c r="A99" s="101" t="s">
        <v>56</v>
      </c>
      <c r="B99" s="101" t="s">
        <v>192</v>
      </c>
      <c r="C99" s="101" t="s">
        <v>209</v>
      </c>
      <c r="D99" s="102">
        <v>44581</v>
      </c>
      <c r="E99" s="101" t="s">
        <v>207</v>
      </c>
      <c r="F99" s="101">
        <v>-24715</v>
      </c>
      <c r="G99" s="103">
        <v>4.0000000000000001E-3</v>
      </c>
      <c r="H99" s="101">
        <v>-6178687.5499999998</v>
      </c>
    </row>
    <row r="100" spans="1:8" hidden="1" outlineLevel="2" x14ac:dyDescent="0.25">
      <c r="A100" s="101" t="s">
        <v>56</v>
      </c>
      <c r="B100" s="101" t="s">
        <v>192</v>
      </c>
      <c r="C100" s="101" t="s">
        <v>210</v>
      </c>
      <c r="D100" s="102">
        <v>44581</v>
      </c>
      <c r="E100" s="101" t="s">
        <v>207</v>
      </c>
      <c r="F100" s="101">
        <v>-28642</v>
      </c>
      <c r="G100" s="103">
        <v>4.0000000000000001E-3</v>
      </c>
      <c r="H100" s="101">
        <v>-7160448.5</v>
      </c>
    </row>
    <row r="101" spans="1:8" hidden="1" outlineLevel="2" x14ac:dyDescent="0.25">
      <c r="A101" s="101" t="s">
        <v>56</v>
      </c>
      <c r="B101" s="101" t="s">
        <v>192</v>
      </c>
      <c r="C101" s="101" t="s">
        <v>211</v>
      </c>
      <c r="D101" s="102">
        <v>44581</v>
      </c>
      <c r="E101" s="101" t="s">
        <v>196</v>
      </c>
      <c r="F101" s="101">
        <v>33020</v>
      </c>
      <c r="G101" s="103">
        <v>4.0000000000000001E-3</v>
      </c>
      <c r="H101" s="101">
        <v>8255055.9800000004</v>
      </c>
    </row>
    <row r="102" spans="1:8" hidden="1" outlineLevel="2" x14ac:dyDescent="0.25">
      <c r="A102" s="101" t="s">
        <v>56</v>
      </c>
      <c r="B102" s="101" t="s">
        <v>192</v>
      </c>
      <c r="C102" s="101" t="s">
        <v>212</v>
      </c>
      <c r="D102" s="102">
        <v>44582</v>
      </c>
      <c r="E102" s="101" t="s">
        <v>186</v>
      </c>
      <c r="F102" s="101">
        <v>2452</v>
      </c>
      <c r="G102" s="103">
        <v>4.0000000000000001E-3</v>
      </c>
      <c r="H102" s="101">
        <v>613000</v>
      </c>
    </row>
    <row r="103" spans="1:8" hidden="1" outlineLevel="2" x14ac:dyDescent="0.25">
      <c r="A103" s="101" t="s">
        <v>56</v>
      </c>
      <c r="B103" s="101" t="s">
        <v>192</v>
      </c>
      <c r="C103" s="101" t="s">
        <v>213</v>
      </c>
      <c r="D103" s="102">
        <v>44582</v>
      </c>
      <c r="E103" s="101" t="s">
        <v>207</v>
      </c>
      <c r="F103" s="101">
        <v>10830</v>
      </c>
      <c r="G103" s="103">
        <v>4.0000000000000001E-3</v>
      </c>
      <c r="H103" s="101">
        <v>2707532</v>
      </c>
    </row>
    <row r="104" spans="1:8" hidden="1" outlineLevel="2" x14ac:dyDescent="0.25">
      <c r="A104" s="101" t="s">
        <v>56</v>
      </c>
      <c r="B104" s="101" t="s">
        <v>192</v>
      </c>
      <c r="C104" s="101" t="s">
        <v>214</v>
      </c>
      <c r="D104" s="102">
        <v>44582</v>
      </c>
      <c r="E104" s="101" t="s">
        <v>215</v>
      </c>
      <c r="F104" s="101">
        <v>1812</v>
      </c>
      <c r="G104" s="103">
        <v>4.0000000000000001E-3</v>
      </c>
      <c r="H104" s="101">
        <v>453000</v>
      </c>
    </row>
    <row r="105" spans="1:8" hidden="1" outlineLevel="2" x14ac:dyDescent="0.25">
      <c r="A105" s="101" t="s">
        <v>56</v>
      </c>
      <c r="B105" s="101" t="s">
        <v>192</v>
      </c>
      <c r="C105" s="101" t="s">
        <v>216</v>
      </c>
      <c r="D105" s="102">
        <v>44582</v>
      </c>
      <c r="E105" s="101" t="s">
        <v>186</v>
      </c>
      <c r="F105" s="101">
        <v>2452</v>
      </c>
      <c r="G105" s="103">
        <v>4.0000000000000001E-3</v>
      </c>
      <c r="H105" s="101">
        <v>613000</v>
      </c>
    </row>
    <row r="106" spans="1:8" hidden="1" outlineLevel="2" x14ac:dyDescent="0.25">
      <c r="A106" s="101" t="s">
        <v>56</v>
      </c>
      <c r="B106" s="101" t="s">
        <v>192</v>
      </c>
      <c r="C106" s="101" t="s">
        <v>217</v>
      </c>
      <c r="D106" s="102">
        <v>44582</v>
      </c>
      <c r="E106" s="101" t="s">
        <v>207</v>
      </c>
      <c r="F106" s="101">
        <v>0</v>
      </c>
      <c r="G106" s="103">
        <v>4.0000000000000001E-3</v>
      </c>
      <c r="H106" s="101">
        <v>809244</v>
      </c>
    </row>
    <row r="107" spans="1:8" hidden="1" outlineLevel="2" x14ac:dyDescent="0.25">
      <c r="A107" s="101" t="s">
        <v>56</v>
      </c>
      <c r="B107" s="101" t="s">
        <v>192</v>
      </c>
      <c r="C107" s="101" t="s">
        <v>218</v>
      </c>
      <c r="D107" s="102">
        <v>44583</v>
      </c>
      <c r="E107" s="101" t="s">
        <v>196</v>
      </c>
      <c r="F107" s="101">
        <v>13214</v>
      </c>
      <c r="G107" s="103">
        <v>4.0000000000000001E-3</v>
      </c>
      <c r="H107" s="101">
        <v>3303529</v>
      </c>
    </row>
    <row r="108" spans="1:8" hidden="1" outlineLevel="2" x14ac:dyDescent="0.25">
      <c r="A108" s="101" t="s">
        <v>56</v>
      </c>
      <c r="B108" s="101" t="s">
        <v>192</v>
      </c>
      <c r="C108" s="101" t="s">
        <v>219</v>
      </c>
      <c r="D108" s="102">
        <v>44583</v>
      </c>
      <c r="E108" s="101" t="s">
        <v>220</v>
      </c>
      <c r="F108" s="101">
        <v>87968</v>
      </c>
      <c r="G108" s="103">
        <v>4.0000000000000001E-3</v>
      </c>
      <c r="H108" s="101">
        <v>21992078.969999999</v>
      </c>
    </row>
    <row r="109" spans="1:8" hidden="1" outlineLevel="2" x14ac:dyDescent="0.25">
      <c r="A109" s="101" t="s">
        <v>56</v>
      </c>
      <c r="B109" s="101" t="s">
        <v>192</v>
      </c>
      <c r="C109" s="101" t="s">
        <v>221</v>
      </c>
      <c r="D109" s="102">
        <v>44586</v>
      </c>
      <c r="E109" s="101" t="s">
        <v>222</v>
      </c>
      <c r="F109" s="101">
        <v>9272</v>
      </c>
      <c r="G109" s="103">
        <v>4.0000000000000001E-3</v>
      </c>
      <c r="H109" s="101">
        <v>2318000</v>
      </c>
    </row>
    <row r="110" spans="1:8" hidden="1" outlineLevel="2" x14ac:dyDescent="0.25">
      <c r="A110" s="101" t="s">
        <v>56</v>
      </c>
      <c r="B110" s="101" t="s">
        <v>192</v>
      </c>
      <c r="C110" s="101" t="s">
        <v>223</v>
      </c>
      <c r="D110" s="102">
        <v>44587</v>
      </c>
      <c r="E110" s="101" t="s">
        <v>220</v>
      </c>
      <c r="F110" s="101">
        <v>-622</v>
      </c>
      <c r="G110" s="103">
        <v>4.0000000000000001E-3</v>
      </c>
      <c r="H110" s="101">
        <v>-155712.57</v>
      </c>
    </row>
    <row r="111" spans="1:8" hidden="1" outlineLevel="2" x14ac:dyDescent="0.25">
      <c r="A111" s="101" t="s">
        <v>56</v>
      </c>
      <c r="B111" s="101" t="s">
        <v>192</v>
      </c>
      <c r="C111" s="101" t="s">
        <v>224</v>
      </c>
      <c r="D111" s="102">
        <v>44587</v>
      </c>
      <c r="E111" s="101" t="s">
        <v>220</v>
      </c>
      <c r="F111" s="101">
        <v>-1803</v>
      </c>
      <c r="G111" s="103">
        <v>4.0000000000000001E-3</v>
      </c>
      <c r="H111" s="101">
        <v>-450668.26</v>
      </c>
    </row>
    <row r="112" spans="1:8" hidden="1" outlineLevel="2" x14ac:dyDescent="0.25">
      <c r="A112" s="101" t="s">
        <v>56</v>
      </c>
      <c r="B112" s="101" t="s">
        <v>192</v>
      </c>
      <c r="C112" s="101" t="s">
        <v>225</v>
      </c>
      <c r="D112" s="102">
        <v>44587</v>
      </c>
      <c r="E112" s="101" t="s">
        <v>222</v>
      </c>
      <c r="F112" s="101">
        <v>10066</v>
      </c>
      <c r="G112" s="103">
        <v>4.0000000000000001E-3</v>
      </c>
      <c r="H112" s="101">
        <v>2516400</v>
      </c>
    </row>
    <row r="113" spans="1:8" hidden="1" outlineLevel="2" x14ac:dyDescent="0.25">
      <c r="A113" s="101" t="s">
        <v>56</v>
      </c>
      <c r="B113" s="101" t="s">
        <v>192</v>
      </c>
      <c r="C113" s="101" t="s">
        <v>226</v>
      </c>
      <c r="D113" s="102">
        <v>44587</v>
      </c>
      <c r="E113" s="101" t="s">
        <v>222</v>
      </c>
      <c r="F113" s="101">
        <v>9396</v>
      </c>
      <c r="G113" s="103">
        <v>4.0000000000000001E-3</v>
      </c>
      <c r="H113" s="101">
        <v>2349000</v>
      </c>
    </row>
    <row r="114" spans="1:8" hidden="1" outlineLevel="2" x14ac:dyDescent="0.25">
      <c r="A114" s="101" t="s">
        <v>56</v>
      </c>
      <c r="B114" s="101" t="s">
        <v>192</v>
      </c>
      <c r="C114" s="101" t="s">
        <v>227</v>
      </c>
      <c r="D114" s="102">
        <v>44587</v>
      </c>
      <c r="E114" s="101" t="s">
        <v>222</v>
      </c>
      <c r="F114" s="101">
        <v>8644</v>
      </c>
      <c r="G114" s="103">
        <v>4.0000000000000001E-3</v>
      </c>
      <c r="H114" s="101">
        <v>2161000</v>
      </c>
    </row>
    <row r="115" spans="1:8" hidden="1" outlineLevel="2" x14ac:dyDescent="0.25">
      <c r="A115" s="101" t="s">
        <v>56</v>
      </c>
      <c r="B115" s="101" t="s">
        <v>192</v>
      </c>
      <c r="C115" s="101" t="s">
        <v>228</v>
      </c>
      <c r="D115" s="102">
        <v>44587</v>
      </c>
      <c r="E115" s="101" t="s">
        <v>222</v>
      </c>
      <c r="F115" s="101">
        <v>8152</v>
      </c>
      <c r="G115" s="103">
        <v>4.0000000000000001E-3</v>
      </c>
      <c r="H115" s="101">
        <v>2038000</v>
      </c>
    </row>
    <row r="116" spans="1:8" hidden="1" outlineLevel="2" x14ac:dyDescent="0.25">
      <c r="A116" s="101" t="s">
        <v>56</v>
      </c>
      <c r="B116" s="101" t="s">
        <v>192</v>
      </c>
      <c r="C116" s="101" t="s">
        <v>229</v>
      </c>
      <c r="D116" s="102">
        <v>44587</v>
      </c>
      <c r="E116" s="101" t="s">
        <v>222</v>
      </c>
      <c r="F116" s="101">
        <v>7048</v>
      </c>
      <c r="G116" s="103">
        <v>4.0000000000000001E-3</v>
      </c>
      <c r="H116" s="101">
        <v>1762000</v>
      </c>
    </row>
    <row r="117" spans="1:8" hidden="1" outlineLevel="2" x14ac:dyDescent="0.25">
      <c r="A117" s="101" t="s">
        <v>56</v>
      </c>
      <c r="B117" s="101" t="s">
        <v>192</v>
      </c>
      <c r="C117" s="101" t="s">
        <v>230</v>
      </c>
      <c r="D117" s="102">
        <v>44587</v>
      </c>
      <c r="E117" s="101" t="s">
        <v>222</v>
      </c>
      <c r="F117" s="101">
        <v>8222</v>
      </c>
      <c r="G117" s="103">
        <v>4.0000000000000001E-3</v>
      </c>
      <c r="H117" s="101">
        <v>2055600</v>
      </c>
    </row>
    <row r="118" spans="1:8" hidden="1" outlineLevel="2" x14ac:dyDescent="0.25">
      <c r="A118" s="101" t="s">
        <v>56</v>
      </c>
      <c r="B118" s="101" t="s">
        <v>192</v>
      </c>
      <c r="C118" s="101" t="s">
        <v>231</v>
      </c>
      <c r="D118" s="102">
        <v>44587</v>
      </c>
      <c r="E118" s="101" t="s">
        <v>222</v>
      </c>
      <c r="F118" s="101">
        <v>6208</v>
      </c>
      <c r="G118" s="103">
        <v>4.0000000000000001E-3</v>
      </c>
      <c r="H118" s="101">
        <v>1552000</v>
      </c>
    </row>
    <row r="119" spans="1:8" hidden="1" outlineLevel="2" x14ac:dyDescent="0.25">
      <c r="A119" s="101" t="s">
        <v>56</v>
      </c>
      <c r="B119" s="101" t="s">
        <v>192</v>
      </c>
      <c r="C119" s="101" t="s">
        <v>232</v>
      </c>
      <c r="D119" s="102">
        <v>44587</v>
      </c>
      <c r="E119" s="101" t="s">
        <v>222</v>
      </c>
      <c r="F119" s="101">
        <v>13545</v>
      </c>
      <c r="G119" s="103">
        <v>4.0000000000000001E-3</v>
      </c>
      <c r="H119" s="101">
        <v>3386200</v>
      </c>
    </row>
    <row r="120" spans="1:8" hidden="1" outlineLevel="2" x14ac:dyDescent="0.25">
      <c r="A120" s="101" t="s">
        <v>56</v>
      </c>
      <c r="B120" s="101" t="s">
        <v>192</v>
      </c>
      <c r="C120" s="101" t="s">
        <v>233</v>
      </c>
      <c r="D120" s="102">
        <v>44587</v>
      </c>
      <c r="E120" s="101" t="s">
        <v>222</v>
      </c>
      <c r="F120" s="101">
        <v>9102</v>
      </c>
      <c r="G120" s="103">
        <v>4.0000000000000001E-3</v>
      </c>
      <c r="H120" s="101">
        <v>2275600</v>
      </c>
    </row>
    <row r="121" spans="1:8" hidden="1" outlineLevel="2" x14ac:dyDescent="0.25">
      <c r="A121" s="101" t="s">
        <v>56</v>
      </c>
      <c r="B121" s="101" t="s">
        <v>192</v>
      </c>
      <c r="C121" s="101" t="s">
        <v>234</v>
      </c>
      <c r="D121" s="102">
        <v>44587</v>
      </c>
      <c r="E121" s="101" t="s">
        <v>222</v>
      </c>
      <c r="F121" s="101">
        <v>8690</v>
      </c>
      <c r="G121" s="103">
        <v>4.0000000000000001E-3</v>
      </c>
      <c r="H121" s="101">
        <v>2172400</v>
      </c>
    </row>
    <row r="122" spans="1:8" hidden="1" outlineLevel="2" x14ac:dyDescent="0.25">
      <c r="A122" s="101" t="s">
        <v>56</v>
      </c>
      <c r="B122" s="101" t="s">
        <v>192</v>
      </c>
      <c r="C122" s="101" t="s">
        <v>235</v>
      </c>
      <c r="D122" s="102">
        <v>44587</v>
      </c>
      <c r="E122" s="101" t="s">
        <v>222</v>
      </c>
      <c r="F122" s="101">
        <v>12320</v>
      </c>
      <c r="G122" s="103">
        <v>4.0000000000000001E-3</v>
      </c>
      <c r="H122" s="101">
        <v>3079904</v>
      </c>
    </row>
    <row r="123" spans="1:8" hidden="1" outlineLevel="2" x14ac:dyDescent="0.25">
      <c r="A123" s="101" t="s">
        <v>56</v>
      </c>
      <c r="B123" s="101" t="s">
        <v>192</v>
      </c>
      <c r="C123" s="101" t="s">
        <v>236</v>
      </c>
      <c r="D123" s="102">
        <v>44587</v>
      </c>
      <c r="E123" s="101" t="s">
        <v>222</v>
      </c>
      <c r="F123" s="101">
        <v>13577</v>
      </c>
      <c r="G123" s="103">
        <v>4.0000000000000001E-3</v>
      </c>
      <c r="H123" s="101">
        <v>3394292</v>
      </c>
    </row>
    <row r="124" spans="1:8" hidden="1" outlineLevel="2" x14ac:dyDescent="0.25">
      <c r="A124" s="101" t="s">
        <v>56</v>
      </c>
      <c r="B124" s="101" t="s">
        <v>192</v>
      </c>
      <c r="C124" s="101" t="s">
        <v>237</v>
      </c>
      <c r="D124" s="102">
        <v>44587</v>
      </c>
      <c r="E124" s="101" t="s">
        <v>222</v>
      </c>
      <c r="F124" s="101">
        <v>9152</v>
      </c>
      <c r="G124" s="103">
        <v>4.0000000000000001E-3</v>
      </c>
      <c r="H124" s="101">
        <v>2288048</v>
      </c>
    </row>
    <row r="125" spans="1:8" hidden="1" outlineLevel="2" x14ac:dyDescent="0.25">
      <c r="A125" s="101" t="s">
        <v>56</v>
      </c>
      <c r="B125" s="101" t="s">
        <v>192</v>
      </c>
      <c r="C125" s="101" t="s">
        <v>238</v>
      </c>
      <c r="D125" s="102">
        <v>44587</v>
      </c>
      <c r="E125" s="101" t="s">
        <v>222</v>
      </c>
      <c r="F125" s="101">
        <v>19647</v>
      </c>
      <c r="G125" s="103">
        <v>4.0000000000000001E-3</v>
      </c>
      <c r="H125" s="101">
        <v>4911776</v>
      </c>
    </row>
    <row r="126" spans="1:8" hidden="1" outlineLevel="2" x14ac:dyDescent="0.25">
      <c r="A126" s="101" t="s">
        <v>56</v>
      </c>
      <c r="B126" s="101" t="s">
        <v>192</v>
      </c>
      <c r="C126" s="101" t="s">
        <v>239</v>
      </c>
      <c r="D126" s="102">
        <v>44587</v>
      </c>
      <c r="E126" s="101" t="s">
        <v>222</v>
      </c>
      <c r="F126" s="101">
        <v>9534</v>
      </c>
      <c r="G126" s="103">
        <v>4.0000000000000001E-3</v>
      </c>
      <c r="H126" s="101">
        <v>2383600</v>
      </c>
    </row>
    <row r="127" spans="1:8" hidden="1" outlineLevel="2" x14ac:dyDescent="0.25">
      <c r="A127" s="101" t="s">
        <v>56</v>
      </c>
      <c r="B127" s="101" t="s">
        <v>192</v>
      </c>
      <c r="C127" s="101" t="s">
        <v>240</v>
      </c>
      <c r="D127" s="102">
        <v>44588</v>
      </c>
      <c r="E127" s="101" t="s">
        <v>241</v>
      </c>
      <c r="F127" s="101">
        <v>2712</v>
      </c>
      <c r="G127" s="103">
        <v>4.0000000000000001E-3</v>
      </c>
      <c r="H127" s="101">
        <v>677900</v>
      </c>
    </row>
    <row r="128" spans="1:8" hidden="1" outlineLevel="2" x14ac:dyDescent="0.25">
      <c r="A128" s="101" t="s">
        <v>56</v>
      </c>
      <c r="B128" s="101" t="s">
        <v>192</v>
      </c>
      <c r="C128" s="101" t="s">
        <v>242</v>
      </c>
      <c r="D128" s="102">
        <v>44589</v>
      </c>
      <c r="E128" s="101" t="s">
        <v>243</v>
      </c>
      <c r="F128" s="101">
        <v>-7701</v>
      </c>
      <c r="G128" s="103">
        <v>4.0000000000000001E-3</v>
      </c>
      <c r="H128" s="101">
        <v>-1925200</v>
      </c>
    </row>
    <row r="129" spans="1:10" hidden="1" outlineLevel="2" x14ac:dyDescent="0.25">
      <c r="A129" s="101" t="s">
        <v>56</v>
      </c>
      <c r="B129" s="101" t="s">
        <v>192</v>
      </c>
      <c r="C129" s="101" t="s">
        <v>244</v>
      </c>
      <c r="D129" s="102">
        <v>44589</v>
      </c>
      <c r="E129" s="101" t="s">
        <v>245</v>
      </c>
      <c r="F129" s="101">
        <v>464</v>
      </c>
      <c r="G129" s="103">
        <v>4.0000000000000001E-3</v>
      </c>
      <c r="H129" s="101">
        <v>116000</v>
      </c>
    </row>
    <row r="130" spans="1:10" hidden="1" outlineLevel="2" x14ac:dyDescent="0.25">
      <c r="A130" s="101" t="s">
        <v>56</v>
      </c>
      <c r="B130" s="101" t="s">
        <v>192</v>
      </c>
      <c r="C130" s="101" t="s">
        <v>246</v>
      </c>
      <c r="D130" s="102">
        <v>44589</v>
      </c>
      <c r="E130" s="101" t="s">
        <v>222</v>
      </c>
      <c r="F130" s="101">
        <v>1620</v>
      </c>
      <c r="G130" s="103">
        <v>4.0000000000000001E-3</v>
      </c>
      <c r="H130" s="101">
        <v>405000</v>
      </c>
    </row>
    <row r="131" spans="1:10" hidden="1" outlineLevel="2" x14ac:dyDescent="0.25">
      <c r="A131" s="101" t="s">
        <v>56</v>
      </c>
      <c r="B131" s="101" t="s">
        <v>192</v>
      </c>
      <c r="C131" s="101" t="s">
        <v>247</v>
      </c>
      <c r="D131" s="102">
        <v>44589</v>
      </c>
      <c r="E131" s="101" t="s">
        <v>243</v>
      </c>
      <c r="F131" s="101">
        <v>7701</v>
      </c>
      <c r="G131" s="103">
        <v>4.0000000000000001E-3</v>
      </c>
      <c r="H131" s="101">
        <v>1925200</v>
      </c>
    </row>
    <row r="132" spans="1:10" hidden="1" outlineLevel="2" x14ac:dyDescent="0.25">
      <c r="A132" s="101" t="s">
        <v>56</v>
      </c>
      <c r="B132" s="101" t="s">
        <v>192</v>
      </c>
      <c r="C132" s="101" t="s">
        <v>248</v>
      </c>
      <c r="D132" s="102">
        <v>44589</v>
      </c>
      <c r="E132" s="101" t="s">
        <v>222</v>
      </c>
      <c r="F132" s="101">
        <v>2922</v>
      </c>
      <c r="G132" s="103">
        <v>4.0000000000000001E-3</v>
      </c>
      <c r="H132" s="101">
        <v>730600</v>
      </c>
    </row>
    <row r="133" spans="1:10" hidden="1" outlineLevel="2" x14ac:dyDescent="0.25">
      <c r="A133" s="101" t="s">
        <v>56</v>
      </c>
      <c r="B133" s="101" t="s">
        <v>192</v>
      </c>
      <c r="C133" s="101" t="s">
        <v>249</v>
      </c>
      <c r="D133" s="102">
        <v>44590</v>
      </c>
      <c r="E133" s="101" t="s">
        <v>220</v>
      </c>
      <c r="F133" s="101">
        <v>1054248</v>
      </c>
      <c r="G133" s="103">
        <v>4.0000000000000001E-3</v>
      </c>
      <c r="H133" s="101">
        <v>263562109.91</v>
      </c>
    </row>
    <row r="134" spans="1:10" hidden="1" outlineLevel="2" x14ac:dyDescent="0.25">
      <c r="A134" s="101" t="s">
        <v>56</v>
      </c>
      <c r="B134" s="101" t="s">
        <v>192</v>
      </c>
      <c r="C134" s="101" t="s">
        <v>189</v>
      </c>
      <c r="D134" s="102">
        <v>44591</v>
      </c>
      <c r="E134" s="101" t="s">
        <v>186</v>
      </c>
      <c r="F134" s="101">
        <v>-2452</v>
      </c>
      <c r="G134" s="103">
        <v>4.0000000000000001E-3</v>
      </c>
      <c r="H134" s="101">
        <v>-613000</v>
      </c>
    </row>
    <row r="135" spans="1:10" hidden="1" outlineLevel="2" x14ac:dyDescent="0.25">
      <c r="A135" s="101" t="s">
        <v>56</v>
      </c>
      <c r="B135" s="101" t="s">
        <v>192</v>
      </c>
      <c r="C135" s="101" t="s">
        <v>189</v>
      </c>
      <c r="D135" s="102">
        <v>44591</v>
      </c>
      <c r="E135" s="101" t="s">
        <v>188</v>
      </c>
      <c r="F135" s="101">
        <v>-34667</v>
      </c>
      <c r="G135" s="103">
        <v>4.0000000000000001E-3</v>
      </c>
      <c r="H135" s="101">
        <v>-8666750</v>
      </c>
    </row>
    <row r="136" spans="1:10" hidden="1" outlineLevel="2" x14ac:dyDescent="0.25">
      <c r="A136" s="101" t="s">
        <v>56</v>
      </c>
      <c r="B136" s="101" t="s">
        <v>192</v>
      </c>
      <c r="C136" s="101" t="s">
        <v>250</v>
      </c>
      <c r="D136" s="102">
        <v>44592</v>
      </c>
      <c r="E136" s="101" t="s">
        <v>251</v>
      </c>
      <c r="F136" s="101">
        <v>1695</v>
      </c>
      <c r="G136" s="103">
        <v>4.0000000000000001E-3</v>
      </c>
      <c r="H136" s="101">
        <v>423750</v>
      </c>
    </row>
    <row r="137" spans="1:10" hidden="1" outlineLevel="2" x14ac:dyDescent="0.25">
      <c r="A137" s="101" t="s">
        <v>56</v>
      </c>
      <c r="B137" s="101" t="s">
        <v>192</v>
      </c>
      <c r="C137" s="101" t="s">
        <v>252</v>
      </c>
      <c r="D137" s="102">
        <v>44592</v>
      </c>
      <c r="E137" s="101" t="s">
        <v>253</v>
      </c>
      <c r="F137" s="101">
        <v>1320</v>
      </c>
      <c r="G137" s="103">
        <v>4.0000000000000001E-3</v>
      </c>
      <c r="H137" s="101">
        <v>330000</v>
      </c>
    </row>
    <row r="138" spans="1:10" hidden="1" outlineLevel="2" x14ac:dyDescent="0.25">
      <c r="A138" s="101" t="s">
        <v>56</v>
      </c>
      <c r="B138" s="101" t="s">
        <v>192</v>
      </c>
      <c r="C138" s="101" t="s">
        <v>254</v>
      </c>
      <c r="D138" s="102">
        <v>44592</v>
      </c>
      <c r="E138" s="101" t="s">
        <v>255</v>
      </c>
      <c r="F138" s="101">
        <v>33918</v>
      </c>
      <c r="G138" s="103">
        <v>4.0000000000000001E-3</v>
      </c>
      <c r="H138" s="101">
        <v>8479453.4600000009</v>
      </c>
    </row>
    <row r="139" spans="1:10" hidden="1" outlineLevel="2" x14ac:dyDescent="0.25">
      <c r="A139" s="101" t="s">
        <v>56</v>
      </c>
      <c r="B139" s="101" t="s">
        <v>192</v>
      </c>
      <c r="C139" s="101" t="s">
        <v>256</v>
      </c>
      <c r="D139" s="102">
        <v>44592</v>
      </c>
      <c r="E139" s="101" t="s">
        <v>257</v>
      </c>
      <c r="F139" s="101">
        <v>404</v>
      </c>
      <c r="G139" s="103">
        <v>4.0000000000000001E-3</v>
      </c>
      <c r="H139" s="101">
        <v>100900</v>
      </c>
    </row>
    <row r="140" spans="1:10" hidden="1" outlineLevel="2" x14ac:dyDescent="0.25">
      <c r="A140" s="101" t="s">
        <v>56</v>
      </c>
      <c r="B140" s="101" t="s">
        <v>192</v>
      </c>
      <c r="C140" s="101" t="s">
        <v>258</v>
      </c>
      <c r="D140" s="102">
        <v>44592</v>
      </c>
      <c r="E140" s="101" t="s">
        <v>257</v>
      </c>
      <c r="F140" s="101">
        <v>3133</v>
      </c>
      <c r="G140" s="103">
        <v>4.0000000000000001E-3</v>
      </c>
      <c r="H140" s="101">
        <v>783200</v>
      </c>
    </row>
    <row r="141" spans="1:10" outlineLevel="1" collapsed="1" x14ac:dyDescent="0.25">
      <c r="A141" s="104" t="s">
        <v>259</v>
      </c>
      <c r="D141" s="102"/>
      <c r="F141" s="101">
        <v>1731606</v>
      </c>
      <c r="H141" s="101">
        <v>433710840.38599998</v>
      </c>
      <c r="J141" s="101"/>
    </row>
    <row r="142" spans="1:10" x14ac:dyDescent="0.25">
      <c r="A142" s="104" t="s">
        <v>260</v>
      </c>
      <c r="D142" s="102"/>
      <c r="F142" s="101">
        <v>8213024</v>
      </c>
      <c r="H142" s="101">
        <v>680728670.20492804</v>
      </c>
    </row>
    <row r="148" spans="2:12" x14ac:dyDescent="0.25">
      <c r="B148" s="106"/>
      <c r="C148" s="106"/>
      <c r="D148" s="107"/>
      <c r="E148" s="106"/>
      <c r="F148" s="106" t="s">
        <v>261</v>
      </c>
      <c r="G148" s="108"/>
      <c r="H148" s="108" t="s">
        <v>262</v>
      </c>
    </row>
    <row r="149" spans="2:12" x14ac:dyDescent="0.25">
      <c r="B149" s="106" t="s">
        <v>263</v>
      </c>
      <c r="C149" s="106"/>
      <c r="D149" s="107"/>
      <c r="E149" s="106"/>
      <c r="F149" s="106">
        <f>+F6</f>
        <v>10141</v>
      </c>
      <c r="G149" s="106"/>
      <c r="H149" s="106">
        <f t="shared" ref="H149" si="0">+H6</f>
        <v>92193</v>
      </c>
      <c r="I149" s="101"/>
      <c r="J149" s="101"/>
      <c r="K149" s="101"/>
      <c r="L149" s="101"/>
    </row>
    <row r="150" spans="2:12" x14ac:dyDescent="0.25">
      <c r="B150" s="106" t="s">
        <v>264</v>
      </c>
      <c r="C150" s="106"/>
      <c r="D150" s="107"/>
      <c r="E150" s="106"/>
      <c r="F150" s="106">
        <f>+F8+F35+F40+F48</f>
        <v>1519429</v>
      </c>
      <c r="G150" s="106"/>
      <c r="H150" s="106">
        <f t="shared" ref="H150" si="1">+H8+H35+H40+H48</f>
        <v>37649470</v>
      </c>
      <c r="I150" s="101"/>
      <c r="J150" s="101"/>
      <c r="K150" s="101"/>
      <c r="L150" s="101"/>
    </row>
    <row r="151" spans="2:12" x14ac:dyDescent="0.25">
      <c r="B151" s="106" t="s">
        <v>265</v>
      </c>
      <c r="C151" s="106"/>
      <c r="D151" s="107"/>
      <c r="E151" s="106"/>
      <c r="F151" s="106">
        <f>+F45</f>
        <v>460801</v>
      </c>
      <c r="G151" s="106"/>
      <c r="H151" s="106">
        <f t="shared" ref="H151" si="2">+H45</f>
        <v>23094095</v>
      </c>
      <c r="I151" s="101"/>
      <c r="J151" s="101"/>
      <c r="K151" s="101"/>
      <c r="L151" s="101"/>
    </row>
    <row r="152" spans="2:12" x14ac:dyDescent="0.25">
      <c r="B152" s="106" t="s">
        <v>266</v>
      </c>
      <c r="C152" s="106"/>
      <c r="D152" s="107"/>
      <c r="E152" s="106"/>
      <c r="F152" s="106">
        <f>+F57+F59</f>
        <v>884515</v>
      </c>
      <c r="G152" s="106"/>
      <c r="H152" s="106">
        <f t="shared" ref="H152" si="3">+H57+H59</f>
        <v>22619867</v>
      </c>
      <c r="I152" s="101"/>
      <c r="J152" s="101"/>
      <c r="K152" s="101"/>
      <c r="L152" s="101"/>
    </row>
    <row r="153" spans="2:12" x14ac:dyDescent="0.25">
      <c r="B153" s="106" t="s">
        <v>267</v>
      </c>
      <c r="C153" s="106"/>
      <c r="D153" s="107"/>
      <c r="E153" s="106"/>
      <c r="F153" s="106">
        <f>+F84</f>
        <v>3606532</v>
      </c>
      <c r="G153" s="106"/>
      <c r="H153" s="106">
        <f t="shared" ref="H153" si="4">+H84</f>
        <v>163562246.48892802</v>
      </c>
      <c r="I153" s="101"/>
      <c r="J153" s="101"/>
      <c r="K153" s="101"/>
      <c r="L153" s="101"/>
    </row>
    <row r="154" spans="2:12" ht="15.75" x14ac:dyDescent="0.25">
      <c r="B154" s="109" t="s">
        <v>268</v>
      </c>
      <c r="C154" s="109"/>
      <c r="D154" s="109"/>
      <c r="E154" s="109"/>
      <c r="F154" s="109">
        <f>SUM(F149:F153)</f>
        <v>6481418</v>
      </c>
      <c r="G154" s="109"/>
      <c r="H154" s="109">
        <f t="shared" ref="H154" si="5">SUM(H149:H153)</f>
        <v>247017871.48892802</v>
      </c>
    </row>
    <row r="156" spans="2:12" x14ac:dyDescent="0.25">
      <c r="B156" s="101" t="s">
        <v>269</v>
      </c>
      <c r="F156" s="101">
        <f>+'[1]41'!D3</f>
        <v>458778064</v>
      </c>
    </row>
    <row r="157" spans="2:12" x14ac:dyDescent="0.25">
      <c r="B157" s="101" t="s">
        <v>270</v>
      </c>
      <c r="F157" s="101">
        <f>-'[1]41'!C3</f>
        <v>-29067671</v>
      </c>
    </row>
    <row r="158" spans="2:12" x14ac:dyDescent="0.25">
      <c r="B158" s="101" t="s">
        <v>271</v>
      </c>
      <c r="F158" s="101">
        <f>+F156+F157</f>
        <v>429710393</v>
      </c>
      <c r="J158" s="99">
        <v>1835112</v>
      </c>
    </row>
    <row r="159" spans="2:12" x14ac:dyDescent="0.25">
      <c r="B159" s="101" t="s">
        <v>272</v>
      </c>
      <c r="F159" s="101">
        <v>4.0000000000000001E-3</v>
      </c>
      <c r="J159" s="99">
        <v>116112</v>
      </c>
    </row>
    <row r="160" spans="2:12" ht="18.75" x14ac:dyDescent="0.3">
      <c r="B160" s="111" t="s">
        <v>273</v>
      </c>
      <c r="C160" s="111"/>
      <c r="D160" s="111"/>
      <c r="E160" s="111"/>
      <c r="F160" s="111">
        <f>+F158*F159</f>
        <v>1718841.5719999999</v>
      </c>
      <c r="J160" s="99">
        <f>+J158-J159</f>
        <v>1719000</v>
      </c>
    </row>
    <row r="161" spans="2:6" x14ac:dyDescent="0.25">
      <c r="B161" s="101" t="s">
        <v>274</v>
      </c>
      <c r="F161" s="101">
        <v>1719000</v>
      </c>
    </row>
    <row r="162" spans="2:6" x14ac:dyDescent="0.25">
      <c r="B162" s="101" t="s">
        <v>275</v>
      </c>
      <c r="F162" s="101">
        <f>+F141-F161</f>
        <v>12606</v>
      </c>
    </row>
    <row r="167" spans="2:6" x14ac:dyDescent="0.25">
      <c r="B167" s="106" t="s">
        <v>273</v>
      </c>
      <c r="C167" s="106"/>
      <c r="D167" s="107"/>
      <c r="E167" s="106"/>
      <c r="F167" s="106">
        <v>1719000</v>
      </c>
    </row>
    <row r="168" spans="2:6" x14ac:dyDescent="0.25">
      <c r="B168" s="106" t="s">
        <v>276</v>
      </c>
      <c r="C168" s="106"/>
      <c r="D168" s="107"/>
      <c r="E168" s="106"/>
      <c r="F168" s="106">
        <f>+F154</f>
        <v>6481418</v>
      </c>
    </row>
    <row r="169" spans="2:6" ht="18.75" x14ac:dyDescent="0.3">
      <c r="B169" s="112" t="s">
        <v>268</v>
      </c>
      <c r="C169" s="112"/>
      <c r="D169" s="112"/>
      <c r="E169" s="112"/>
      <c r="F169" s="112">
        <f>+F167+F168</f>
        <v>8200418</v>
      </c>
    </row>
  </sheetData>
  <mergeCells count="3">
    <mergeCell ref="A1:H1"/>
    <mergeCell ref="A2:H2"/>
    <mergeCell ref="A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8"/>
  <sheetViews>
    <sheetView topLeftCell="A68" workbookViewId="0">
      <selection activeCell="B194" sqref="B194"/>
    </sheetView>
  </sheetViews>
  <sheetFormatPr baseColWidth="10" defaultColWidth="8" defaultRowHeight="12.75" outlineLevelRow="2" x14ac:dyDescent="0.2"/>
  <cols>
    <col min="1" max="1" width="40.125" style="146" customWidth="1"/>
    <col min="2" max="2" width="17.625" style="146" bestFit="1" customWidth="1"/>
    <col min="3" max="3" width="18.5" style="186" customWidth="1"/>
    <col min="4" max="4" width="25.375" style="146" customWidth="1"/>
    <col min="5" max="5" width="22.75" style="146" bestFit="1" customWidth="1"/>
    <col min="6" max="6" width="14.5" style="146" bestFit="1" customWidth="1"/>
    <col min="7" max="7" width="14.5" style="148" bestFit="1" customWidth="1"/>
    <col min="8" max="8" width="16.375" style="148" bestFit="1" customWidth="1"/>
    <col min="9" max="9" width="16.625" style="146" bestFit="1" customWidth="1"/>
    <col min="10" max="10" width="13.875" style="174" bestFit="1" customWidth="1"/>
    <col min="11" max="16384" width="8" style="144"/>
  </cols>
  <sheetData>
    <row r="1" spans="1:9" x14ac:dyDescent="0.2">
      <c r="A1" s="290" t="s">
        <v>33</v>
      </c>
      <c r="B1" s="291"/>
      <c r="C1" s="291"/>
      <c r="D1" s="291"/>
      <c r="E1" s="291"/>
      <c r="F1" s="291"/>
      <c r="G1" s="291"/>
      <c r="H1" s="291"/>
      <c r="I1" s="291"/>
    </row>
    <row r="2" spans="1:9" x14ac:dyDescent="0.2">
      <c r="A2" s="290" t="s">
        <v>531</v>
      </c>
      <c r="B2" s="291"/>
      <c r="C2" s="291"/>
      <c r="D2" s="291"/>
      <c r="E2" s="291"/>
      <c r="F2" s="291"/>
      <c r="G2" s="291"/>
      <c r="H2" s="291"/>
      <c r="I2" s="291"/>
    </row>
    <row r="3" spans="1:9" x14ac:dyDescent="0.2">
      <c r="A3" s="290"/>
      <c r="B3" s="291"/>
      <c r="C3" s="291"/>
      <c r="D3" s="291"/>
      <c r="E3" s="291"/>
      <c r="F3" s="291"/>
      <c r="G3" s="291"/>
      <c r="H3" s="291"/>
      <c r="I3" s="291"/>
    </row>
    <row r="4" spans="1:9" x14ac:dyDescent="0.2">
      <c r="A4" s="145" t="s">
        <v>35</v>
      </c>
      <c r="B4" s="145" t="s">
        <v>37</v>
      </c>
      <c r="C4" s="145" t="s">
        <v>38</v>
      </c>
      <c r="D4" s="145" t="s">
        <v>39</v>
      </c>
      <c r="E4" s="145"/>
      <c r="F4" s="145" t="s">
        <v>40</v>
      </c>
      <c r="G4" s="145" t="s">
        <v>41</v>
      </c>
      <c r="H4" s="145"/>
      <c r="I4" s="145" t="s">
        <v>10</v>
      </c>
    </row>
    <row r="5" spans="1:9" hidden="1" outlineLevel="2" x14ac:dyDescent="0.2">
      <c r="A5" s="146" t="s">
        <v>288</v>
      </c>
      <c r="B5" s="146" t="s">
        <v>532</v>
      </c>
      <c r="C5" s="147">
        <v>44604</v>
      </c>
      <c r="D5" s="146" t="s">
        <v>533</v>
      </c>
      <c r="F5" s="146">
        <v>100000</v>
      </c>
      <c r="G5" s="148">
        <v>0.1</v>
      </c>
      <c r="I5" s="146">
        <v>1000000</v>
      </c>
    </row>
    <row r="6" spans="1:9" hidden="1" outlineLevel="2" x14ac:dyDescent="0.2">
      <c r="A6" s="146" t="s">
        <v>56</v>
      </c>
      <c r="B6" s="146" t="s">
        <v>534</v>
      </c>
      <c r="C6" s="147">
        <v>44615</v>
      </c>
      <c r="D6" s="146" t="s">
        <v>535</v>
      </c>
      <c r="F6" s="146">
        <v>119000</v>
      </c>
      <c r="G6" s="148">
        <v>0.1</v>
      </c>
      <c r="I6" s="146">
        <v>1190000</v>
      </c>
    </row>
    <row r="7" spans="1:9" hidden="1" outlineLevel="2" x14ac:dyDescent="0.2">
      <c r="A7" s="146" t="s">
        <v>56</v>
      </c>
      <c r="B7" s="146" t="s">
        <v>536</v>
      </c>
      <c r="C7" s="147">
        <v>44615</v>
      </c>
      <c r="D7" s="146" t="s">
        <v>535</v>
      </c>
      <c r="F7" s="146">
        <v>130000</v>
      </c>
      <c r="G7" s="148">
        <v>0.1</v>
      </c>
      <c r="I7" s="146">
        <v>1300000</v>
      </c>
    </row>
    <row r="8" spans="1:9" hidden="1" outlineLevel="2" x14ac:dyDescent="0.2">
      <c r="A8" s="146" t="s">
        <v>56</v>
      </c>
      <c r="B8" s="146" t="s">
        <v>537</v>
      </c>
      <c r="C8" s="147">
        <v>44616</v>
      </c>
      <c r="D8" s="146" t="s">
        <v>538</v>
      </c>
      <c r="F8" s="146">
        <v>45000</v>
      </c>
      <c r="G8" s="148">
        <v>0.1</v>
      </c>
      <c r="I8" s="146">
        <v>450000</v>
      </c>
    </row>
    <row r="9" spans="1:9" outlineLevel="1" collapsed="1" x14ac:dyDescent="0.2">
      <c r="A9" s="187" t="s">
        <v>297</v>
      </c>
      <c r="B9" s="188"/>
      <c r="C9" s="189"/>
      <c r="D9" s="188"/>
      <c r="E9" s="188"/>
      <c r="F9" s="188">
        <v>394000</v>
      </c>
      <c r="G9" s="190"/>
      <c r="H9" s="190"/>
      <c r="I9" s="188">
        <v>3940000</v>
      </c>
    </row>
    <row r="10" spans="1:9" hidden="1" outlineLevel="2" x14ac:dyDescent="0.2">
      <c r="A10" s="188" t="s">
        <v>42</v>
      </c>
      <c r="B10" s="188" t="s">
        <v>539</v>
      </c>
      <c r="C10" s="189">
        <v>44613</v>
      </c>
      <c r="D10" s="188" t="s">
        <v>540</v>
      </c>
      <c r="E10" s="188"/>
      <c r="F10" s="188">
        <v>38500</v>
      </c>
      <c r="G10" s="190">
        <v>0.11</v>
      </c>
      <c r="H10" s="190"/>
      <c r="I10" s="188">
        <v>350000</v>
      </c>
    </row>
    <row r="11" spans="1:9" outlineLevel="1" collapsed="1" x14ac:dyDescent="0.2">
      <c r="A11" s="187" t="s">
        <v>46</v>
      </c>
      <c r="B11" s="188"/>
      <c r="C11" s="189"/>
      <c r="D11" s="188"/>
      <c r="E11" s="188"/>
      <c r="F11" s="188">
        <v>38500</v>
      </c>
      <c r="G11" s="190"/>
      <c r="H11" s="190"/>
      <c r="I11" s="188">
        <v>350000</v>
      </c>
    </row>
    <row r="12" spans="1:9" hidden="1" outlineLevel="2" x14ac:dyDescent="0.2">
      <c r="A12" s="146" t="s">
        <v>47</v>
      </c>
      <c r="B12" s="146" t="s">
        <v>541</v>
      </c>
      <c r="C12" s="147">
        <v>44593</v>
      </c>
      <c r="D12" s="146" t="s">
        <v>542</v>
      </c>
      <c r="F12" s="146">
        <v>-77868</v>
      </c>
      <c r="G12" s="148">
        <v>0.06</v>
      </c>
      <c r="I12" s="146">
        <v>-1297800</v>
      </c>
    </row>
    <row r="13" spans="1:9" hidden="1" outlineLevel="2" x14ac:dyDescent="0.2">
      <c r="A13" s="146" t="s">
        <v>56</v>
      </c>
      <c r="B13" s="146" t="s">
        <v>543</v>
      </c>
      <c r="C13" s="147">
        <v>44596</v>
      </c>
      <c r="D13" s="146" t="s">
        <v>544</v>
      </c>
      <c r="F13" s="146">
        <v>57600</v>
      </c>
      <c r="G13" s="148">
        <v>0.06</v>
      </c>
      <c r="I13" s="146">
        <v>960000</v>
      </c>
    </row>
    <row r="14" spans="1:9" hidden="1" outlineLevel="2" x14ac:dyDescent="0.2">
      <c r="A14" s="146" t="s">
        <v>56</v>
      </c>
      <c r="B14" s="146" t="s">
        <v>545</v>
      </c>
      <c r="C14" s="147">
        <v>44600</v>
      </c>
      <c r="D14" s="146" t="s">
        <v>99</v>
      </c>
      <c r="F14" s="146">
        <v>84000</v>
      </c>
      <c r="G14" s="148">
        <v>0.06</v>
      </c>
      <c r="I14" s="146">
        <v>1400000</v>
      </c>
    </row>
    <row r="15" spans="1:9" hidden="1" outlineLevel="2" x14ac:dyDescent="0.2">
      <c r="A15" s="146" t="s">
        <v>56</v>
      </c>
      <c r="B15" s="146" t="s">
        <v>546</v>
      </c>
      <c r="C15" s="147">
        <v>44601</v>
      </c>
      <c r="D15" s="146" t="s">
        <v>547</v>
      </c>
      <c r="F15" s="146">
        <v>11448</v>
      </c>
      <c r="G15" s="148">
        <v>0.06</v>
      </c>
      <c r="I15" s="146">
        <v>190800</v>
      </c>
    </row>
    <row r="16" spans="1:9" hidden="1" outlineLevel="2" x14ac:dyDescent="0.2">
      <c r="A16" s="146" t="s">
        <v>56</v>
      </c>
      <c r="B16" s="146" t="s">
        <v>548</v>
      </c>
      <c r="C16" s="147">
        <v>44606</v>
      </c>
      <c r="D16" s="146" t="s">
        <v>365</v>
      </c>
      <c r="F16" s="146">
        <v>24000</v>
      </c>
      <c r="G16" s="148">
        <v>0.06</v>
      </c>
      <c r="I16" s="146">
        <v>400000</v>
      </c>
    </row>
    <row r="17" spans="1:9" hidden="1" outlineLevel="2" x14ac:dyDescent="0.2">
      <c r="A17" s="146" t="s">
        <v>56</v>
      </c>
      <c r="B17" s="146" t="s">
        <v>549</v>
      </c>
      <c r="C17" s="147">
        <v>44606</v>
      </c>
      <c r="D17" s="146" t="s">
        <v>365</v>
      </c>
      <c r="F17" s="146">
        <v>9456</v>
      </c>
      <c r="G17" s="148">
        <v>0.06</v>
      </c>
      <c r="I17" s="146">
        <v>157600</v>
      </c>
    </row>
    <row r="18" spans="1:9" hidden="1" outlineLevel="2" x14ac:dyDescent="0.2">
      <c r="A18" s="146" t="s">
        <v>56</v>
      </c>
      <c r="B18" s="146" t="s">
        <v>550</v>
      </c>
      <c r="C18" s="147">
        <v>44606</v>
      </c>
      <c r="D18" s="146" t="s">
        <v>365</v>
      </c>
      <c r="F18" s="146">
        <v>36855</v>
      </c>
      <c r="G18" s="148">
        <v>0.06</v>
      </c>
      <c r="I18" s="146">
        <v>614250</v>
      </c>
    </row>
    <row r="19" spans="1:9" hidden="1" outlineLevel="2" x14ac:dyDescent="0.2">
      <c r="A19" s="146" t="s">
        <v>56</v>
      </c>
      <c r="B19" s="146" t="s">
        <v>551</v>
      </c>
      <c r="C19" s="147">
        <v>44607</v>
      </c>
      <c r="D19" s="146" t="s">
        <v>552</v>
      </c>
      <c r="F19" s="146">
        <v>13980</v>
      </c>
      <c r="G19" s="148">
        <v>0.06</v>
      </c>
      <c r="I19" s="146">
        <v>233000</v>
      </c>
    </row>
    <row r="20" spans="1:9" hidden="1" outlineLevel="2" x14ac:dyDescent="0.2">
      <c r="A20" s="146" t="s">
        <v>56</v>
      </c>
      <c r="B20" s="146" t="s">
        <v>553</v>
      </c>
      <c r="C20" s="147">
        <v>44609</v>
      </c>
      <c r="D20" s="146" t="s">
        <v>311</v>
      </c>
      <c r="F20" s="146">
        <v>10800</v>
      </c>
      <c r="G20" s="148">
        <v>0.06</v>
      </c>
      <c r="I20" s="146">
        <v>180000</v>
      </c>
    </row>
    <row r="21" spans="1:9" hidden="1" outlineLevel="2" x14ac:dyDescent="0.2">
      <c r="A21" s="146" t="s">
        <v>56</v>
      </c>
      <c r="B21" s="146" t="s">
        <v>554</v>
      </c>
      <c r="C21" s="147">
        <v>44610</v>
      </c>
      <c r="D21" s="146" t="s">
        <v>320</v>
      </c>
      <c r="F21" s="146">
        <v>28590</v>
      </c>
      <c r="G21" s="148">
        <v>0.06</v>
      </c>
      <c r="I21" s="146">
        <v>476500</v>
      </c>
    </row>
    <row r="22" spans="1:9" hidden="1" outlineLevel="2" x14ac:dyDescent="0.2">
      <c r="A22" s="146" t="s">
        <v>56</v>
      </c>
      <c r="B22" s="146" t="s">
        <v>555</v>
      </c>
      <c r="C22" s="147">
        <v>44613</v>
      </c>
      <c r="D22" s="146" t="s">
        <v>556</v>
      </c>
      <c r="F22" s="146">
        <v>21000</v>
      </c>
      <c r="G22" s="148">
        <v>0.06</v>
      </c>
      <c r="I22" s="146">
        <v>350000</v>
      </c>
    </row>
    <row r="23" spans="1:9" hidden="1" outlineLevel="2" x14ac:dyDescent="0.2">
      <c r="A23" s="146" t="s">
        <v>56</v>
      </c>
      <c r="B23" s="146" t="s">
        <v>557</v>
      </c>
      <c r="C23" s="147">
        <v>44614</v>
      </c>
      <c r="D23" s="146" t="s">
        <v>316</v>
      </c>
      <c r="F23" s="146">
        <v>80844</v>
      </c>
      <c r="G23" s="148">
        <v>0.06</v>
      </c>
      <c r="I23" s="146">
        <v>1347395</v>
      </c>
    </row>
    <row r="24" spans="1:9" hidden="1" outlineLevel="2" x14ac:dyDescent="0.2">
      <c r="A24" s="146" t="s">
        <v>56</v>
      </c>
      <c r="B24" s="146" t="s">
        <v>558</v>
      </c>
      <c r="C24" s="147">
        <v>44615</v>
      </c>
      <c r="D24" s="146" t="s">
        <v>559</v>
      </c>
      <c r="F24" s="146">
        <v>41280</v>
      </c>
      <c r="G24" s="148">
        <v>0.06</v>
      </c>
      <c r="I24" s="146">
        <v>688000</v>
      </c>
    </row>
    <row r="25" spans="1:9" hidden="1" outlineLevel="2" x14ac:dyDescent="0.2">
      <c r="A25" s="146" t="s">
        <v>56</v>
      </c>
      <c r="B25" s="146" t="s">
        <v>560</v>
      </c>
      <c r="C25" s="147">
        <v>44620</v>
      </c>
      <c r="D25" s="146" t="s">
        <v>307</v>
      </c>
      <c r="F25" s="146">
        <v>105276</v>
      </c>
      <c r="G25" s="148">
        <v>0.06</v>
      </c>
      <c r="I25" s="146">
        <v>1754600</v>
      </c>
    </row>
    <row r="26" spans="1:9" hidden="1" outlineLevel="2" x14ac:dyDescent="0.2">
      <c r="A26" s="146" t="s">
        <v>56</v>
      </c>
      <c r="B26" s="146" t="s">
        <v>561</v>
      </c>
      <c r="C26" s="147">
        <v>44620</v>
      </c>
      <c r="D26" s="146" t="s">
        <v>562</v>
      </c>
      <c r="F26" s="146">
        <v>121560</v>
      </c>
      <c r="G26" s="148">
        <v>0.06</v>
      </c>
      <c r="I26" s="146">
        <v>2026004</v>
      </c>
    </row>
    <row r="27" spans="1:9" outlineLevel="1" collapsed="1" x14ac:dyDescent="0.2">
      <c r="A27" s="191" t="s">
        <v>51</v>
      </c>
      <c r="B27" s="192"/>
      <c r="C27" s="193"/>
      <c r="D27" s="192"/>
      <c r="E27" s="192"/>
      <c r="F27" s="192">
        <v>568821</v>
      </c>
      <c r="G27" s="194"/>
      <c r="H27" s="194"/>
      <c r="I27" s="192">
        <v>9480349</v>
      </c>
    </row>
    <row r="28" spans="1:9" hidden="1" outlineLevel="2" x14ac:dyDescent="0.2">
      <c r="A28" s="192" t="s">
        <v>52</v>
      </c>
      <c r="B28" s="192" t="s">
        <v>563</v>
      </c>
      <c r="C28" s="193">
        <v>44593</v>
      </c>
      <c r="D28" s="192" t="s">
        <v>564</v>
      </c>
      <c r="E28" s="192"/>
      <c r="F28" s="192">
        <v>35360</v>
      </c>
      <c r="G28" s="194">
        <v>0.04</v>
      </c>
      <c r="H28" s="194"/>
      <c r="I28" s="192">
        <v>884000</v>
      </c>
    </row>
    <row r="29" spans="1:9" hidden="1" outlineLevel="2" x14ac:dyDescent="0.2">
      <c r="A29" s="192" t="s">
        <v>56</v>
      </c>
      <c r="B29" s="192" t="s">
        <v>565</v>
      </c>
      <c r="C29" s="193">
        <v>44593</v>
      </c>
      <c r="D29" s="192" t="s">
        <v>69</v>
      </c>
      <c r="E29" s="192"/>
      <c r="F29" s="192">
        <v>455274</v>
      </c>
      <c r="G29" s="194">
        <v>0.04</v>
      </c>
      <c r="H29" s="194"/>
      <c r="I29" s="192">
        <v>11381839</v>
      </c>
    </row>
    <row r="30" spans="1:9" hidden="1" outlineLevel="2" x14ac:dyDescent="0.2">
      <c r="A30" s="192" t="s">
        <v>56</v>
      </c>
      <c r="B30" s="192" t="s">
        <v>566</v>
      </c>
      <c r="C30" s="193">
        <v>44595</v>
      </c>
      <c r="D30" s="192" t="s">
        <v>67</v>
      </c>
      <c r="E30" s="192"/>
      <c r="F30" s="192">
        <v>101640</v>
      </c>
      <c r="G30" s="194">
        <v>0.04</v>
      </c>
      <c r="H30" s="194"/>
      <c r="I30" s="192">
        <v>2540999</v>
      </c>
    </row>
    <row r="31" spans="1:9" hidden="1" outlineLevel="2" x14ac:dyDescent="0.2">
      <c r="A31" s="192" t="s">
        <v>56</v>
      </c>
      <c r="B31" s="192" t="s">
        <v>567</v>
      </c>
      <c r="C31" s="193">
        <v>44595</v>
      </c>
      <c r="D31" s="192" t="s">
        <v>351</v>
      </c>
      <c r="E31" s="192"/>
      <c r="F31" s="192">
        <v>93600</v>
      </c>
      <c r="G31" s="194">
        <v>0.04</v>
      </c>
      <c r="H31" s="194"/>
      <c r="I31" s="192">
        <v>2340000</v>
      </c>
    </row>
    <row r="32" spans="1:9" hidden="1" outlineLevel="2" x14ac:dyDescent="0.2">
      <c r="A32" s="192" t="s">
        <v>56</v>
      </c>
      <c r="B32" s="192" t="s">
        <v>568</v>
      </c>
      <c r="C32" s="193">
        <v>44595</v>
      </c>
      <c r="D32" s="192" t="s">
        <v>58</v>
      </c>
      <c r="E32" s="192"/>
      <c r="F32" s="192">
        <v>10124</v>
      </c>
      <c r="G32" s="194">
        <v>0.04</v>
      </c>
      <c r="H32" s="194"/>
      <c r="I32" s="192">
        <v>253100</v>
      </c>
    </row>
    <row r="33" spans="1:9" hidden="1" outlineLevel="2" x14ac:dyDescent="0.2">
      <c r="A33" s="192" t="s">
        <v>56</v>
      </c>
      <c r="B33" s="192" t="s">
        <v>569</v>
      </c>
      <c r="C33" s="193">
        <v>44595</v>
      </c>
      <c r="D33" s="192" t="s">
        <v>75</v>
      </c>
      <c r="E33" s="192"/>
      <c r="F33" s="192">
        <v>35712</v>
      </c>
      <c r="G33" s="194">
        <v>0.04</v>
      </c>
      <c r="H33" s="194"/>
      <c r="I33" s="192">
        <v>892800</v>
      </c>
    </row>
    <row r="34" spans="1:9" hidden="1" outlineLevel="2" x14ac:dyDescent="0.2">
      <c r="A34" s="192" t="s">
        <v>56</v>
      </c>
      <c r="B34" s="192" t="s">
        <v>570</v>
      </c>
      <c r="C34" s="193">
        <v>44595</v>
      </c>
      <c r="D34" s="192" t="s">
        <v>75</v>
      </c>
      <c r="E34" s="192"/>
      <c r="F34" s="192">
        <v>35712</v>
      </c>
      <c r="G34" s="194">
        <v>0.04</v>
      </c>
      <c r="H34" s="194"/>
      <c r="I34" s="192">
        <v>892800</v>
      </c>
    </row>
    <row r="35" spans="1:9" hidden="1" outlineLevel="2" x14ac:dyDescent="0.2">
      <c r="A35" s="192" t="s">
        <v>56</v>
      </c>
      <c r="B35" s="192" t="s">
        <v>571</v>
      </c>
      <c r="C35" s="193">
        <v>44596</v>
      </c>
      <c r="D35" s="192" t="s">
        <v>75</v>
      </c>
      <c r="E35" s="192"/>
      <c r="F35" s="192">
        <v>39240</v>
      </c>
      <c r="G35" s="194">
        <v>0.04</v>
      </c>
      <c r="H35" s="194"/>
      <c r="I35" s="192">
        <v>981000</v>
      </c>
    </row>
    <row r="36" spans="1:9" hidden="1" outlineLevel="2" x14ac:dyDescent="0.2">
      <c r="A36" s="192" t="s">
        <v>56</v>
      </c>
      <c r="B36" s="192" t="s">
        <v>572</v>
      </c>
      <c r="C36" s="193">
        <v>44596</v>
      </c>
      <c r="D36" s="192" t="s">
        <v>75</v>
      </c>
      <c r="E36" s="192"/>
      <c r="F36" s="192">
        <v>7200</v>
      </c>
      <c r="G36" s="194">
        <v>0.04</v>
      </c>
      <c r="H36" s="194"/>
      <c r="I36" s="192">
        <v>180000</v>
      </c>
    </row>
    <row r="37" spans="1:9" hidden="1" outlineLevel="2" x14ac:dyDescent="0.2">
      <c r="A37" s="192" t="s">
        <v>56</v>
      </c>
      <c r="B37" s="192" t="s">
        <v>573</v>
      </c>
      <c r="C37" s="193">
        <v>44596</v>
      </c>
      <c r="D37" s="192" t="s">
        <v>129</v>
      </c>
      <c r="E37" s="192"/>
      <c r="F37" s="192">
        <v>40800</v>
      </c>
      <c r="G37" s="194">
        <v>0.04</v>
      </c>
      <c r="H37" s="194"/>
      <c r="I37" s="192">
        <v>1020000</v>
      </c>
    </row>
    <row r="38" spans="1:9" hidden="1" outlineLevel="2" x14ac:dyDescent="0.2">
      <c r="A38" s="192" t="s">
        <v>56</v>
      </c>
      <c r="B38" s="192" t="s">
        <v>574</v>
      </c>
      <c r="C38" s="193">
        <v>44600</v>
      </c>
      <c r="D38" s="192" t="s">
        <v>58</v>
      </c>
      <c r="E38" s="192"/>
      <c r="F38" s="192">
        <v>7880</v>
      </c>
      <c r="G38" s="194">
        <v>0.04</v>
      </c>
      <c r="H38" s="194"/>
      <c r="I38" s="192">
        <v>197000</v>
      </c>
    </row>
    <row r="39" spans="1:9" hidden="1" outlineLevel="2" x14ac:dyDescent="0.2">
      <c r="A39" s="192" t="s">
        <v>56</v>
      </c>
      <c r="B39" s="192" t="s">
        <v>575</v>
      </c>
      <c r="C39" s="193">
        <v>44600</v>
      </c>
      <c r="D39" s="192" t="s">
        <v>576</v>
      </c>
      <c r="E39" s="192"/>
      <c r="F39" s="192">
        <v>464440</v>
      </c>
      <c r="G39" s="194">
        <v>0.04</v>
      </c>
      <c r="H39" s="194"/>
      <c r="I39" s="192">
        <v>11611000</v>
      </c>
    </row>
    <row r="40" spans="1:9" hidden="1" outlineLevel="2" x14ac:dyDescent="0.2">
      <c r="A40" s="192" t="s">
        <v>56</v>
      </c>
      <c r="B40" s="192" t="s">
        <v>577</v>
      </c>
      <c r="C40" s="193">
        <v>44601</v>
      </c>
      <c r="D40" s="192" t="s">
        <v>75</v>
      </c>
      <c r="E40" s="192"/>
      <c r="F40" s="192">
        <v>42432</v>
      </c>
      <c r="G40" s="194">
        <v>0.04</v>
      </c>
      <c r="H40" s="194"/>
      <c r="I40" s="192">
        <v>1060800</v>
      </c>
    </row>
    <row r="41" spans="1:9" hidden="1" outlineLevel="2" x14ac:dyDescent="0.2">
      <c r="A41" s="192" t="s">
        <v>56</v>
      </c>
      <c r="B41" s="192" t="s">
        <v>578</v>
      </c>
      <c r="C41" s="193">
        <v>44603</v>
      </c>
      <c r="D41" s="192" t="s">
        <v>75</v>
      </c>
      <c r="E41" s="192"/>
      <c r="F41" s="192">
        <v>47194</v>
      </c>
      <c r="G41" s="194">
        <v>0.04</v>
      </c>
      <c r="H41" s="194"/>
      <c r="I41" s="192">
        <v>1179840</v>
      </c>
    </row>
    <row r="42" spans="1:9" hidden="1" outlineLevel="2" x14ac:dyDescent="0.2">
      <c r="A42" s="192" t="s">
        <v>56</v>
      </c>
      <c r="B42" s="192" t="s">
        <v>579</v>
      </c>
      <c r="C42" s="193">
        <v>44603</v>
      </c>
      <c r="D42" s="192" t="s">
        <v>580</v>
      </c>
      <c r="E42" s="192"/>
      <c r="F42" s="192">
        <v>13090</v>
      </c>
      <c r="G42" s="194">
        <v>0.04</v>
      </c>
      <c r="H42" s="194"/>
      <c r="I42" s="192">
        <v>327250</v>
      </c>
    </row>
    <row r="43" spans="1:9" hidden="1" outlineLevel="2" x14ac:dyDescent="0.2">
      <c r="A43" s="192" t="s">
        <v>56</v>
      </c>
      <c r="B43" s="192" t="s">
        <v>581</v>
      </c>
      <c r="C43" s="193">
        <v>44604</v>
      </c>
      <c r="D43" s="192" t="s">
        <v>58</v>
      </c>
      <c r="E43" s="192"/>
      <c r="F43" s="192">
        <v>27119</v>
      </c>
      <c r="G43" s="194">
        <v>0.04</v>
      </c>
      <c r="H43" s="194"/>
      <c r="I43" s="192">
        <v>677983</v>
      </c>
    </row>
    <row r="44" spans="1:9" hidden="1" outlineLevel="2" x14ac:dyDescent="0.2">
      <c r="A44" s="192" t="s">
        <v>56</v>
      </c>
      <c r="B44" s="192" t="s">
        <v>582</v>
      </c>
      <c r="C44" s="193">
        <v>44604</v>
      </c>
      <c r="D44" s="192" t="s">
        <v>79</v>
      </c>
      <c r="E44" s="192"/>
      <c r="F44" s="192">
        <v>11484</v>
      </c>
      <c r="G44" s="194">
        <v>0.04</v>
      </c>
      <c r="H44" s="194"/>
      <c r="I44" s="192">
        <v>287100</v>
      </c>
    </row>
    <row r="45" spans="1:9" hidden="1" outlineLevel="2" x14ac:dyDescent="0.2">
      <c r="A45" s="192" t="s">
        <v>56</v>
      </c>
      <c r="B45" s="192" t="s">
        <v>583</v>
      </c>
      <c r="C45" s="193">
        <v>44606</v>
      </c>
      <c r="D45" s="192" t="s">
        <v>584</v>
      </c>
      <c r="E45" s="192"/>
      <c r="F45" s="192">
        <v>20000</v>
      </c>
      <c r="G45" s="194">
        <v>0.04</v>
      </c>
      <c r="H45" s="194"/>
      <c r="I45" s="192">
        <v>500000</v>
      </c>
    </row>
    <row r="46" spans="1:9" hidden="1" outlineLevel="2" x14ac:dyDescent="0.2">
      <c r="A46" s="192" t="s">
        <v>56</v>
      </c>
      <c r="B46" s="192" t="s">
        <v>585</v>
      </c>
      <c r="C46" s="193">
        <v>44606</v>
      </c>
      <c r="D46" s="192" t="s">
        <v>69</v>
      </c>
      <c r="E46" s="192"/>
      <c r="F46" s="192">
        <v>107197</v>
      </c>
      <c r="G46" s="194">
        <v>0.04</v>
      </c>
      <c r="H46" s="194"/>
      <c r="I46" s="192">
        <v>2679936</v>
      </c>
    </row>
    <row r="47" spans="1:9" hidden="1" outlineLevel="2" x14ac:dyDescent="0.2">
      <c r="A47" s="192" t="s">
        <v>56</v>
      </c>
      <c r="B47" s="192" t="s">
        <v>586</v>
      </c>
      <c r="C47" s="193">
        <v>44607</v>
      </c>
      <c r="D47" s="192" t="s">
        <v>75</v>
      </c>
      <c r="E47" s="192"/>
      <c r="F47" s="192">
        <v>13640</v>
      </c>
      <c r="G47" s="194">
        <v>0.04</v>
      </c>
      <c r="H47" s="194"/>
      <c r="I47" s="192">
        <v>341000</v>
      </c>
    </row>
    <row r="48" spans="1:9" hidden="1" outlineLevel="2" x14ac:dyDescent="0.2">
      <c r="A48" s="192" t="s">
        <v>56</v>
      </c>
      <c r="B48" s="192" t="s">
        <v>587</v>
      </c>
      <c r="C48" s="193">
        <v>44607</v>
      </c>
      <c r="D48" s="192" t="s">
        <v>75</v>
      </c>
      <c r="E48" s="192"/>
      <c r="F48" s="192">
        <v>28000</v>
      </c>
      <c r="G48" s="194">
        <v>0.04</v>
      </c>
      <c r="H48" s="194"/>
      <c r="I48" s="192">
        <v>700000</v>
      </c>
    </row>
    <row r="49" spans="1:9" hidden="1" outlineLevel="2" x14ac:dyDescent="0.2">
      <c r="A49" s="192" t="s">
        <v>56</v>
      </c>
      <c r="B49" s="192" t="s">
        <v>588</v>
      </c>
      <c r="C49" s="193">
        <v>44607</v>
      </c>
      <c r="D49" s="192" t="s">
        <v>552</v>
      </c>
      <c r="E49" s="192"/>
      <c r="F49" s="192">
        <v>9320</v>
      </c>
      <c r="G49" s="194">
        <v>0.04</v>
      </c>
      <c r="H49" s="194"/>
      <c r="I49" s="192">
        <v>233000</v>
      </c>
    </row>
    <row r="50" spans="1:9" hidden="1" outlineLevel="2" x14ac:dyDescent="0.2">
      <c r="A50" s="192" t="s">
        <v>56</v>
      </c>
      <c r="B50" s="192" t="s">
        <v>589</v>
      </c>
      <c r="C50" s="193">
        <v>44608</v>
      </c>
      <c r="D50" s="192" t="s">
        <v>69</v>
      </c>
      <c r="E50" s="192"/>
      <c r="F50" s="192">
        <v>447556</v>
      </c>
      <c r="G50" s="194">
        <v>0.04</v>
      </c>
      <c r="H50" s="194"/>
      <c r="I50" s="192">
        <v>11188895</v>
      </c>
    </row>
    <row r="51" spans="1:9" hidden="1" outlineLevel="2" x14ac:dyDescent="0.2">
      <c r="A51" s="192" t="s">
        <v>56</v>
      </c>
      <c r="B51" s="192" t="s">
        <v>590</v>
      </c>
      <c r="C51" s="193">
        <v>44608</v>
      </c>
      <c r="D51" s="192" t="s">
        <v>69</v>
      </c>
      <c r="E51" s="192"/>
      <c r="F51" s="192">
        <v>139499</v>
      </c>
      <c r="G51" s="194">
        <v>0.04</v>
      </c>
      <c r="H51" s="194"/>
      <c r="I51" s="192">
        <v>3487468</v>
      </c>
    </row>
    <row r="52" spans="1:9" hidden="1" outlineLevel="2" x14ac:dyDescent="0.2">
      <c r="A52" s="192" t="s">
        <v>56</v>
      </c>
      <c r="B52" s="192" t="s">
        <v>591</v>
      </c>
      <c r="C52" s="193">
        <v>44608</v>
      </c>
      <c r="D52" s="192" t="s">
        <v>75</v>
      </c>
      <c r="E52" s="192"/>
      <c r="F52" s="192">
        <v>43176</v>
      </c>
      <c r="G52" s="194">
        <v>0.04</v>
      </c>
      <c r="H52" s="194"/>
      <c r="I52" s="192">
        <v>1079400</v>
      </c>
    </row>
    <row r="53" spans="1:9" hidden="1" outlineLevel="2" x14ac:dyDescent="0.2">
      <c r="A53" s="192" t="s">
        <v>56</v>
      </c>
      <c r="B53" s="192" t="s">
        <v>592</v>
      </c>
      <c r="C53" s="193">
        <v>44609</v>
      </c>
      <c r="D53" s="192" t="s">
        <v>564</v>
      </c>
      <c r="E53" s="192"/>
      <c r="F53" s="192">
        <v>330670</v>
      </c>
      <c r="G53" s="194">
        <v>0.04</v>
      </c>
      <c r="H53" s="194"/>
      <c r="I53" s="192">
        <v>8266755</v>
      </c>
    </row>
    <row r="54" spans="1:9" hidden="1" outlineLevel="2" x14ac:dyDescent="0.2">
      <c r="A54" s="192" t="s">
        <v>56</v>
      </c>
      <c r="B54" s="192" t="s">
        <v>593</v>
      </c>
      <c r="C54" s="193">
        <v>44609</v>
      </c>
      <c r="D54" s="192" t="s">
        <v>339</v>
      </c>
      <c r="E54" s="192"/>
      <c r="F54" s="192">
        <v>82000</v>
      </c>
      <c r="G54" s="194">
        <v>0.04</v>
      </c>
      <c r="H54" s="194"/>
      <c r="I54" s="192">
        <v>2050000</v>
      </c>
    </row>
    <row r="55" spans="1:9" hidden="1" outlineLevel="2" x14ac:dyDescent="0.2">
      <c r="A55" s="192" t="s">
        <v>56</v>
      </c>
      <c r="B55" s="192" t="s">
        <v>594</v>
      </c>
      <c r="C55" s="193">
        <v>44609</v>
      </c>
      <c r="D55" s="192" t="s">
        <v>339</v>
      </c>
      <c r="E55" s="192"/>
      <c r="F55" s="192">
        <v>76246</v>
      </c>
      <c r="G55" s="194">
        <v>0.04</v>
      </c>
      <c r="H55" s="194"/>
      <c r="I55" s="192">
        <v>1906150</v>
      </c>
    </row>
    <row r="56" spans="1:9" hidden="1" outlineLevel="2" x14ac:dyDescent="0.2">
      <c r="A56" s="192" t="s">
        <v>56</v>
      </c>
      <c r="B56" s="192" t="s">
        <v>595</v>
      </c>
      <c r="C56" s="193">
        <v>44609</v>
      </c>
      <c r="D56" s="192" t="s">
        <v>368</v>
      </c>
      <c r="E56" s="192"/>
      <c r="F56" s="192">
        <v>14499</v>
      </c>
      <c r="G56" s="194">
        <v>0.04</v>
      </c>
      <c r="H56" s="194"/>
      <c r="I56" s="192">
        <v>362467</v>
      </c>
    </row>
    <row r="57" spans="1:9" hidden="1" outlineLevel="2" x14ac:dyDescent="0.2">
      <c r="A57" s="192" t="s">
        <v>56</v>
      </c>
      <c r="B57" s="192" t="s">
        <v>596</v>
      </c>
      <c r="C57" s="193">
        <v>44609</v>
      </c>
      <c r="D57" s="192" t="s">
        <v>368</v>
      </c>
      <c r="E57" s="192"/>
      <c r="F57" s="192">
        <v>65367</v>
      </c>
      <c r="G57" s="194">
        <v>0.04</v>
      </c>
      <c r="H57" s="194"/>
      <c r="I57" s="192">
        <v>1634185</v>
      </c>
    </row>
    <row r="58" spans="1:9" hidden="1" outlineLevel="2" x14ac:dyDescent="0.2">
      <c r="A58" s="192" t="s">
        <v>56</v>
      </c>
      <c r="B58" s="192" t="s">
        <v>597</v>
      </c>
      <c r="C58" s="193">
        <v>44610</v>
      </c>
      <c r="D58" s="192" t="s">
        <v>75</v>
      </c>
      <c r="E58" s="192"/>
      <c r="F58" s="192">
        <v>48538</v>
      </c>
      <c r="G58" s="194">
        <v>0.04</v>
      </c>
      <c r="H58" s="194"/>
      <c r="I58" s="192">
        <v>1213440</v>
      </c>
    </row>
    <row r="59" spans="1:9" hidden="1" outlineLevel="2" x14ac:dyDescent="0.2">
      <c r="A59" s="192" t="s">
        <v>56</v>
      </c>
      <c r="B59" s="192" t="s">
        <v>598</v>
      </c>
      <c r="C59" s="193">
        <v>44610</v>
      </c>
      <c r="D59" s="192" t="s">
        <v>576</v>
      </c>
      <c r="E59" s="192"/>
      <c r="F59" s="192">
        <v>52940</v>
      </c>
      <c r="G59" s="194">
        <v>0.04</v>
      </c>
      <c r="H59" s="194"/>
      <c r="I59" s="192">
        <v>1323500</v>
      </c>
    </row>
    <row r="60" spans="1:9" hidden="1" outlineLevel="2" x14ac:dyDescent="0.2">
      <c r="A60" s="192" t="s">
        <v>56</v>
      </c>
      <c r="B60" s="192" t="s">
        <v>599</v>
      </c>
      <c r="C60" s="193">
        <v>44615</v>
      </c>
      <c r="D60" s="192" t="s">
        <v>75</v>
      </c>
      <c r="E60" s="192"/>
      <c r="F60" s="192">
        <v>8600</v>
      </c>
      <c r="G60" s="194">
        <v>0.04</v>
      </c>
      <c r="H60" s="194"/>
      <c r="I60" s="192">
        <v>215000</v>
      </c>
    </row>
    <row r="61" spans="1:9" hidden="1" outlineLevel="2" x14ac:dyDescent="0.2">
      <c r="A61" s="192" t="s">
        <v>56</v>
      </c>
      <c r="B61" s="192" t="s">
        <v>600</v>
      </c>
      <c r="C61" s="193">
        <v>44615</v>
      </c>
      <c r="D61" s="192" t="s">
        <v>75</v>
      </c>
      <c r="E61" s="192"/>
      <c r="F61" s="192">
        <v>8800</v>
      </c>
      <c r="G61" s="194">
        <v>0.04</v>
      </c>
      <c r="H61" s="194"/>
      <c r="I61" s="192">
        <v>220000</v>
      </c>
    </row>
    <row r="62" spans="1:9" hidden="1" outlineLevel="2" x14ac:dyDescent="0.2">
      <c r="A62" s="192" t="s">
        <v>56</v>
      </c>
      <c r="B62" s="192" t="s">
        <v>601</v>
      </c>
      <c r="C62" s="193">
        <v>44615</v>
      </c>
      <c r="D62" s="192" t="s">
        <v>112</v>
      </c>
      <c r="E62" s="192"/>
      <c r="F62" s="192">
        <v>13400</v>
      </c>
      <c r="G62" s="194">
        <v>0.04</v>
      </c>
      <c r="H62" s="194"/>
      <c r="I62" s="192">
        <v>335000</v>
      </c>
    </row>
    <row r="63" spans="1:9" hidden="1" outlineLevel="2" x14ac:dyDescent="0.2">
      <c r="A63" s="192" t="s">
        <v>56</v>
      </c>
      <c r="B63" s="192" t="s">
        <v>602</v>
      </c>
      <c r="C63" s="193">
        <v>44617</v>
      </c>
      <c r="D63" s="192" t="s">
        <v>58</v>
      </c>
      <c r="E63" s="192"/>
      <c r="F63" s="192">
        <v>9760</v>
      </c>
      <c r="G63" s="194">
        <v>0.04</v>
      </c>
      <c r="H63" s="194"/>
      <c r="I63" s="192">
        <v>244000</v>
      </c>
    </row>
    <row r="64" spans="1:9" hidden="1" outlineLevel="2" x14ac:dyDescent="0.2">
      <c r="A64" s="192" t="s">
        <v>56</v>
      </c>
      <c r="B64" s="192" t="s">
        <v>603</v>
      </c>
      <c r="C64" s="193">
        <v>44617</v>
      </c>
      <c r="D64" s="192" t="s">
        <v>604</v>
      </c>
      <c r="E64" s="192"/>
      <c r="F64" s="192">
        <v>20520</v>
      </c>
      <c r="G64" s="194">
        <v>0.04</v>
      </c>
      <c r="H64" s="194"/>
      <c r="I64" s="192">
        <v>513000</v>
      </c>
    </row>
    <row r="65" spans="1:9" hidden="1" outlineLevel="2" x14ac:dyDescent="0.2">
      <c r="A65" s="192" t="s">
        <v>56</v>
      </c>
      <c r="B65" s="192" t="s">
        <v>605</v>
      </c>
      <c r="C65" s="193">
        <v>44617</v>
      </c>
      <c r="D65" s="192" t="s">
        <v>75</v>
      </c>
      <c r="E65" s="192"/>
      <c r="F65" s="192">
        <v>13490</v>
      </c>
      <c r="G65" s="194">
        <v>0.04</v>
      </c>
      <c r="H65" s="194"/>
      <c r="I65" s="192">
        <v>337250</v>
      </c>
    </row>
    <row r="66" spans="1:9" hidden="1" outlineLevel="2" x14ac:dyDescent="0.2">
      <c r="A66" s="192" t="s">
        <v>56</v>
      </c>
      <c r="B66" s="192" t="s">
        <v>606</v>
      </c>
      <c r="C66" s="193">
        <v>44620</v>
      </c>
      <c r="D66" s="192" t="s">
        <v>69</v>
      </c>
      <c r="E66" s="192"/>
      <c r="F66" s="192">
        <v>188968</v>
      </c>
      <c r="G66" s="194">
        <v>0.04</v>
      </c>
      <c r="H66" s="194"/>
      <c r="I66" s="192">
        <v>4724204</v>
      </c>
    </row>
    <row r="67" spans="1:9" hidden="1" outlineLevel="2" x14ac:dyDescent="0.2">
      <c r="A67" s="192" t="s">
        <v>56</v>
      </c>
      <c r="B67" s="192" t="s">
        <v>607</v>
      </c>
      <c r="C67" s="193">
        <v>44620</v>
      </c>
      <c r="D67" s="192" t="s">
        <v>69</v>
      </c>
      <c r="E67" s="192"/>
      <c r="F67" s="192">
        <v>92662</v>
      </c>
      <c r="G67" s="194">
        <v>0.04</v>
      </c>
      <c r="H67" s="194"/>
      <c r="I67" s="192">
        <v>2316545</v>
      </c>
    </row>
    <row r="68" spans="1:9" outlineLevel="1" collapsed="1" x14ac:dyDescent="0.2">
      <c r="A68" s="191" t="s">
        <v>95</v>
      </c>
      <c r="B68" s="192"/>
      <c r="C68" s="193"/>
      <c r="D68" s="192"/>
      <c r="E68" s="192"/>
      <c r="F68" s="192">
        <v>3303149</v>
      </c>
      <c r="G68" s="194"/>
      <c r="H68" s="194"/>
      <c r="I68" s="192">
        <v>82578706</v>
      </c>
    </row>
    <row r="69" spans="1:9" hidden="1" outlineLevel="2" x14ac:dyDescent="0.2">
      <c r="A69" s="192" t="s">
        <v>96</v>
      </c>
      <c r="B69" s="192" t="s">
        <v>608</v>
      </c>
      <c r="C69" s="193">
        <v>44596</v>
      </c>
      <c r="D69" s="192" t="s">
        <v>104</v>
      </c>
      <c r="E69" s="192"/>
      <c r="F69" s="192">
        <v>1800</v>
      </c>
      <c r="G69" s="194">
        <v>0.01</v>
      </c>
      <c r="H69" s="194"/>
      <c r="I69" s="192">
        <v>180000</v>
      </c>
    </row>
    <row r="70" spans="1:9" hidden="1" outlineLevel="2" x14ac:dyDescent="0.2">
      <c r="A70" s="192" t="s">
        <v>56</v>
      </c>
      <c r="B70" s="192" t="s">
        <v>609</v>
      </c>
      <c r="C70" s="193">
        <v>44602</v>
      </c>
      <c r="D70" s="192" t="s">
        <v>610</v>
      </c>
      <c r="E70" s="192"/>
      <c r="F70" s="192">
        <v>2500</v>
      </c>
      <c r="G70" s="194">
        <v>0.01</v>
      </c>
      <c r="H70" s="194"/>
      <c r="I70" s="192">
        <v>250000</v>
      </c>
    </row>
    <row r="71" spans="1:9" hidden="1" outlineLevel="2" x14ac:dyDescent="0.2">
      <c r="A71" s="192" t="s">
        <v>56</v>
      </c>
      <c r="B71" s="192" t="s">
        <v>611</v>
      </c>
      <c r="C71" s="193">
        <v>44610</v>
      </c>
      <c r="D71" s="192" t="s">
        <v>104</v>
      </c>
      <c r="E71" s="192"/>
      <c r="F71" s="192">
        <v>2250</v>
      </c>
      <c r="G71" s="194">
        <v>0.01</v>
      </c>
      <c r="H71" s="194"/>
      <c r="I71" s="192">
        <v>225000</v>
      </c>
    </row>
    <row r="72" spans="1:9" outlineLevel="1" collapsed="1" x14ac:dyDescent="0.2">
      <c r="A72" s="191" t="s">
        <v>105</v>
      </c>
      <c r="B72" s="192"/>
      <c r="C72" s="193"/>
      <c r="D72" s="192"/>
      <c r="E72" s="192"/>
      <c r="F72" s="192">
        <v>6550</v>
      </c>
      <c r="G72" s="194"/>
      <c r="H72" s="194"/>
      <c r="I72" s="192">
        <v>655000</v>
      </c>
    </row>
    <row r="73" spans="1:9" hidden="1" outlineLevel="2" x14ac:dyDescent="0.2">
      <c r="A73" s="146" t="s">
        <v>106</v>
      </c>
      <c r="B73" s="146" t="s">
        <v>612</v>
      </c>
      <c r="C73" s="147">
        <v>44593</v>
      </c>
      <c r="D73" s="146" t="s">
        <v>576</v>
      </c>
      <c r="F73" s="146">
        <v>334798</v>
      </c>
      <c r="G73" s="148">
        <v>0.02</v>
      </c>
      <c r="I73" s="146">
        <v>19946350</v>
      </c>
    </row>
    <row r="74" spans="1:9" outlineLevel="1" collapsed="1" x14ac:dyDescent="0.2">
      <c r="A74" s="195" t="s">
        <v>113</v>
      </c>
      <c r="B74" s="196"/>
      <c r="C74" s="197"/>
      <c r="D74" s="196"/>
      <c r="E74" s="196"/>
      <c r="F74" s="196">
        <v>334798</v>
      </c>
      <c r="G74" s="198"/>
      <c r="H74" s="198"/>
      <c r="I74" s="196">
        <v>19946350</v>
      </c>
    </row>
    <row r="75" spans="1:9" hidden="1" outlineLevel="2" x14ac:dyDescent="0.2">
      <c r="A75" s="146" t="s">
        <v>121</v>
      </c>
      <c r="B75" s="146" t="s">
        <v>613</v>
      </c>
      <c r="C75" s="147">
        <v>44601</v>
      </c>
      <c r="D75" s="146" t="s">
        <v>134</v>
      </c>
      <c r="F75" s="146">
        <v>30560</v>
      </c>
      <c r="G75" s="148">
        <v>0.04</v>
      </c>
      <c r="I75" s="146">
        <v>764000</v>
      </c>
    </row>
    <row r="76" spans="1:9" hidden="1" outlineLevel="2" x14ac:dyDescent="0.2">
      <c r="A76" s="146" t="s">
        <v>56</v>
      </c>
      <c r="B76" s="146" t="s">
        <v>614</v>
      </c>
      <c r="C76" s="147">
        <v>44602</v>
      </c>
      <c r="D76" s="146" t="s">
        <v>381</v>
      </c>
      <c r="F76" s="146">
        <v>108648</v>
      </c>
      <c r="G76" s="148">
        <v>0.04</v>
      </c>
      <c r="I76" s="146">
        <v>2716207</v>
      </c>
    </row>
    <row r="77" spans="1:9" hidden="1" outlineLevel="2" x14ac:dyDescent="0.2">
      <c r="A77" s="146" t="s">
        <v>56</v>
      </c>
      <c r="B77" s="146" t="s">
        <v>615</v>
      </c>
      <c r="C77" s="147">
        <v>44602</v>
      </c>
      <c r="D77" s="146" t="s">
        <v>616</v>
      </c>
      <c r="F77" s="146">
        <v>8400</v>
      </c>
      <c r="G77" s="148">
        <v>0.04</v>
      </c>
      <c r="I77" s="146">
        <v>210000</v>
      </c>
    </row>
    <row r="78" spans="1:9" hidden="1" outlineLevel="2" x14ac:dyDescent="0.2">
      <c r="A78" s="146" t="s">
        <v>56</v>
      </c>
      <c r="B78" s="146" t="s">
        <v>617</v>
      </c>
      <c r="C78" s="147">
        <v>44604</v>
      </c>
      <c r="D78" s="146" t="s">
        <v>131</v>
      </c>
      <c r="F78" s="146">
        <v>44801</v>
      </c>
      <c r="G78" s="148">
        <v>0.04</v>
      </c>
      <c r="I78" s="146">
        <v>1120030</v>
      </c>
    </row>
    <row r="79" spans="1:9" hidden="1" outlineLevel="2" x14ac:dyDescent="0.2">
      <c r="A79" s="146" t="s">
        <v>56</v>
      </c>
      <c r="B79" s="146" t="s">
        <v>618</v>
      </c>
      <c r="C79" s="147">
        <v>44609</v>
      </c>
      <c r="D79" s="146" t="s">
        <v>125</v>
      </c>
      <c r="F79" s="146">
        <v>103614</v>
      </c>
      <c r="G79" s="148">
        <v>0.04</v>
      </c>
      <c r="I79" s="146">
        <v>2590350</v>
      </c>
    </row>
    <row r="80" spans="1:9" outlineLevel="1" collapsed="1" x14ac:dyDescent="0.2">
      <c r="A80" s="199" t="s">
        <v>136</v>
      </c>
      <c r="B80" s="200"/>
      <c r="C80" s="201"/>
      <c r="D80" s="200"/>
      <c r="E80" s="200"/>
      <c r="F80" s="200">
        <v>296023</v>
      </c>
      <c r="G80" s="202"/>
      <c r="H80" s="202"/>
      <c r="I80" s="200">
        <v>7400587</v>
      </c>
    </row>
    <row r="81" spans="1:9" hidden="1" outlineLevel="2" x14ac:dyDescent="0.2">
      <c r="A81" s="200" t="s">
        <v>137</v>
      </c>
      <c r="B81" s="200" t="s">
        <v>619</v>
      </c>
      <c r="C81" s="201">
        <v>44593</v>
      </c>
      <c r="D81" s="200" t="s">
        <v>140</v>
      </c>
      <c r="E81" s="200"/>
      <c r="F81" s="200">
        <v>141957</v>
      </c>
      <c r="G81" s="202">
        <v>3.5000000000000003E-2</v>
      </c>
      <c r="H81" s="202"/>
      <c r="I81" s="200">
        <v>4055917</v>
      </c>
    </row>
    <row r="82" spans="1:9" outlineLevel="1" collapsed="1" x14ac:dyDescent="0.2">
      <c r="A82" s="199" t="s">
        <v>141</v>
      </c>
      <c r="B82" s="200"/>
      <c r="C82" s="201"/>
      <c r="D82" s="200"/>
      <c r="E82" s="200"/>
      <c r="F82" s="200">
        <v>141957</v>
      </c>
      <c r="G82" s="202"/>
      <c r="H82" s="202"/>
      <c r="I82" s="200">
        <v>4055917</v>
      </c>
    </row>
    <row r="83" spans="1:9" hidden="1" outlineLevel="2" x14ac:dyDescent="0.2">
      <c r="A83" s="146" t="s">
        <v>142</v>
      </c>
      <c r="B83" s="146" t="s">
        <v>620</v>
      </c>
      <c r="C83" s="147">
        <v>44593</v>
      </c>
      <c r="D83" s="146" t="s">
        <v>402</v>
      </c>
      <c r="F83" s="146">
        <v>42228</v>
      </c>
      <c r="G83" s="148">
        <v>2.5000000000000001E-2</v>
      </c>
      <c r="I83" s="146">
        <v>1689119.93</v>
      </c>
    </row>
    <row r="84" spans="1:9" hidden="1" outlineLevel="2" x14ac:dyDescent="0.2">
      <c r="A84" s="146" t="s">
        <v>56</v>
      </c>
      <c r="B84" s="146" t="s">
        <v>621</v>
      </c>
      <c r="C84" s="147">
        <v>44595</v>
      </c>
      <c r="D84" s="146" t="s">
        <v>622</v>
      </c>
      <c r="F84" s="146">
        <v>685875</v>
      </c>
      <c r="G84" s="148">
        <v>2.5000000000000001E-2</v>
      </c>
      <c r="I84" s="146">
        <v>27435000</v>
      </c>
    </row>
    <row r="85" spans="1:9" hidden="1" outlineLevel="2" x14ac:dyDescent="0.2">
      <c r="A85" s="146" t="s">
        <v>56</v>
      </c>
      <c r="B85" s="146" t="s">
        <v>623</v>
      </c>
      <c r="C85" s="147">
        <v>44596</v>
      </c>
      <c r="D85" s="146" t="s">
        <v>624</v>
      </c>
      <c r="F85" s="146">
        <v>60700</v>
      </c>
      <c r="G85" s="148">
        <v>2.5000000000000001E-2</v>
      </c>
      <c r="I85" s="146">
        <v>2428000</v>
      </c>
    </row>
    <row r="86" spans="1:9" hidden="1" outlineLevel="2" x14ac:dyDescent="0.2">
      <c r="A86" s="146" t="s">
        <v>56</v>
      </c>
      <c r="B86" s="146" t="s">
        <v>625</v>
      </c>
      <c r="C86" s="147">
        <v>44596</v>
      </c>
      <c r="D86" s="146" t="s">
        <v>173</v>
      </c>
      <c r="F86" s="146">
        <v>65640</v>
      </c>
      <c r="G86" s="148">
        <v>2.5000000000000001E-2</v>
      </c>
      <c r="I86" s="146">
        <v>2625595.9999699998</v>
      </c>
    </row>
    <row r="87" spans="1:9" hidden="1" outlineLevel="2" x14ac:dyDescent="0.2">
      <c r="A87" s="146" t="s">
        <v>56</v>
      </c>
      <c r="B87" s="146" t="s">
        <v>626</v>
      </c>
      <c r="C87" s="147">
        <v>44597</v>
      </c>
      <c r="D87" s="146" t="s">
        <v>161</v>
      </c>
      <c r="F87" s="146">
        <v>95987</v>
      </c>
      <c r="G87" s="148">
        <v>2.5000000000000001E-2</v>
      </c>
      <c r="I87" s="146">
        <v>3839495.82</v>
      </c>
    </row>
    <row r="88" spans="1:9" hidden="1" outlineLevel="2" x14ac:dyDescent="0.2">
      <c r="A88" s="146" t="s">
        <v>56</v>
      </c>
      <c r="B88" s="146" t="s">
        <v>627</v>
      </c>
      <c r="C88" s="147">
        <v>44599</v>
      </c>
      <c r="D88" s="146" t="s">
        <v>339</v>
      </c>
      <c r="F88" s="146">
        <v>340000</v>
      </c>
      <c r="G88" s="148">
        <v>2.5000000000000001E-2</v>
      </c>
      <c r="I88" s="146">
        <v>13600000</v>
      </c>
    </row>
    <row r="89" spans="1:9" hidden="1" outlineLevel="2" x14ac:dyDescent="0.2">
      <c r="A89" s="146" t="s">
        <v>56</v>
      </c>
      <c r="B89" s="146" t="s">
        <v>628</v>
      </c>
      <c r="C89" s="147">
        <v>44599</v>
      </c>
      <c r="D89" s="146" t="s">
        <v>629</v>
      </c>
      <c r="F89" s="146">
        <v>91950</v>
      </c>
      <c r="G89" s="148">
        <v>2.5000000000000001E-2</v>
      </c>
      <c r="I89" s="146">
        <v>3678000</v>
      </c>
    </row>
    <row r="90" spans="1:9" hidden="1" outlineLevel="2" x14ac:dyDescent="0.2">
      <c r="A90" s="146" t="s">
        <v>56</v>
      </c>
      <c r="B90" s="146" t="s">
        <v>630</v>
      </c>
      <c r="C90" s="147">
        <v>44600</v>
      </c>
      <c r="D90" s="146" t="s">
        <v>145</v>
      </c>
      <c r="F90" s="146">
        <v>48424</v>
      </c>
      <c r="G90" s="148">
        <v>2.5000000000000001E-2</v>
      </c>
      <c r="I90" s="146">
        <v>1936974.79</v>
      </c>
    </row>
    <row r="91" spans="1:9" hidden="1" outlineLevel="2" x14ac:dyDescent="0.2">
      <c r="A91" s="146" t="s">
        <v>56</v>
      </c>
      <c r="B91" s="146" t="s">
        <v>631</v>
      </c>
      <c r="C91" s="147">
        <v>44602</v>
      </c>
      <c r="D91" s="146" t="s">
        <v>632</v>
      </c>
      <c r="F91" s="146">
        <v>31702</v>
      </c>
      <c r="G91" s="148">
        <v>2.5000000000000001E-2</v>
      </c>
      <c r="I91" s="146">
        <v>1268068</v>
      </c>
    </row>
    <row r="92" spans="1:9" hidden="1" outlineLevel="2" x14ac:dyDescent="0.2">
      <c r="A92" s="146" t="s">
        <v>56</v>
      </c>
      <c r="B92" s="146" t="s">
        <v>633</v>
      </c>
      <c r="C92" s="147">
        <v>44602</v>
      </c>
      <c r="D92" s="146" t="s">
        <v>173</v>
      </c>
      <c r="F92" s="146">
        <v>103419</v>
      </c>
      <c r="G92" s="148">
        <v>2.5000000000000001E-2</v>
      </c>
      <c r="I92" s="146">
        <v>4136773</v>
      </c>
    </row>
    <row r="93" spans="1:9" hidden="1" outlineLevel="2" x14ac:dyDescent="0.2">
      <c r="A93" s="146" t="s">
        <v>56</v>
      </c>
      <c r="B93" s="146" t="s">
        <v>634</v>
      </c>
      <c r="C93" s="147">
        <v>44602</v>
      </c>
      <c r="D93" s="146" t="s">
        <v>173</v>
      </c>
      <c r="F93" s="146">
        <v>120619</v>
      </c>
      <c r="G93" s="148">
        <v>2.5000000000000001E-2</v>
      </c>
      <c r="I93" s="146">
        <v>4824777</v>
      </c>
    </row>
    <row r="94" spans="1:9" hidden="1" outlineLevel="2" x14ac:dyDescent="0.2">
      <c r="A94" s="146" t="s">
        <v>56</v>
      </c>
      <c r="B94" s="146" t="s">
        <v>635</v>
      </c>
      <c r="C94" s="147">
        <v>44603</v>
      </c>
      <c r="D94" s="146" t="s">
        <v>171</v>
      </c>
      <c r="F94" s="146">
        <v>38082</v>
      </c>
      <c r="G94" s="148">
        <v>2.5000000000000001E-2</v>
      </c>
      <c r="I94" s="146">
        <v>1523298.6</v>
      </c>
    </row>
    <row r="95" spans="1:9" hidden="1" outlineLevel="2" x14ac:dyDescent="0.2">
      <c r="A95" s="146" t="s">
        <v>56</v>
      </c>
      <c r="B95" s="146" t="s">
        <v>636</v>
      </c>
      <c r="C95" s="147">
        <v>44604</v>
      </c>
      <c r="D95" s="146" t="s">
        <v>157</v>
      </c>
      <c r="F95" s="146">
        <v>105000</v>
      </c>
      <c r="G95" s="148">
        <v>2.5000000000000001E-2</v>
      </c>
      <c r="I95" s="146">
        <v>4199999.9976000004</v>
      </c>
    </row>
    <row r="96" spans="1:9" hidden="1" outlineLevel="2" x14ac:dyDescent="0.2">
      <c r="A96" s="146" t="s">
        <v>56</v>
      </c>
      <c r="B96" s="146" t="s">
        <v>637</v>
      </c>
      <c r="C96" s="147">
        <v>44607</v>
      </c>
      <c r="D96" s="146" t="s">
        <v>424</v>
      </c>
      <c r="F96" s="146">
        <v>42688</v>
      </c>
      <c r="G96" s="148">
        <v>2.5000000000000001E-2</v>
      </c>
      <c r="I96" s="146">
        <v>1707503.22</v>
      </c>
    </row>
    <row r="97" spans="1:12" hidden="1" outlineLevel="2" x14ac:dyDescent="0.2">
      <c r="A97" s="146" t="s">
        <v>56</v>
      </c>
      <c r="B97" s="146" t="s">
        <v>638</v>
      </c>
      <c r="C97" s="147">
        <v>44607</v>
      </c>
      <c r="D97" s="146" t="s">
        <v>639</v>
      </c>
      <c r="F97" s="146">
        <v>47808</v>
      </c>
      <c r="G97" s="148">
        <v>2.5000000000000001E-2</v>
      </c>
      <c r="I97" s="146">
        <v>1912300</v>
      </c>
    </row>
    <row r="98" spans="1:12" hidden="1" outlineLevel="2" x14ac:dyDescent="0.2">
      <c r="A98" s="146" t="s">
        <v>56</v>
      </c>
      <c r="B98" s="146" t="s">
        <v>640</v>
      </c>
      <c r="C98" s="147">
        <v>44607</v>
      </c>
      <c r="D98" s="146" t="s">
        <v>641</v>
      </c>
      <c r="F98" s="146">
        <v>279999</v>
      </c>
      <c r="G98" s="148">
        <v>2.5000000000000001E-2</v>
      </c>
      <c r="I98" s="146">
        <v>11199964</v>
      </c>
    </row>
    <row r="99" spans="1:12" hidden="1" outlineLevel="2" x14ac:dyDescent="0.2">
      <c r="A99" s="146" t="s">
        <v>56</v>
      </c>
      <c r="B99" s="146" t="s">
        <v>642</v>
      </c>
      <c r="C99" s="147">
        <v>44608</v>
      </c>
      <c r="D99" s="146" t="s">
        <v>643</v>
      </c>
      <c r="F99" s="146">
        <v>29285</v>
      </c>
      <c r="G99" s="148">
        <v>2.5000000000000001E-2</v>
      </c>
      <c r="I99" s="146">
        <v>1171407.25</v>
      </c>
    </row>
    <row r="100" spans="1:12" hidden="1" outlineLevel="2" x14ac:dyDescent="0.2">
      <c r="A100" s="146" t="s">
        <v>56</v>
      </c>
      <c r="B100" s="146" t="s">
        <v>644</v>
      </c>
      <c r="C100" s="147">
        <v>44608</v>
      </c>
      <c r="D100" s="146" t="s">
        <v>159</v>
      </c>
      <c r="F100" s="146">
        <v>58500</v>
      </c>
      <c r="G100" s="148">
        <v>2.5000000000000001E-2</v>
      </c>
      <c r="I100" s="146">
        <v>2340000</v>
      </c>
    </row>
    <row r="101" spans="1:12" hidden="1" outlineLevel="2" x14ac:dyDescent="0.2">
      <c r="A101" s="146" t="s">
        <v>56</v>
      </c>
      <c r="B101" s="146" t="s">
        <v>645</v>
      </c>
      <c r="C101" s="147">
        <v>44609</v>
      </c>
      <c r="D101" s="146" t="s">
        <v>424</v>
      </c>
      <c r="F101" s="146">
        <v>28371</v>
      </c>
      <c r="G101" s="148">
        <v>2.5000000000000001E-2</v>
      </c>
      <c r="I101" s="146">
        <v>1134843.3</v>
      </c>
    </row>
    <row r="102" spans="1:12" hidden="1" outlineLevel="2" x14ac:dyDescent="0.2">
      <c r="A102" s="146" t="s">
        <v>56</v>
      </c>
      <c r="B102" s="146" t="s">
        <v>646</v>
      </c>
      <c r="C102" s="147">
        <v>44613</v>
      </c>
      <c r="D102" s="146" t="s">
        <v>177</v>
      </c>
      <c r="F102" s="146">
        <v>27400</v>
      </c>
      <c r="G102" s="148">
        <v>2.5000000000000001E-2</v>
      </c>
      <c r="I102" s="146">
        <v>1096018.8799999999</v>
      </c>
    </row>
    <row r="103" spans="1:12" hidden="1" outlineLevel="2" x14ac:dyDescent="0.2">
      <c r="A103" s="146" t="s">
        <v>56</v>
      </c>
      <c r="B103" s="146" t="s">
        <v>647</v>
      </c>
      <c r="C103" s="147">
        <v>44613</v>
      </c>
      <c r="D103" s="146" t="s">
        <v>643</v>
      </c>
      <c r="F103" s="146">
        <v>29285</v>
      </c>
      <c r="G103" s="148">
        <v>2.5000000000000001E-2</v>
      </c>
      <c r="I103" s="146">
        <v>1171407.25</v>
      </c>
    </row>
    <row r="104" spans="1:12" hidden="1" outlineLevel="2" x14ac:dyDescent="0.2">
      <c r="A104" s="146" t="s">
        <v>56</v>
      </c>
      <c r="B104" s="146" t="s">
        <v>648</v>
      </c>
      <c r="C104" s="147">
        <v>44616</v>
      </c>
      <c r="D104" s="146" t="s">
        <v>177</v>
      </c>
      <c r="F104" s="146">
        <v>48327</v>
      </c>
      <c r="G104" s="148">
        <v>2.5000000000000001E-2</v>
      </c>
      <c r="I104" s="146">
        <v>1933077</v>
      </c>
    </row>
    <row r="105" spans="1:12" hidden="1" outlineLevel="2" x14ac:dyDescent="0.2">
      <c r="A105" s="146" t="s">
        <v>56</v>
      </c>
      <c r="B105" s="146" t="s">
        <v>649</v>
      </c>
      <c r="C105" s="147">
        <v>44616</v>
      </c>
      <c r="D105" s="146" t="s">
        <v>173</v>
      </c>
      <c r="F105" s="146">
        <v>27849</v>
      </c>
      <c r="G105" s="148">
        <v>2.5000000000000001E-2</v>
      </c>
      <c r="I105" s="146">
        <v>1113977</v>
      </c>
    </row>
    <row r="106" spans="1:12" hidden="1" outlineLevel="2" x14ac:dyDescent="0.2">
      <c r="A106" s="146" t="s">
        <v>56</v>
      </c>
      <c r="B106" s="146" t="s">
        <v>650</v>
      </c>
      <c r="C106" s="147">
        <v>44616</v>
      </c>
      <c r="D106" s="146" t="s">
        <v>173</v>
      </c>
      <c r="F106" s="146">
        <v>192458</v>
      </c>
      <c r="G106" s="148">
        <v>2.5000000000000001E-2</v>
      </c>
      <c r="I106" s="146">
        <v>7698338</v>
      </c>
      <c r="L106" s="144">
        <v>12365</v>
      </c>
    </row>
    <row r="107" spans="1:12" hidden="1" outlineLevel="2" x14ac:dyDescent="0.2">
      <c r="A107" s="146" t="s">
        <v>56</v>
      </c>
      <c r="B107" s="146" t="s">
        <v>651</v>
      </c>
      <c r="C107" s="147">
        <v>44618</v>
      </c>
      <c r="D107" s="146" t="s">
        <v>629</v>
      </c>
      <c r="F107" s="146">
        <v>1412257</v>
      </c>
      <c r="G107" s="148">
        <v>2.5000000000000001E-2</v>
      </c>
      <c r="I107" s="146">
        <v>56490276.096000001</v>
      </c>
      <c r="J107" s="174" t="s">
        <v>652</v>
      </c>
    </row>
    <row r="108" spans="1:12" hidden="1" outlineLevel="2" x14ac:dyDescent="0.2">
      <c r="A108" s="146" t="s">
        <v>56</v>
      </c>
      <c r="B108" s="146" t="s">
        <v>653</v>
      </c>
      <c r="C108" s="147">
        <v>44618</v>
      </c>
      <c r="D108" s="146" t="s">
        <v>177</v>
      </c>
      <c r="F108" s="146">
        <v>61931</v>
      </c>
      <c r="G108" s="148">
        <v>2.5000000000000001E-2</v>
      </c>
      <c r="I108" s="146">
        <v>2477250</v>
      </c>
    </row>
    <row r="109" spans="1:12" outlineLevel="1" collapsed="1" x14ac:dyDescent="0.2">
      <c r="A109" s="203" t="s">
        <v>182</v>
      </c>
      <c r="B109" s="204"/>
      <c r="C109" s="205"/>
      <c r="D109" s="204"/>
      <c r="E109" s="204"/>
      <c r="F109" s="204">
        <v>4115784</v>
      </c>
      <c r="G109" s="206"/>
      <c r="H109" s="206"/>
      <c r="I109" s="204">
        <v>164631465.13356999</v>
      </c>
    </row>
    <row r="110" spans="1:12" hidden="1" outlineLevel="2" x14ac:dyDescent="0.2">
      <c r="A110" s="146" t="s">
        <v>191</v>
      </c>
      <c r="B110" s="146" t="s">
        <v>654</v>
      </c>
      <c r="C110" s="147">
        <v>44593</v>
      </c>
      <c r="D110" s="146" t="s">
        <v>487</v>
      </c>
      <c r="F110" s="146">
        <v>380</v>
      </c>
      <c r="G110" s="148">
        <v>4.0000000000000001E-3</v>
      </c>
      <c r="I110" s="146">
        <v>95000</v>
      </c>
    </row>
    <row r="111" spans="1:12" hidden="1" outlineLevel="2" x14ac:dyDescent="0.2">
      <c r="A111" s="146" t="s">
        <v>56</v>
      </c>
      <c r="B111" s="146" t="s">
        <v>655</v>
      </c>
      <c r="C111" s="147">
        <v>44593</v>
      </c>
      <c r="D111" s="146" t="s">
        <v>487</v>
      </c>
      <c r="F111" s="146">
        <v>380</v>
      </c>
      <c r="G111" s="148">
        <v>4.0000000000000001E-3</v>
      </c>
      <c r="I111" s="146">
        <v>95000</v>
      </c>
    </row>
    <row r="112" spans="1:12" hidden="1" outlineLevel="2" x14ac:dyDescent="0.2">
      <c r="A112" s="146" t="s">
        <v>56</v>
      </c>
      <c r="B112" s="146" t="s">
        <v>656</v>
      </c>
      <c r="C112" s="147">
        <v>44593</v>
      </c>
      <c r="D112" s="146" t="s">
        <v>188</v>
      </c>
      <c r="F112" s="146">
        <v>34667</v>
      </c>
      <c r="G112" s="148">
        <v>4.0000000000000001E-3</v>
      </c>
      <c r="I112" s="146">
        <v>8666666.6699999999</v>
      </c>
    </row>
    <row r="113" spans="1:9" hidden="1" outlineLevel="2" x14ac:dyDescent="0.2">
      <c r="A113" s="146" t="s">
        <v>56</v>
      </c>
      <c r="B113" s="146" t="s">
        <v>657</v>
      </c>
      <c r="C113" s="147">
        <v>44594</v>
      </c>
      <c r="D113" s="146" t="s">
        <v>658</v>
      </c>
      <c r="F113" s="146">
        <v>-2904</v>
      </c>
      <c r="G113" s="148">
        <v>4.0000000000000001E-3</v>
      </c>
      <c r="I113" s="146">
        <v>-726000</v>
      </c>
    </row>
    <row r="114" spans="1:9" hidden="1" outlineLevel="2" x14ac:dyDescent="0.2">
      <c r="A114" s="146" t="s">
        <v>56</v>
      </c>
      <c r="B114" s="146" t="s">
        <v>659</v>
      </c>
      <c r="C114" s="147">
        <v>44594</v>
      </c>
      <c r="D114" s="146" t="s">
        <v>660</v>
      </c>
      <c r="F114" s="146">
        <v>5400</v>
      </c>
      <c r="G114" s="148">
        <v>4.0000000000000001E-3</v>
      </c>
      <c r="I114" s="146">
        <v>1350000</v>
      </c>
    </row>
    <row r="115" spans="1:9" hidden="1" outlineLevel="2" x14ac:dyDescent="0.2">
      <c r="A115" s="146" t="s">
        <v>56</v>
      </c>
      <c r="B115" s="146" t="s">
        <v>661</v>
      </c>
      <c r="C115" s="147">
        <v>44594</v>
      </c>
      <c r="D115" s="146" t="s">
        <v>658</v>
      </c>
      <c r="F115" s="146">
        <v>2904</v>
      </c>
      <c r="G115" s="148">
        <v>4.0000000000000001E-3</v>
      </c>
      <c r="I115" s="146">
        <v>726000</v>
      </c>
    </row>
    <row r="116" spans="1:9" hidden="1" outlineLevel="2" x14ac:dyDescent="0.2">
      <c r="A116" s="146" t="s">
        <v>56</v>
      </c>
      <c r="B116" s="146" t="s">
        <v>662</v>
      </c>
      <c r="C116" s="147">
        <v>44596</v>
      </c>
      <c r="D116" s="146" t="s">
        <v>663</v>
      </c>
      <c r="F116" s="146">
        <v>1830</v>
      </c>
      <c r="G116" s="148">
        <v>4.0000000000000001E-3</v>
      </c>
      <c r="I116" s="146">
        <v>457500</v>
      </c>
    </row>
    <row r="117" spans="1:9" hidden="1" outlineLevel="2" x14ac:dyDescent="0.2">
      <c r="A117" s="146" t="s">
        <v>56</v>
      </c>
      <c r="B117" s="146" t="s">
        <v>664</v>
      </c>
      <c r="C117" s="147">
        <v>44596</v>
      </c>
      <c r="D117" s="146" t="s">
        <v>215</v>
      </c>
      <c r="F117" s="146">
        <v>109457</v>
      </c>
      <c r="G117" s="148">
        <v>4.0000000000000001E-3</v>
      </c>
      <c r="I117" s="146">
        <v>27364143.100000001</v>
      </c>
    </row>
    <row r="118" spans="1:9" hidden="1" outlineLevel="2" x14ac:dyDescent="0.2">
      <c r="A118" s="146" t="s">
        <v>56</v>
      </c>
      <c r="B118" s="146" t="s">
        <v>665</v>
      </c>
      <c r="C118" s="147">
        <v>44597</v>
      </c>
      <c r="D118" s="146" t="s">
        <v>200</v>
      </c>
      <c r="F118" s="146">
        <v>380</v>
      </c>
      <c r="G118" s="148">
        <v>4.0000000000000001E-3</v>
      </c>
      <c r="I118" s="146">
        <v>95000</v>
      </c>
    </row>
    <row r="119" spans="1:9" hidden="1" outlineLevel="2" x14ac:dyDescent="0.2">
      <c r="A119" s="146" t="s">
        <v>56</v>
      </c>
      <c r="B119" s="146" t="s">
        <v>666</v>
      </c>
      <c r="C119" s="147">
        <v>44597</v>
      </c>
      <c r="D119" s="146" t="s">
        <v>251</v>
      </c>
      <c r="F119" s="146">
        <v>4188</v>
      </c>
      <c r="G119" s="148">
        <v>4.0000000000000001E-3</v>
      </c>
      <c r="I119" s="146">
        <v>1047058</v>
      </c>
    </row>
    <row r="120" spans="1:9" hidden="1" outlineLevel="2" x14ac:dyDescent="0.2">
      <c r="A120" s="146" t="s">
        <v>56</v>
      </c>
      <c r="B120" s="146" t="s">
        <v>667</v>
      </c>
      <c r="C120" s="147">
        <v>44597</v>
      </c>
      <c r="D120" s="146" t="s">
        <v>251</v>
      </c>
      <c r="F120" s="146">
        <v>2626</v>
      </c>
      <c r="G120" s="148">
        <v>4.0000000000000001E-3</v>
      </c>
      <c r="I120" s="146">
        <v>656530</v>
      </c>
    </row>
    <row r="121" spans="1:9" hidden="1" outlineLevel="2" x14ac:dyDescent="0.2">
      <c r="A121" s="146" t="s">
        <v>56</v>
      </c>
      <c r="B121" s="146" t="s">
        <v>668</v>
      </c>
      <c r="C121" s="147">
        <v>44597</v>
      </c>
      <c r="D121" s="146" t="s">
        <v>251</v>
      </c>
      <c r="F121" s="146">
        <v>4258</v>
      </c>
      <c r="G121" s="148">
        <v>4.0000000000000001E-3</v>
      </c>
      <c r="I121" s="146">
        <v>1064434.6488999999</v>
      </c>
    </row>
    <row r="122" spans="1:9" hidden="1" outlineLevel="2" x14ac:dyDescent="0.2">
      <c r="A122" s="146" t="s">
        <v>56</v>
      </c>
      <c r="B122" s="146" t="s">
        <v>669</v>
      </c>
      <c r="C122" s="147">
        <v>44599</v>
      </c>
      <c r="D122" s="146" t="s">
        <v>487</v>
      </c>
      <c r="F122" s="146">
        <v>29907</v>
      </c>
      <c r="G122" s="148">
        <v>4.0000000000000001E-3</v>
      </c>
      <c r="I122" s="146">
        <v>7476633.3200000003</v>
      </c>
    </row>
    <row r="123" spans="1:9" hidden="1" outlineLevel="2" x14ac:dyDescent="0.2">
      <c r="A123" s="146" t="s">
        <v>56</v>
      </c>
      <c r="B123" s="146" t="s">
        <v>670</v>
      </c>
      <c r="C123" s="147">
        <v>44601</v>
      </c>
      <c r="D123" s="146" t="s">
        <v>489</v>
      </c>
      <c r="F123" s="146">
        <v>25347</v>
      </c>
      <c r="G123" s="148">
        <v>4.0000000000000001E-3</v>
      </c>
      <c r="I123" s="146">
        <v>6336867</v>
      </c>
    </row>
    <row r="124" spans="1:9" hidden="1" outlineLevel="2" x14ac:dyDescent="0.2">
      <c r="A124" s="146" t="s">
        <v>56</v>
      </c>
      <c r="B124" s="146" t="s">
        <v>671</v>
      </c>
      <c r="C124" s="147">
        <v>44601</v>
      </c>
      <c r="D124" s="146" t="s">
        <v>489</v>
      </c>
      <c r="F124" s="146">
        <v>55134</v>
      </c>
      <c r="G124" s="148">
        <v>4.0000000000000001E-3</v>
      </c>
      <c r="I124" s="146">
        <v>13783423</v>
      </c>
    </row>
    <row r="125" spans="1:9" hidden="1" outlineLevel="2" x14ac:dyDescent="0.2">
      <c r="A125" s="146" t="s">
        <v>56</v>
      </c>
      <c r="B125" s="146" t="s">
        <v>672</v>
      </c>
      <c r="C125" s="147">
        <v>44601</v>
      </c>
      <c r="D125" s="146" t="s">
        <v>204</v>
      </c>
      <c r="F125" s="146">
        <v>6659</v>
      </c>
      <c r="G125" s="148">
        <v>4.0000000000000001E-3</v>
      </c>
      <c r="I125" s="146">
        <v>1664812</v>
      </c>
    </row>
    <row r="126" spans="1:9" hidden="1" outlineLevel="2" x14ac:dyDescent="0.2">
      <c r="A126" s="146" t="s">
        <v>56</v>
      </c>
      <c r="B126" s="146" t="s">
        <v>673</v>
      </c>
      <c r="C126" s="147">
        <v>44601</v>
      </c>
      <c r="D126" s="146" t="s">
        <v>204</v>
      </c>
      <c r="F126" s="146">
        <v>1126</v>
      </c>
      <c r="G126" s="148">
        <v>4.0000000000000001E-3</v>
      </c>
      <c r="I126" s="146">
        <v>281503</v>
      </c>
    </row>
    <row r="127" spans="1:9" hidden="1" outlineLevel="2" x14ac:dyDescent="0.2">
      <c r="A127" s="146" t="s">
        <v>56</v>
      </c>
      <c r="B127" s="146" t="s">
        <v>674</v>
      </c>
      <c r="C127" s="147">
        <v>44601</v>
      </c>
      <c r="D127" s="146" t="s">
        <v>204</v>
      </c>
      <c r="F127" s="146">
        <v>3280</v>
      </c>
      <c r="G127" s="148">
        <v>4.0000000000000001E-3</v>
      </c>
      <c r="I127" s="146">
        <v>820000</v>
      </c>
    </row>
    <row r="128" spans="1:9" hidden="1" outlineLevel="2" x14ac:dyDescent="0.2">
      <c r="A128" s="146" t="s">
        <v>56</v>
      </c>
      <c r="B128" s="146" t="s">
        <v>675</v>
      </c>
      <c r="C128" s="147">
        <v>44601</v>
      </c>
      <c r="D128" s="146" t="s">
        <v>204</v>
      </c>
      <c r="F128" s="146">
        <v>3956</v>
      </c>
      <c r="G128" s="148">
        <v>4.0000000000000001E-3</v>
      </c>
      <c r="I128" s="146">
        <v>988916</v>
      </c>
    </row>
    <row r="129" spans="1:9" hidden="1" outlineLevel="2" x14ac:dyDescent="0.2">
      <c r="A129" s="146" t="s">
        <v>56</v>
      </c>
      <c r="B129" s="146" t="s">
        <v>676</v>
      </c>
      <c r="C129" s="147">
        <v>44601</v>
      </c>
      <c r="D129" s="146" t="s">
        <v>204</v>
      </c>
      <c r="F129" s="146">
        <v>7510</v>
      </c>
      <c r="G129" s="148">
        <v>4.0000000000000001E-3</v>
      </c>
      <c r="I129" s="146">
        <v>1877457</v>
      </c>
    </row>
    <row r="130" spans="1:9" hidden="1" outlineLevel="2" x14ac:dyDescent="0.2">
      <c r="A130" s="146" t="s">
        <v>56</v>
      </c>
      <c r="B130" s="146" t="s">
        <v>677</v>
      </c>
      <c r="C130" s="147">
        <v>44601</v>
      </c>
      <c r="D130" s="146" t="s">
        <v>678</v>
      </c>
      <c r="F130" s="146">
        <v>1236</v>
      </c>
      <c r="G130" s="148">
        <v>4.0000000000000001E-3</v>
      </c>
      <c r="I130" s="146">
        <v>309000</v>
      </c>
    </row>
    <row r="131" spans="1:9" hidden="1" outlineLevel="2" x14ac:dyDescent="0.2">
      <c r="A131" s="146" t="s">
        <v>56</v>
      </c>
      <c r="B131" s="146" t="s">
        <v>679</v>
      </c>
      <c r="C131" s="147">
        <v>44602</v>
      </c>
      <c r="D131" s="146" t="s">
        <v>473</v>
      </c>
      <c r="F131" s="146">
        <v>28153</v>
      </c>
      <c r="G131" s="148">
        <v>4.0000000000000001E-3</v>
      </c>
      <c r="I131" s="146">
        <v>7038369.3153170003</v>
      </c>
    </row>
    <row r="132" spans="1:9" hidden="1" outlineLevel="2" x14ac:dyDescent="0.2">
      <c r="A132" s="146" t="s">
        <v>56</v>
      </c>
      <c r="B132" s="146" t="s">
        <v>680</v>
      </c>
      <c r="C132" s="147">
        <v>44602</v>
      </c>
      <c r="D132" s="146" t="s">
        <v>473</v>
      </c>
      <c r="F132" s="146">
        <v>325468</v>
      </c>
      <c r="G132" s="148">
        <v>4.0000000000000001E-3</v>
      </c>
      <c r="I132" s="146">
        <v>81367076.310000002</v>
      </c>
    </row>
    <row r="133" spans="1:9" hidden="1" outlineLevel="2" x14ac:dyDescent="0.2">
      <c r="A133" s="146" t="s">
        <v>56</v>
      </c>
      <c r="B133" s="146" t="s">
        <v>681</v>
      </c>
      <c r="C133" s="147">
        <v>44603</v>
      </c>
      <c r="D133" s="146" t="s">
        <v>682</v>
      </c>
      <c r="F133" s="146">
        <v>18312</v>
      </c>
      <c r="G133" s="148">
        <v>4.0000000000000001E-3</v>
      </c>
      <c r="I133" s="146">
        <v>4578097</v>
      </c>
    </row>
    <row r="134" spans="1:9" hidden="1" outlineLevel="2" x14ac:dyDescent="0.2">
      <c r="A134" s="146" t="s">
        <v>56</v>
      </c>
      <c r="B134" s="146" t="s">
        <v>683</v>
      </c>
      <c r="C134" s="147">
        <v>44603</v>
      </c>
      <c r="D134" s="146" t="s">
        <v>255</v>
      </c>
      <c r="F134" s="146">
        <v>61523</v>
      </c>
      <c r="G134" s="148">
        <v>4.0000000000000001E-3</v>
      </c>
      <c r="I134" s="146">
        <v>15380854</v>
      </c>
    </row>
    <row r="135" spans="1:9" hidden="1" outlineLevel="2" x14ac:dyDescent="0.2">
      <c r="A135" s="146" t="s">
        <v>56</v>
      </c>
      <c r="B135" s="146" t="s">
        <v>684</v>
      </c>
      <c r="C135" s="147">
        <v>44603</v>
      </c>
      <c r="D135" s="146" t="s">
        <v>204</v>
      </c>
      <c r="F135" s="146">
        <v>5953</v>
      </c>
      <c r="G135" s="148">
        <v>4.0000000000000001E-3</v>
      </c>
      <c r="I135" s="146">
        <v>1488156</v>
      </c>
    </row>
    <row r="136" spans="1:9" hidden="1" outlineLevel="2" x14ac:dyDescent="0.2">
      <c r="A136" s="146" t="s">
        <v>56</v>
      </c>
      <c r="B136" s="146" t="s">
        <v>685</v>
      </c>
      <c r="C136" s="147">
        <v>44603</v>
      </c>
      <c r="D136" s="146" t="s">
        <v>492</v>
      </c>
      <c r="F136" s="146">
        <v>338857</v>
      </c>
      <c r="G136" s="148">
        <v>4.0000000000000001E-3</v>
      </c>
      <c r="I136" s="146">
        <v>84714293</v>
      </c>
    </row>
    <row r="137" spans="1:9" hidden="1" outlineLevel="2" x14ac:dyDescent="0.2">
      <c r="A137" s="146" t="s">
        <v>56</v>
      </c>
      <c r="B137" s="146" t="s">
        <v>686</v>
      </c>
      <c r="C137" s="147">
        <v>44606</v>
      </c>
      <c r="D137" s="146" t="s">
        <v>255</v>
      </c>
      <c r="F137" s="146">
        <v>-4736</v>
      </c>
      <c r="G137" s="148">
        <v>4.0000000000000001E-3</v>
      </c>
      <c r="I137" s="146">
        <v>-1184000</v>
      </c>
    </row>
    <row r="138" spans="1:9" hidden="1" outlineLevel="2" x14ac:dyDescent="0.2">
      <c r="A138" s="146" t="s">
        <v>56</v>
      </c>
      <c r="B138" s="146" t="s">
        <v>687</v>
      </c>
      <c r="C138" s="147">
        <v>44606</v>
      </c>
      <c r="D138" s="146" t="s">
        <v>688</v>
      </c>
      <c r="F138" s="146">
        <v>15126</v>
      </c>
      <c r="G138" s="148">
        <v>4.0000000000000001E-3</v>
      </c>
      <c r="I138" s="146">
        <v>3781513</v>
      </c>
    </row>
    <row r="139" spans="1:9" hidden="1" outlineLevel="2" x14ac:dyDescent="0.2">
      <c r="A139" s="146" t="s">
        <v>56</v>
      </c>
      <c r="B139" s="146" t="s">
        <v>689</v>
      </c>
      <c r="C139" s="147">
        <v>44608</v>
      </c>
      <c r="D139" s="146" t="s">
        <v>204</v>
      </c>
      <c r="F139" s="146">
        <v>-300</v>
      </c>
      <c r="G139" s="148">
        <v>4.0000000000000001E-3</v>
      </c>
      <c r="I139" s="146">
        <v>-75000</v>
      </c>
    </row>
    <row r="140" spans="1:9" hidden="1" outlineLevel="2" x14ac:dyDescent="0.2">
      <c r="A140" s="146" t="s">
        <v>56</v>
      </c>
      <c r="B140" s="146" t="s">
        <v>690</v>
      </c>
      <c r="C140" s="147">
        <v>44608</v>
      </c>
      <c r="D140" s="146" t="s">
        <v>204</v>
      </c>
      <c r="F140" s="146">
        <v>5688</v>
      </c>
      <c r="G140" s="148">
        <v>4.0000000000000001E-3</v>
      </c>
      <c r="I140" s="146">
        <v>1422043</v>
      </c>
    </row>
    <row r="141" spans="1:9" hidden="1" outlineLevel="2" x14ac:dyDescent="0.2">
      <c r="A141" s="146" t="s">
        <v>56</v>
      </c>
      <c r="B141" s="146" t="s">
        <v>691</v>
      </c>
      <c r="C141" s="147">
        <v>44608</v>
      </c>
      <c r="D141" s="146" t="s">
        <v>492</v>
      </c>
      <c r="F141" s="146">
        <v>211065</v>
      </c>
      <c r="G141" s="148">
        <v>4.0000000000000001E-3</v>
      </c>
      <c r="I141" s="146">
        <v>52766214.022500001</v>
      </c>
    </row>
    <row r="142" spans="1:9" hidden="1" outlineLevel="2" x14ac:dyDescent="0.2">
      <c r="A142" s="146" t="s">
        <v>56</v>
      </c>
      <c r="B142" s="146" t="s">
        <v>692</v>
      </c>
      <c r="C142" s="147">
        <v>44608</v>
      </c>
      <c r="D142" s="146" t="s">
        <v>440</v>
      </c>
      <c r="F142" s="146">
        <v>10746</v>
      </c>
      <c r="G142" s="148">
        <v>4.0000000000000001E-3</v>
      </c>
      <c r="I142" s="146">
        <v>2686550.42</v>
      </c>
    </row>
    <row r="143" spans="1:9" hidden="1" outlineLevel="2" x14ac:dyDescent="0.2">
      <c r="A143" s="146" t="s">
        <v>56</v>
      </c>
      <c r="B143" s="146" t="s">
        <v>693</v>
      </c>
      <c r="C143" s="147">
        <v>44613</v>
      </c>
      <c r="D143" s="146" t="s">
        <v>186</v>
      </c>
      <c r="F143" s="146">
        <v>9996</v>
      </c>
      <c r="G143" s="148">
        <v>4.0000000000000001E-3</v>
      </c>
      <c r="I143" s="146">
        <v>2499000</v>
      </c>
    </row>
    <row r="144" spans="1:9" hidden="1" outlineLevel="2" x14ac:dyDescent="0.2">
      <c r="A144" s="146" t="s">
        <v>56</v>
      </c>
      <c r="B144" s="146" t="s">
        <v>694</v>
      </c>
      <c r="C144" s="147">
        <v>44613</v>
      </c>
      <c r="D144" s="146" t="s">
        <v>469</v>
      </c>
      <c r="F144" s="146">
        <v>1740</v>
      </c>
      <c r="G144" s="148">
        <v>4.0000000000000001E-3</v>
      </c>
      <c r="I144" s="146">
        <v>435000</v>
      </c>
    </row>
    <row r="145" spans="1:9" hidden="1" outlineLevel="2" x14ac:dyDescent="0.2">
      <c r="A145" s="146" t="s">
        <v>56</v>
      </c>
      <c r="B145" s="146" t="s">
        <v>695</v>
      </c>
      <c r="C145" s="147">
        <v>44614</v>
      </c>
      <c r="D145" s="146" t="s">
        <v>696</v>
      </c>
      <c r="F145" s="146">
        <v>-1808</v>
      </c>
      <c r="G145" s="148">
        <v>4.0000000000000001E-3</v>
      </c>
      <c r="I145" s="146">
        <v>-452000</v>
      </c>
    </row>
    <row r="146" spans="1:9" hidden="1" outlineLevel="2" x14ac:dyDescent="0.2">
      <c r="A146" s="146" t="s">
        <v>56</v>
      </c>
      <c r="B146" s="146" t="s">
        <v>697</v>
      </c>
      <c r="C146" s="147">
        <v>44614</v>
      </c>
      <c r="D146" s="146" t="s">
        <v>696</v>
      </c>
      <c r="F146" s="146">
        <v>1808</v>
      </c>
      <c r="G146" s="148">
        <v>4.0000000000000001E-3</v>
      </c>
      <c r="I146" s="146">
        <v>452000</v>
      </c>
    </row>
    <row r="147" spans="1:9" hidden="1" outlineLevel="2" x14ac:dyDescent="0.2">
      <c r="A147" s="146" t="s">
        <v>56</v>
      </c>
      <c r="B147" s="146" t="s">
        <v>698</v>
      </c>
      <c r="C147" s="147">
        <v>44614</v>
      </c>
      <c r="D147" s="146" t="s">
        <v>699</v>
      </c>
      <c r="F147" s="146">
        <v>14000</v>
      </c>
      <c r="G147" s="148">
        <v>4.0000000000000001E-3</v>
      </c>
      <c r="I147" s="146">
        <v>3500000</v>
      </c>
    </row>
    <row r="148" spans="1:9" hidden="1" outlineLevel="2" x14ac:dyDescent="0.2">
      <c r="A148" s="146" t="s">
        <v>56</v>
      </c>
      <c r="B148" s="146" t="s">
        <v>700</v>
      </c>
      <c r="C148" s="147">
        <v>44614</v>
      </c>
      <c r="D148" s="146" t="s">
        <v>442</v>
      </c>
      <c r="F148" s="146">
        <v>2835</v>
      </c>
      <c r="G148" s="148">
        <v>4.0000000000000001E-3</v>
      </c>
      <c r="I148" s="146">
        <v>708823</v>
      </c>
    </row>
    <row r="149" spans="1:9" hidden="1" outlineLevel="2" x14ac:dyDescent="0.2">
      <c r="A149" s="146" t="s">
        <v>56</v>
      </c>
      <c r="B149" s="146" t="s">
        <v>701</v>
      </c>
      <c r="C149" s="147">
        <v>44615</v>
      </c>
      <c r="D149" s="146" t="s">
        <v>202</v>
      </c>
      <c r="F149" s="146">
        <v>-11400</v>
      </c>
      <c r="G149" s="148">
        <v>4.0000000000000001E-3</v>
      </c>
      <c r="I149" s="146">
        <v>-2850000</v>
      </c>
    </row>
    <row r="150" spans="1:9" hidden="1" outlineLevel="2" x14ac:dyDescent="0.2">
      <c r="A150" s="146" t="s">
        <v>56</v>
      </c>
      <c r="B150" s="146" t="s">
        <v>702</v>
      </c>
      <c r="C150" s="147">
        <v>44615</v>
      </c>
      <c r="D150" s="146" t="s">
        <v>703</v>
      </c>
      <c r="F150" s="146">
        <v>90014</v>
      </c>
      <c r="G150" s="148">
        <v>4.0000000000000001E-3</v>
      </c>
      <c r="I150" s="146">
        <v>22503528.960000001</v>
      </c>
    </row>
    <row r="151" spans="1:9" hidden="1" outlineLevel="2" x14ac:dyDescent="0.2">
      <c r="A151" s="146" t="s">
        <v>56</v>
      </c>
      <c r="B151" s="146" t="s">
        <v>704</v>
      </c>
      <c r="C151" s="147">
        <v>44615</v>
      </c>
      <c r="D151" s="146" t="s">
        <v>492</v>
      </c>
      <c r="F151" s="146">
        <v>205762</v>
      </c>
      <c r="G151" s="148">
        <v>4.0000000000000001E-3</v>
      </c>
      <c r="I151" s="146">
        <v>51440474.655000001</v>
      </c>
    </row>
    <row r="152" spans="1:9" hidden="1" outlineLevel="2" x14ac:dyDescent="0.2">
      <c r="A152" s="146" t="s">
        <v>56</v>
      </c>
      <c r="B152" s="146" t="s">
        <v>705</v>
      </c>
      <c r="C152" s="147">
        <v>44615</v>
      </c>
      <c r="D152" s="146" t="s">
        <v>255</v>
      </c>
      <c r="F152" s="146">
        <v>29913</v>
      </c>
      <c r="G152" s="148">
        <v>4.0000000000000001E-3</v>
      </c>
      <c r="I152" s="146">
        <v>7478224.1799999997</v>
      </c>
    </row>
    <row r="153" spans="1:9" hidden="1" outlineLevel="2" x14ac:dyDescent="0.2">
      <c r="A153" s="146" t="s">
        <v>56</v>
      </c>
      <c r="B153" s="146" t="s">
        <v>706</v>
      </c>
      <c r="C153" s="147">
        <v>44615</v>
      </c>
      <c r="D153" s="146" t="s">
        <v>255</v>
      </c>
      <c r="F153" s="146">
        <v>73398</v>
      </c>
      <c r="G153" s="148">
        <v>4.0000000000000001E-3</v>
      </c>
      <c r="I153" s="146">
        <v>18349540</v>
      </c>
    </row>
    <row r="154" spans="1:9" hidden="1" outlineLevel="2" x14ac:dyDescent="0.2">
      <c r="A154" s="146" t="s">
        <v>56</v>
      </c>
      <c r="B154" s="146" t="s">
        <v>707</v>
      </c>
      <c r="C154" s="147">
        <v>44615</v>
      </c>
      <c r="D154" s="146" t="s">
        <v>255</v>
      </c>
      <c r="F154" s="146">
        <v>53628</v>
      </c>
      <c r="G154" s="148">
        <v>4.0000000000000001E-3</v>
      </c>
      <c r="I154" s="146">
        <v>13406893.199999999</v>
      </c>
    </row>
    <row r="155" spans="1:9" hidden="1" outlineLevel="2" x14ac:dyDescent="0.2">
      <c r="A155" s="146" t="s">
        <v>56</v>
      </c>
      <c r="B155" s="146" t="s">
        <v>708</v>
      </c>
      <c r="C155" s="147">
        <v>44615</v>
      </c>
      <c r="D155" s="146" t="s">
        <v>202</v>
      </c>
      <c r="F155" s="146">
        <v>11400</v>
      </c>
      <c r="G155" s="148">
        <v>4.0000000000000001E-3</v>
      </c>
      <c r="I155" s="146">
        <v>2850000</v>
      </c>
    </row>
    <row r="156" spans="1:9" hidden="1" outlineLevel="2" x14ac:dyDescent="0.2">
      <c r="A156" s="146" t="s">
        <v>56</v>
      </c>
      <c r="B156" s="146" t="s">
        <v>709</v>
      </c>
      <c r="C156" s="147">
        <v>44616</v>
      </c>
      <c r="D156" s="146" t="s">
        <v>460</v>
      </c>
      <c r="F156" s="146">
        <v>4320</v>
      </c>
      <c r="G156" s="148">
        <v>4.0000000000000001E-3</v>
      </c>
      <c r="I156" s="146">
        <v>1080000</v>
      </c>
    </row>
    <row r="157" spans="1:9" hidden="1" outlineLevel="2" x14ac:dyDescent="0.2">
      <c r="A157" s="146" t="s">
        <v>56</v>
      </c>
      <c r="B157" s="146" t="s">
        <v>710</v>
      </c>
      <c r="C157" s="147">
        <v>44616</v>
      </c>
      <c r="D157" s="146" t="s">
        <v>204</v>
      </c>
      <c r="F157" s="146">
        <v>670</v>
      </c>
      <c r="G157" s="148">
        <v>4.0000000000000001E-3</v>
      </c>
      <c r="I157" s="146">
        <v>167548</v>
      </c>
    </row>
    <row r="158" spans="1:9" hidden="1" outlineLevel="2" x14ac:dyDescent="0.2">
      <c r="A158" s="146" t="s">
        <v>56</v>
      </c>
      <c r="B158" s="146" t="s">
        <v>711</v>
      </c>
      <c r="C158" s="147">
        <v>44616</v>
      </c>
      <c r="D158" s="146" t="s">
        <v>204</v>
      </c>
      <c r="F158" s="146">
        <v>1126</v>
      </c>
      <c r="G158" s="148">
        <v>4.0000000000000001E-3</v>
      </c>
      <c r="I158" s="146">
        <v>281503</v>
      </c>
    </row>
    <row r="159" spans="1:9" hidden="1" outlineLevel="2" x14ac:dyDescent="0.2">
      <c r="A159" s="146" t="s">
        <v>56</v>
      </c>
      <c r="B159" s="146" t="s">
        <v>712</v>
      </c>
      <c r="C159" s="147">
        <v>44616</v>
      </c>
      <c r="D159" s="146" t="s">
        <v>204</v>
      </c>
      <c r="F159" s="146">
        <v>285</v>
      </c>
      <c r="G159" s="148">
        <v>4.0000000000000001E-3</v>
      </c>
      <c r="I159" s="146">
        <v>71274</v>
      </c>
    </row>
    <row r="160" spans="1:9" hidden="1" outlineLevel="2" x14ac:dyDescent="0.2">
      <c r="A160" s="146" t="s">
        <v>56</v>
      </c>
      <c r="B160" s="146" t="s">
        <v>713</v>
      </c>
      <c r="C160" s="147">
        <v>44617</v>
      </c>
      <c r="D160" s="146" t="s">
        <v>714</v>
      </c>
      <c r="F160" s="146">
        <v>760</v>
      </c>
      <c r="G160" s="148">
        <v>4.0000000000000001E-3</v>
      </c>
      <c r="I160" s="146">
        <v>190000</v>
      </c>
    </row>
    <row r="161" spans="1:9" hidden="1" outlineLevel="2" x14ac:dyDescent="0.2">
      <c r="A161" s="146" t="s">
        <v>56</v>
      </c>
      <c r="B161" s="146" t="s">
        <v>715</v>
      </c>
      <c r="C161" s="147">
        <v>44617</v>
      </c>
      <c r="D161" s="146" t="s">
        <v>204</v>
      </c>
      <c r="F161" s="146">
        <v>7689</v>
      </c>
      <c r="G161" s="148">
        <v>4.0000000000000001E-3</v>
      </c>
      <c r="I161" s="146">
        <v>1922247</v>
      </c>
    </row>
    <row r="162" spans="1:9" hidden="1" outlineLevel="2" x14ac:dyDescent="0.2">
      <c r="A162" s="146" t="s">
        <v>56</v>
      </c>
      <c r="B162" s="146" t="s">
        <v>716</v>
      </c>
      <c r="C162" s="147">
        <v>44617</v>
      </c>
      <c r="D162" s="146" t="s">
        <v>717</v>
      </c>
      <c r="F162" s="146">
        <v>1992</v>
      </c>
      <c r="G162" s="148">
        <v>4.0000000000000001E-3</v>
      </c>
      <c r="I162" s="146">
        <v>498000</v>
      </c>
    </row>
    <row r="163" spans="1:9" hidden="1" outlineLevel="2" x14ac:dyDescent="0.2">
      <c r="A163" s="146" t="s">
        <v>56</v>
      </c>
      <c r="B163" s="146" t="s">
        <v>718</v>
      </c>
      <c r="C163" s="147">
        <v>44617</v>
      </c>
      <c r="D163" s="146" t="s">
        <v>215</v>
      </c>
      <c r="F163" s="146">
        <v>4570</v>
      </c>
      <c r="G163" s="148">
        <v>4.0000000000000001E-3</v>
      </c>
      <c r="I163" s="146">
        <v>1142420</v>
      </c>
    </row>
    <row r="164" spans="1:9" hidden="1" outlineLevel="2" x14ac:dyDescent="0.2">
      <c r="A164" s="146" t="s">
        <v>56</v>
      </c>
      <c r="B164" s="146" t="s">
        <v>719</v>
      </c>
      <c r="C164" s="147">
        <v>44617</v>
      </c>
      <c r="D164" s="146" t="s">
        <v>222</v>
      </c>
      <c r="F164" s="146">
        <v>6530</v>
      </c>
      <c r="G164" s="148">
        <v>4.0000000000000001E-3</v>
      </c>
      <c r="I164" s="146">
        <v>1632500</v>
      </c>
    </row>
    <row r="165" spans="1:9" hidden="1" outlineLevel="2" x14ac:dyDescent="0.2">
      <c r="A165" s="146" t="s">
        <v>56</v>
      </c>
      <c r="B165" s="146" t="s">
        <v>720</v>
      </c>
      <c r="C165" s="147">
        <v>44617</v>
      </c>
      <c r="D165" s="146" t="s">
        <v>222</v>
      </c>
      <c r="F165" s="146">
        <v>4000</v>
      </c>
      <c r="G165" s="148">
        <v>4.0000000000000001E-3</v>
      </c>
      <c r="I165" s="146">
        <v>1000000</v>
      </c>
    </row>
    <row r="166" spans="1:9" hidden="1" outlineLevel="2" x14ac:dyDescent="0.2">
      <c r="A166" s="146" t="s">
        <v>56</v>
      </c>
      <c r="B166" s="146" t="s">
        <v>721</v>
      </c>
      <c r="C166" s="147">
        <v>44617</v>
      </c>
      <c r="D166" s="146" t="s">
        <v>222</v>
      </c>
      <c r="F166" s="146">
        <v>6300</v>
      </c>
      <c r="G166" s="148">
        <v>4.0000000000000001E-3</v>
      </c>
      <c r="I166" s="146">
        <v>1575000</v>
      </c>
    </row>
    <row r="167" spans="1:9" hidden="1" outlineLevel="2" x14ac:dyDescent="0.2">
      <c r="A167" s="146" t="s">
        <v>56</v>
      </c>
      <c r="B167" s="146" t="s">
        <v>722</v>
      </c>
      <c r="C167" s="147">
        <v>44617</v>
      </c>
      <c r="D167" s="146" t="s">
        <v>222</v>
      </c>
      <c r="F167" s="146">
        <v>1060</v>
      </c>
      <c r="G167" s="148">
        <v>4.0000000000000001E-3</v>
      </c>
      <c r="I167" s="146">
        <v>265000</v>
      </c>
    </row>
    <row r="168" spans="1:9" hidden="1" outlineLevel="2" x14ac:dyDescent="0.2">
      <c r="A168" s="146" t="s">
        <v>56</v>
      </c>
      <c r="B168" s="146" t="s">
        <v>723</v>
      </c>
      <c r="C168" s="147">
        <v>44617</v>
      </c>
      <c r="D168" s="146" t="s">
        <v>222</v>
      </c>
      <c r="F168" s="146">
        <v>192</v>
      </c>
      <c r="G168" s="148">
        <v>4.0000000000000001E-3</v>
      </c>
      <c r="I168" s="146">
        <v>48000</v>
      </c>
    </row>
    <row r="169" spans="1:9" hidden="1" outlineLevel="2" x14ac:dyDescent="0.2">
      <c r="A169" s="146" t="s">
        <v>56</v>
      </c>
      <c r="B169" s="146" t="s">
        <v>724</v>
      </c>
      <c r="C169" s="147">
        <v>44617</v>
      </c>
      <c r="D169" s="146" t="s">
        <v>222</v>
      </c>
      <c r="F169" s="146">
        <v>1640</v>
      </c>
      <c r="G169" s="148">
        <v>4.0000000000000001E-3</v>
      </c>
      <c r="I169" s="146">
        <v>410000</v>
      </c>
    </row>
    <row r="170" spans="1:9" hidden="1" outlineLevel="2" x14ac:dyDescent="0.2">
      <c r="A170" s="146" t="s">
        <v>56</v>
      </c>
      <c r="B170" s="146" t="s">
        <v>725</v>
      </c>
      <c r="C170" s="147">
        <v>44617</v>
      </c>
      <c r="D170" s="146" t="s">
        <v>222</v>
      </c>
      <c r="F170" s="146">
        <v>3739</v>
      </c>
      <c r="G170" s="148">
        <v>4.0000000000000001E-3</v>
      </c>
      <c r="I170" s="146">
        <v>934800</v>
      </c>
    </row>
    <row r="171" spans="1:9" hidden="1" outlineLevel="2" x14ac:dyDescent="0.2">
      <c r="A171" s="146" t="s">
        <v>56</v>
      </c>
      <c r="B171" s="146" t="s">
        <v>726</v>
      </c>
      <c r="C171" s="147">
        <v>44617</v>
      </c>
      <c r="D171" s="146" t="s">
        <v>222</v>
      </c>
      <c r="F171" s="146">
        <v>10242</v>
      </c>
      <c r="G171" s="148">
        <v>4.0000000000000001E-3</v>
      </c>
      <c r="I171" s="146">
        <v>2560400</v>
      </c>
    </row>
    <row r="172" spans="1:9" hidden="1" outlineLevel="2" x14ac:dyDescent="0.2">
      <c r="A172" s="146" t="s">
        <v>56</v>
      </c>
      <c r="B172" s="146" t="s">
        <v>727</v>
      </c>
      <c r="C172" s="147">
        <v>44617</v>
      </c>
      <c r="D172" s="146" t="s">
        <v>222</v>
      </c>
      <c r="F172" s="146">
        <v>4694</v>
      </c>
      <c r="G172" s="148">
        <v>4.0000000000000001E-3</v>
      </c>
      <c r="I172" s="146">
        <v>1173400</v>
      </c>
    </row>
    <row r="173" spans="1:9" hidden="1" outlineLevel="2" x14ac:dyDescent="0.2">
      <c r="A173" s="146" t="s">
        <v>56</v>
      </c>
      <c r="B173" s="146" t="s">
        <v>728</v>
      </c>
      <c r="C173" s="147">
        <v>44617</v>
      </c>
      <c r="D173" s="146" t="s">
        <v>222</v>
      </c>
      <c r="F173" s="146">
        <v>6929</v>
      </c>
      <c r="G173" s="148">
        <v>4.0000000000000001E-3</v>
      </c>
      <c r="I173" s="146">
        <v>1732200</v>
      </c>
    </row>
    <row r="174" spans="1:9" hidden="1" outlineLevel="2" x14ac:dyDescent="0.2">
      <c r="A174" s="146" t="s">
        <v>56</v>
      </c>
      <c r="B174" s="146" t="s">
        <v>729</v>
      </c>
      <c r="C174" s="147">
        <v>44617</v>
      </c>
      <c r="D174" s="146" t="s">
        <v>222</v>
      </c>
      <c r="F174" s="146">
        <v>7454</v>
      </c>
      <c r="G174" s="148">
        <v>4.0000000000000001E-3</v>
      </c>
      <c r="I174" s="146">
        <v>1863600</v>
      </c>
    </row>
    <row r="175" spans="1:9" hidden="1" outlineLevel="2" x14ac:dyDescent="0.2">
      <c r="A175" s="146" t="s">
        <v>56</v>
      </c>
      <c r="B175" s="146" t="s">
        <v>730</v>
      </c>
      <c r="C175" s="147">
        <v>44617</v>
      </c>
      <c r="D175" s="146" t="s">
        <v>222</v>
      </c>
      <c r="F175" s="146">
        <v>16194</v>
      </c>
      <c r="G175" s="148">
        <v>4.0000000000000001E-3</v>
      </c>
      <c r="I175" s="146">
        <v>4048568</v>
      </c>
    </row>
    <row r="176" spans="1:9" hidden="1" outlineLevel="2" x14ac:dyDescent="0.2">
      <c r="A176" s="146" t="s">
        <v>56</v>
      </c>
      <c r="B176" s="146" t="s">
        <v>731</v>
      </c>
      <c r="C176" s="147">
        <v>44617</v>
      </c>
      <c r="D176" s="146" t="s">
        <v>222</v>
      </c>
      <c r="F176" s="146">
        <v>1374</v>
      </c>
      <c r="G176" s="148">
        <v>4.0000000000000001E-3</v>
      </c>
      <c r="I176" s="146">
        <v>343400</v>
      </c>
    </row>
    <row r="177" spans="1:9" hidden="1" outlineLevel="2" x14ac:dyDescent="0.2">
      <c r="A177" s="146" t="s">
        <v>56</v>
      </c>
      <c r="B177" s="146" t="s">
        <v>732</v>
      </c>
      <c r="C177" s="147">
        <v>44617</v>
      </c>
      <c r="D177" s="146" t="s">
        <v>222</v>
      </c>
      <c r="F177" s="146">
        <v>7748</v>
      </c>
      <c r="G177" s="148">
        <v>4.0000000000000001E-3</v>
      </c>
      <c r="I177" s="146">
        <v>1937000</v>
      </c>
    </row>
    <row r="178" spans="1:9" hidden="1" outlineLevel="2" x14ac:dyDescent="0.2">
      <c r="A178" s="146" t="s">
        <v>56</v>
      </c>
      <c r="B178" s="146" t="s">
        <v>733</v>
      </c>
      <c r="C178" s="147">
        <v>44617</v>
      </c>
      <c r="D178" s="146" t="s">
        <v>222</v>
      </c>
      <c r="F178" s="146">
        <v>6646</v>
      </c>
      <c r="G178" s="148">
        <v>4.0000000000000001E-3</v>
      </c>
      <c r="I178" s="146">
        <v>1661400</v>
      </c>
    </row>
    <row r="179" spans="1:9" hidden="1" outlineLevel="2" x14ac:dyDescent="0.2">
      <c r="A179" s="146" t="s">
        <v>56</v>
      </c>
      <c r="B179" s="146" t="s">
        <v>734</v>
      </c>
      <c r="C179" s="147">
        <v>44617</v>
      </c>
      <c r="D179" s="146" t="s">
        <v>222</v>
      </c>
      <c r="F179" s="146">
        <v>6621</v>
      </c>
      <c r="G179" s="148">
        <v>4.0000000000000001E-3</v>
      </c>
      <c r="I179" s="146">
        <v>1655200</v>
      </c>
    </row>
    <row r="180" spans="1:9" hidden="1" outlineLevel="2" x14ac:dyDescent="0.2">
      <c r="A180" s="146" t="s">
        <v>56</v>
      </c>
      <c r="B180" s="146" t="s">
        <v>735</v>
      </c>
      <c r="C180" s="147">
        <v>44617</v>
      </c>
      <c r="D180" s="146" t="s">
        <v>222</v>
      </c>
      <c r="F180" s="146">
        <v>7348</v>
      </c>
      <c r="G180" s="148">
        <v>4.0000000000000001E-3</v>
      </c>
      <c r="I180" s="146">
        <v>1837000</v>
      </c>
    </row>
    <row r="181" spans="1:9" hidden="1" outlineLevel="2" x14ac:dyDescent="0.2">
      <c r="A181" s="146" t="s">
        <v>56</v>
      </c>
      <c r="B181" s="146" t="s">
        <v>736</v>
      </c>
      <c r="C181" s="147">
        <v>44617</v>
      </c>
      <c r="D181" s="146" t="s">
        <v>222</v>
      </c>
      <c r="F181" s="146">
        <v>7709</v>
      </c>
      <c r="G181" s="148">
        <v>4.0000000000000001E-3</v>
      </c>
      <c r="I181" s="146">
        <v>1927200</v>
      </c>
    </row>
    <row r="182" spans="1:9" hidden="1" outlineLevel="2" x14ac:dyDescent="0.2">
      <c r="A182" s="146" t="s">
        <v>56</v>
      </c>
      <c r="B182" s="146" t="s">
        <v>737</v>
      </c>
      <c r="C182" s="147">
        <v>44617</v>
      </c>
      <c r="D182" s="146" t="s">
        <v>222</v>
      </c>
      <c r="F182" s="146">
        <v>11047</v>
      </c>
      <c r="G182" s="148">
        <v>4.0000000000000001E-3</v>
      </c>
      <c r="I182" s="146">
        <v>2761704</v>
      </c>
    </row>
    <row r="183" spans="1:9" hidden="1" outlineLevel="2" x14ac:dyDescent="0.2">
      <c r="A183" s="146" t="s">
        <v>56</v>
      </c>
      <c r="B183" s="146" t="s">
        <v>738</v>
      </c>
      <c r="C183" s="147">
        <v>44617</v>
      </c>
      <c r="D183" s="146" t="s">
        <v>222</v>
      </c>
      <c r="F183" s="146">
        <v>9155</v>
      </c>
      <c r="G183" s="148">
        <v>4.0000000000000001E-3</v>
      </c>
      <c r="I183" s="146">
        <v>2288696</v>
      </c>
    </row>
    <row r="184" spans="1:9" hidden="1" outlineLevel="2" x14ac:dyDescent="0.2">
      <c r="A184" s="146" t="s">
        <v>56</v>
      </c>
      <c r="B184" s="146" t="s">
        <v>739</v>
      </c>
      <c r="C184" s="147">
        <v>44617</v>
      </c>
      <c r="D184" s="146" t="s">
        <v>222</v>
      </c>
      <c r="F184" s="146">
        <v>13121</v>
      </c>
      <c r="G184" s="148">
        <v>4.0000000000000001E-3</v>
      </c>
      <c r="I184" s="146">
        <v>3280320</v>
      </c>
    </row>
    <row r="185" spans="1:9" hidden="1" outlineLevel="2" x14ac:dyDescent="0.2">
      <c r="A185" s="146" t="s">
        <v>56</v>
      </c>
      <c r="B185" s="146" t="s">
        <v>740</v>
      </c>
      <c r="C185" s="147">
        <v>44620</v>
      </c>
      <c r="D185" s="146" t="s">
        <v>222</v>
      </c>
      <c r="F185" s="146">
        <v>6498</v>
      </c>
      <c r="G185" s="148">
        <v>4.0000000000000001E-3</v>
      </c>
      <c r="I185" s="146">
        <v>1624400</v>
      </c>
    </row>
    <row r="186" spans="1:9" hidden="1" outlineLevel="2" x14ac:dyDescent="0.2">
      <c r="A186" s="146" t="s">
        <v>56</v>
      </c>
      <c r="B186" s="146" t="s">
        <v>741</v>
      </c>
      <c r="C186" s="147">
        <v>44620</v>
      </c>
      <c r="D186" s="146" t="s">
        <v>742</v>
      </c>
      <c r="F186" s="146">
        <v>380</v>
      </c>
      <c r="G186" s="148">
        <v>4.0000000000000001E-3</v>
      </c>
      <c r="I186" s="146">
        <v>95000</v>
      </c>
    </row>
    <row r="187" spans="1:9" hidden="1" outlineLevel="2" x14ac:dyDescent="0.2">
      <c r="A187" s="146" t="s">
        <v>56</v>
      </c>
      <c r="B187" s="146" t="s">
        <v>743</v>
      </c>
      <c r="C187" s="147">
        <v>44620</v>
      </c>
      <c r="D187" s="146" t="s">
        <v>744</v>
      </c>
      <c r="F187" s="146">
        <v>2876</v>
      </c>
      <c r="G187" s="148">
        <v>4.0000000000000001E-3</v>
      </c>
      <c r="I187" s="146">
        <v>719000</v>
      </c>
    </row>
    <row r="188" spans="1:9" hidden="1" outlineLevel="2" x14ac:dyDescent="0.2">
      <c r="A188" s="146" t="s">
        <v>56</v>
      </c>
      <c r="B188" s="146" t="s">
        <v>745</v>
      </c>
      <c r="C188" s="147">
        <v>44620</v>
      </c>
      <c r="D188" s="146" t="s">
        <v>257</v>
      </c>
      <c r="F188" s="146">
        <v>404</v>
      </c>
      <c r="G188" s="148">
        <v>4.0000000000000001E-3</v>
      </c>
      <c r="I188" s="146">
        <v>100900</v>
      </c>
    </row>
    <row r="189" spans="1:9" hidden="1" outlineLevel="2" x14ac:dyDescent="0.2">
      <c r="A189" s="146" t="s">
        <v>56</v>
      </c>
      <c r="B189" s="146" t="s">
        <v>746</v>
      </c>
      <c r="C189" s="147">
        <v>44620</v>
      </c>
      <c r="D189" s="146" t="s">
        <v>257</v>
      </c>
      <c r="F189" s="146">
        <v>3133</v>
      </c>
      <c r="G189" s="148">
        <v>4.0000000000000001E-3</v>
      </c>
      <c r="I189" s="146">
        <v>783200</v>
      </c>
    </row>
    <row r="190" spans="1:9" outlineLevel="1" collapsed="1" x14ac:dyDescent="0.2">
      <c r="A190" s="207" t="s">
        <v>259</v>
      </c>
      <c r="B190" s="208"/>
      <c r="C190" s="209"/>
      <c r="D190" s="208"/>
      <c r="E190" s="208"/>
      <c r="F190" s="208">
        <v>1969308</v>
      </c>
      <c r="G190" s="210"/>
      <c r="H190" s="210"/>
      <c r="I190" s="208">
        <v>492326473.80171704</v>
      </c>
    </row>
    <row r="191" spans="1:9" x14ac:dyDescent="0.2">
      <c r="A191" s="149" t="s">
        <v>260</v>
      </c>
      <c r="C191" s="147"/>
      <c r="F191" s="146">
        <v>11168890</v>
      </c>
      <c r="I191" s="146">
        <v>785364847.935287</v>
      </c>
    </row>
    <row r="192" spans="1:9" ht="13.5" thickBot="1" x14ac:dyDescent="0.25">
      <c r="A192" s="149"/>
      <c r="C192" s="147"/>
    </row>
    <row r="193" spans="1:11" ht="16.5" thickBot="1" x14ac:dyDescent="0.3">
      <c r="A193"/>
      <c r="B193" s="147"/>
      <c r="C193" s="211" t="s">
        <v>747</v>
      </c>
      <c r="D193" s="212"/>
      <c r="E193" s="212"/>
      <c r="F193" s="213" t="s">
        <v>748</v>
      </c>
      <c r="G193" s="214"/>
      <c r="H193" s="215" t="s">
        <v>517</v>
      </c>
      <c r="I193" s="216"/>
    </row>
    <row r="194" spans="1:11" x14ac:dyDescent="0.2">
      <c r="A194" s="146" t="s">
        <v>749</v>
      </c>
      <c r="B194" s="147"/>
      <c r="C194" s="158" t="s">
        <v>519</v>
      </c>
      <c r="D194" s="217" t="s">
        <v>57</v>
      </c>
      <c r="E194" s="218">
        <v>44562</v>
      </c>
      <c r="F194" s="217" t="s">
        <v>58</v>
      </c>
      <c r="G194" s="219">
        <v>6528</v>
      </c>
      <c r="H194" s="220">
        <v>0.04</v>
      </c>
      <c r="I194" s="221">
        <v>163200</v>
      </c>
    </row>
    <row r="195" spans="1:11" x14ac:dyDescent="0.2">
      <c r="A195" s="146" t="s">
        <v>755</v>
      </c>
      <c r="B195" s="147"/>
      <c r="C195" s="158" t="s">
        <v>519</v>
      </c>
      <c r="D195" s="222" t="s">
        <v>750</v>
      </c>
      <c r="E195" s="223">
        <v>44583</v>
      </c>
      <c r="F195" s="222" t="s">
        <v>127</v>
      </c>
      <c r="G195" s="222">
        <v>9600</v>
      </c>
      <c r="H195" s="224">
        <v>0.01</v>
      </c>
      <c r="I195" s="225">
        <v>960000</v>
      </c>
    </row>
    <row r="196" spans="1:11" ht="13.5" thickBot="1" x14ac:dyDescent="0.25">
      <c r="A196" s="146" t="s">
        <v>751</v>
      </c>
      <c r="B196" s="147"/>
      <c r="C196" s="158" t="s">
        <v>521</v>
      </c>
      <c r="D196" s="226" t="s">
        <v>752</v>
      </c>
      <c r="E196" s="227">
        <v>44583</v>
      </c>
      <c r="F196" s="226" t="s">
        <v>127</v>
      </c>
      <c r="G196" s="226">
        <v>264000</v>
      </c>
      <c r="H196" s="228">
        <v>0.04</v>
      </c>
      <c r="I196" s="229">
        <v>6600000</v>
      </c>
    </row>
    <row r="197" spans="1:11" ht="13.5" thickBot="1" x14ac:dyDescent="0.25"/>
    <row r="198" spans="1:11" s="230" customFormat="1" ht="25.5" x14ac:dyDescent="0.2">
      <c r="A198" s="149"/>
      <c r="B198" s="149"/>
      <c r="C198" s="152"/>
      <c r="D198" s="153" t="s">
        <v>513</v>
      </c>
      <c r="E198" s="154" t="s">
        <v>514</v>
      </c>
      <c r="F198" s="155" t="s">
        <v>515</v>
      </c>
      <c r="G198" s="156" t="s">
        <v>516</v>
      </c>
      <c r="H198" s="154" t="s">
        <v>517</v>
      </c>
      <c r="I198" s="157" t="s">
        <v>515</v>
      </c>
    </row>
    <row r="199" spans="1:11" x14ac:dyDescent="0.2">
      <c r="C199" s="158" t="s">
        <v>518</v>
      </c>
      <c r="D199" s="159"/>
      <c r="E199" s="160">
        <f>+F9+F11</f>
        <v>432500</v>
      </c>
      <c r="F199" s="161">
        <v>433000</v>
      </c>
      <c r="G199" s="162"/>
      <c r="H199" s="160">
        <f>+I9+I11</f>
        <v>4290000</v>
      </c>
      <c r="I199" s="163">
        <v>4290000</v>
      </c>
      <c r="J199" s="144"/>
      <c r="K199" s="174"/>
    </row>
    <row r="200" spans="1:11" x14ac:dyDescent="0.2">
      <c r="C200" s="158" t="s">
        <v>519</v>
      </c>
      <c r="D200" s="164">
        <f>+G195+G194</f>
        <v>16128</v>
      </c>
      <c r="E200" s="160">
        <f>+F27+F68+F72+D200</f>
        <v>3894648</v>
      </c>
      <c r="F200" s="161">
        <v>3895000</v>
      </c>
      <c r="G200" s="162">
        <f>+I195+I194</f>
        <v>1123200</v>
      </c>
      <c r="H200" s="160">
        <f>+I27+I68+I72+G200</f>
        <v>93837255</v>
      </c>
      <c r="I200" s="163">
        <v>93837000</v>
      </c>
      <c r="J200" s="144"/>
      <c r="K200" s="174"/>
    </row>
    <row r="201" spans="1:11" x14ac:dyDescent="0.2">
      <c r="C201" s="158" t="s">
        <v>520</v>
      </c>
      <c r="D201" s="164"/>
      <c r="E201" s="160">
        <f>+F74</f>
        <v>334798</v>
      </c>
      <c r="F201" s="161">
        <v>335000</v>
      </c>
      <c r="G201" s="162"/>
      <c r="H201" s="160">
        <f>+I74</f>
        <v>19946350</v>
      </c>
      <c r="I201" s="163">
        <v>19946000</v>
      </c>
      <c r="J201" s="144"/>
      <c r="K201" s="174"/>
    </row>
    <row r="202" spans="1:11" x14ac:dyDescent="0.2">
      <c r="C202" s="158" t="s">
        <v>521</v>
      </c>
      <c r="D202" s="164">
        <v>264000</v>
      </c>
      <c r="E202" s="160">
        <f>+F80+F82+D202</f>
        <v>701980</v>
      </c>
      <c r="F202" s="161">
        <v>702000</v>
      </c>
      <c r="G202" s="162">
        <v>6600000</v>
      </c>
      <c r="H202" s="160">
        <f>+I80+I82+G202</f>
        <v>18056504</v>
      </c>
      <c r="I202" s="163">
        <v>18057000</v>
      </c>
      <c r="J202" s="144"/>
      <c r="K202" s="174"/>
    </row>
    <row r="203" spans="1:11" x14ac:dyDescent="0.2">
      <c r="C203" s="158" t="s">
        <v>522</v>
      </c>
      <c r="D203" s="159"/>
      <c r="E203" s="160">
        <f>+F109</f>
        <v>4115784</v>
      </c>
      <c r="F203" s="161">
        <v>4116000</v>
      </c>
      <c r="G203" s="162"/>
      <c r="H203" s="160">
        <f>+I109</f>
        <v>164631465.13356999</v>
      </c>
      <c r="I203" s="163">
        <v>164631000</v>
      </c>
      <c r="J203" s="144"/>
      <c r="K203" s="174"/>
    </row>
    <row r="204" spans="1:11" x14ac:dyDescent="0.2">
      <c r="C204" s="158" t="s">
        <v>523</v>
      </c>
      <c r="D204" s="159"/>
      <c r="E204" s="160">
        <f>+F190</f>
        <v>1969308</v>
      </c>
      <c r="F204" s="161">
        <v>1969000</v>
      </c>
      <c r="G204" s="162"/>
      <c r="H204" s="160">
        <f>+I190</f>
        <v>492326473.80171704</v>
      </c>
      <c r="I204" s="163">
        <v>492326000</v>
      </c>
      <c r="J204" s="144"/>
      <c r="K204" s="174"/>
    </row>
    <row r="205" spans="1:11" x14ac:dyDescent="0.2">
      <c r="C205" s="158"/>
      <c r="D205" s="159"/>
      <c r="E205" s="165"/>
      <c r="F205" s="165"/>
      <c r="G205" s="162"/>
      <c r="H205" s="165"/>
      <c r="I205" s="166"/>
      <c r="J205" s="144"/>
      <c r="K205" s="174"/>
    </row>
    <row r="206" spans="1:11" x14ac:dyDescent="0.2">
      <c r="C206" s="158"/>
      <c r="D206" s="159"/>
      <c r="E206" s="165"/>
      <c r="F206" s="165"/>
      <c r="G206" s="162"/>
      <c r="H206" s="165"/>
      <c r="I206" s="166"/>
      <c r="J206" s="144"/>
      <c r="K206" s="174"/>
    </row>
    <row r="207" spans="1:11" x14ac:dyDescent="0.2">
      <c r="C207" s="158" t="s">
        <v>268</v>
      </c>
      <c r="D207" s="159"/>
      <c r="E207" s="165">
        <f>SUM(E199:E206)</f>
        <v>11449018</v>
      </c>
      <c r="F207" s="161">
        <f>SUM(F199:F206)</f>
        <v>11450000</v>
      </c>
      <c r="G207" s="162"/>
      <c r="H207" s="165">
        <f>SUM(H199:H206)</f>
        <v>793088047.935287</v>
      </c>
      <c r="I207" s="163">
        <f>SUM(I199:I206)</f>
        <v>793087000</v>
      </c>
      <c r="J207" s="144"/>
      <c r="K207" s="174"/>
    </row>
    <row r="208" spans="1:11" x14ac:dyDescent="0.2">
      <c r="C208" s="158"/>
      <c r="D208" s="159"/>
      <c r="E208" s="167"/>
      <c r="F208" s="168"/>
      <c r="G208" s="168"/>
      <c r="H208" s="167"/>
      <c r="I208" s="166"/>
      <c r="J208" s="144"/>
    </row>
    <row r="209" spans="3:10" ht="13.5" thickBot="1" x14ac:dyDescent="0.25">
      <c r="C209" s="169" t="s">
        <v>524</v>
      </c>
      <c r="D209" s="170"/>
      <c r="E209" s="171">
        <f>+F207-E207</f>
        <v>982</v>
      </c>
      <c r="F209" s="171"/>
      <c r="G209" s="171"/>
      <c r="H209" s="231">
        <f>+I207-H207</f>
        <v>-1047.9352869987488</v>
      </c>
      <c r="I209" s="173"/>
      <c r="J209" s="144"/>
    </row>
    <row r="210" spans="3:10" x14ac:dyDescent="0.2">
      <c r="C210" s="146"/>
      <c r="F210" s="148"/>
      <c r="H210" s="146"/>
      <c r="I210" s="174"/>
      <c r="J210" s="144"/>
    </row>
    <row r="211" spans="3:10" x14ac:dyDescent="0.2">
      <c r="C211" s="146"/>
      <c r="F211" s="148"/>
      <c r="H211" s="146"/>
      <c r="I211" s="174"/>
      <c r="J211" s="144"/>
    </row>
    <row r="212" spans="3:10" ht="13.5" thickBot="1" x14ac:dyDescent="0.25">
      <c r="C212" s="146"/>
      <c r="F212" s="148"/>
      <c r="H212" s="146"/>
      <c r="I212" s="174"/>
      <c r="J212" s="144"/>
    </row>
    <row r="213" spans="3:10" ht="25.5" x14ac:dyDescent="0.2">
      <c r="C213" s="175" t="s">
        <v>753</v>
      </c>
      <c r="D213" s="176" t="s">
        <v>526</v>
      </c>
      <c r="E213" s="176">
        <v>497613491</v>
      </c>
      <c r="F213" s="177"/>
      <c r="G213" s="177"/>
      <c r="H213" s="176"/>
      <c r="I213" s="178"/>
    </row>
    <row r="214" spans="3:10" ht="15.75" x14ac:dyDescent="0.25">
      <c r="C214" s="179"/>
      <c r="D214" s="167" t="s">
        <v>527</v>
      </c>
      <c r="E214" s="167">
        <v>5287000</v>
      </c>
      <c r="F214" s="168"/>
      <c r="G214" s="168"/>
      <c r="H214" s="167"/>
      <c r="I214" s="166"/>
    </row>
    <row r="215" spans="3:10" ht="15.75" x14ac:dyDescent="0.25">
      <c r="C215" s="179"/>
      <c r="D215" s="167" t="s">
        <v>10</v>
      </c>
      <c r="E215" s="167">
        <v>492326491</v>
      </c>
      <c r="F215" s="168"/>
      <c r="G215" s="168"/>
      <c r="H215" s="167"/>
      <c r="I215" s="166"/>
    </row>
    <row r="216" spans="3:10" ht="15.75" x14ac:dyDescent="0.25">
      <c r="C216" s="179"/>
      <c r="D216" s="180" t="s">
        <v>528</v>
      </c>
      <c r="E216" s="180">
        <v>1969305.9640000002</v>
      </c>
      <c r="F216" s="168"/>
      <c r="G216" s="168"/>
      <c r="H216" s="167"/>
      <c r="I216" s="166"/>
    </row>
    <row r="217" spans="3:10" ht="15.75" x14ac:dyDescent="0.25">
      <c r="C217" s="179"/>
      <c r="D217" s="167" t="s">
        <v>530</v>
      </c>
      <c r="E217" s="167">
        <v>-2.0359999998472631</v>
      </c>
      <c r="F217" s="168"/>
      <c r="G217" s="168"/>
      <c r="H217" s="167"/>
      <c r="I217" s="166"/>
    </row>
    <row r="218" spans="3:10" ht="16.5" thickBot="1" x14ac:dyDescent="0.3">
      <c r="C218" s="182"/>
      <c r="D218" s="181" t="s">
        <v>529</v>
      </c>
      <c r="E218" s="181" t="s">
        <v>754</v>
      </c>
      <c r="F218" s="184"/>
      <c r="G218" s="184"/>
      <c r="H218" s="181"/>
      <c r="I218" s="185"/>
    </row>
  </sheetData>
  <mergeCells count="3">
    <mergeCell ref="A1:I1"/>
    <mergeCell ref="A2:I2"/>
    <mergeCell ref="A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topLeftCell="A75" workbookViewId="0">
      <selection activeCell="H171" sqref="H171"/>
    </sheetView>
  </sheetViews>
  <sheetFormatPr baseColWidth="10" defaultColWidth="8" defaultRowHeight="12.75" outlineLevelRow="2" x14ac:dyDescent="0.2"/>
  <cols>
    <col min="1" max="1" width="61.5" style="146" bestFit="1" customWidth="1"/>
    <col min="2" max="2" width="17.625" style="146" bestFit="1" customWidth="1"/>
    <col min="3" max="3" width="12.125" style="186" bestFit="1" customWidth="1"/>
    <col min="4" max="4" width="18.625" style="146" customWidth="1"/>
    <col min="5" max="5" width="25" style="146" bestFit="1" customWidth="1"/>
    <col min="6" max="6" width="12.125" style="148" bestFit="1" customWidth="1"/>
    <col min="7" max="7" width="15.375" style="146" bestFit="1" customWidth="1"/>
    <col min="8" max="8" width="15.375" style="144" bestFit="1" customWidth="1"/>
    <col min="9" max="16384" width="8" style="144"/>
  </cols>
  <sheetData>
    <row r="1" spans="1:9" x14ac:dyDescent="0.2">
      <c r="A1" s="290" t="s">
        <v>33</v>
      </c>
      <c r="B1" s="291"/>
      <c r="C1" s="291"/>
      <c r="D1" s="291"/>
      <c r="E1" s="291"/>
      <c r="F1" s="291"/>
      <c r="G1" s="291"/>
    </row>
    <row r="2" spans="1:9" x14ac:dyDescent="0.2">
      <c r="A2" s="290" t="s">
        <v>287</v>
      </c>
      <c r="B2" s="291"/>
      <c r="C2" s="291"/>
      <c r="D2" s="291"/>
      <c r="E2" s="291"/>
      <c r="F2" s="291"/>
      <c r="G2" s="291"/>
    </row>
    <row r="3" spans="1:9" x14ac:dyDescent="0.2">
      <c r="A3" s="290"/>
      <c r="B3" s="291"/>
      <c r="C3" s="291"/>
      <c r="D3" s="291"/>
      <c r="E3" s="291"/>
      <c r="F3" s="291"/>
      <c r="G3" s="291"/>
    </row>
    <row r="4" spans="1:9" x14ac:dyDescent="0.2">
      <c r="A4" s="145" t="s">
        <v>35</v>
      </c>
      <c r="B4" s="145" t="s">
        <v>37</v>
      </c>
      <c r="C4" s="145" t="s">
        <v>38</v>
      </c>
      <c r="D4" s="145" t="s">
        <v>39</v>
      </c>
      <c r="E4" s="145" t="s">
        <v>40</v>
      </c>
      <c r="F4" s="145" t="s">
        <v>41</v>
      </c>
      <c r="G4" s="145" t="s">
        <v>10</v>
      </c>
    </row>
    <row r="5" spans="1:9" hidden="1" outlineLevel="2" x14ac:dyDescent="0.2">
      <c r="A5" s="146" t="s">
        <v>288</v>
      </c>
      <c r="B5" s="146" t="s">
        <v>289</v>
      </c>
      <c r="C5" s="147">
        <v>44623</v>
      </c>
      <c r="D5" s="146" t="s">
        <v>290</v>
      </c>
      <c r="E5" s="146">
        <v>16000</v>
      </c>
      <c r="F5" s="148">
        <v>0.1</v>
      </c>
      <c r="G5" s="146">
        <v>160000</v>
      </c>
      <c r="I5" s="144">
        <f>+E5/G5*100</f>
        <v>10</v>
      </c>
    </row>
    <row r="6" spans="1:9" hidden="1" outlineLevel="2" x14ac:dyDescent="0.2">
      <c r="A6" s="146" t="s">
        <v>56</v>
      </c>
      <c r="B6" s="146" t="s">
        <v>291</v>
      </c>
      <c r="C6" s="147">
        <v>44636</v>
      </c>
      <c r="D6" s="146" t="s">
        <v>292</v>
      </c>
      <c r="E6" s="146">
        <v>17000</v>
      </c>
      <c r="F6" s="148">
        <v>0.1</v>
      </c>
      <c r="G6" s="146">
        <v>170000</v>
      </c>
      <c r="I6" s="144">
        <f t="shared" ref="I6:I69" si="0">+E6/G6*100</f>
        <v>10</v>
      </c>
    </row>
    <row r="7" spans="1:9" hidden="1" outlineLevel="2" x14ac:dyDescent="0.2">
      <c r="A7" s="146" t="s">
        <v>56</v>
      </c>
      <c r="B7" s="146" t="s">
        <v>293</v>
      </c>
      <c r="C7" s="147">
        <v>44642</v>
      </c>
      <c r="D7" s="146" t="s">
        <v>294</v>
      </c>
      <c r="E7" s="146">
        <v>95000</v>
      </c>
      <c r="F7" s="148">
        <v>0.1</v>
      </c>
      <c r="G7" s="146">
        <v>950000</v>
      </c>
      <c r="I7" s="144">
        <f t="shared" si="0"/>
        <v>10</v>
      </c>
    </row>
    <row r="8" spans="1:9" hidden="1" outlineLevel="2" x14ac:dyDescent="0.2">
      <c r="A8" s="146" t="s">
        <v>56</v>
      </c>
      <c r="B8" s="146" t="s">
        <v>295</v>
      </c>
      <c r="C8" s="147">
        <v>44642</v>
      </c>
      <c r="D8" s="146" t="s">
        <v>296</v>
      </c>
      <c r="E8" s="146">
        <v>75000</v>
      </c>
      <c r="F8" s="148">
        <v>0.1</v>
      </c>
      <c r="G8" s="146">
        <v>750000</v>
      </c>
      <c r="I8" s="144">
        <f t="shared" si="0"/>
        <v>10</v>
      </c>
    </row>
    <row r="9" spans="1:9" outlineLevel="1" collapsed="1" x14ac:dyDescent="0.2">
      <c r="A9" s="149" t="s">
        <v>297</v>
      </c>
      <c r="C9" s="147"/>
      <c r="E9" s="146">
        <v>203000</v>
      </c>
      <c r="G9" s="146">
        <v>2030000</v>
      </c>
      <c r="I9" s="144">
        <f t="shared" si="0"/>
        <v>10</v>
      </c>
    </row>
    <row r="10" spans="1:9" hidden="1" outlineLevel="2" x14ac:dyDescent="0.2">
      <c r="A10" s="146" t="s">
        <v>298</v>
      </c>
      <c r="B10" s="146" t="s">
        <v>299</v>
      </c>
      <c r="C10" s="147">
        <v>44645</v>
      </c>
      <c r="D10" s="146" t="s">
        <v>84</v>
      </c>
      <c r="E10" s="146">
        <v>0</v>
      </c>
      <c r="G10" s="146">
        <v>0</v>
      </c>
      <c r="I10" s="144" t="s">
        <v>300</v>
      </c>
    </row>
    <row r="11" spans="1:9" outlineLevel="1" collapsed="1" x14ac:dyDescent="0.2">
      <c r="A11" s="149" t="s">
        <v>301</v>
      </c>
      <c r="C11" s="147"/>
      <c r="E11" s="146">
        <v>0</v>
      </c>
      <c r="G11" s="146">
        <v>0</v>
      </c>
      <c r="I11" s="144" t="s">
        <v>300</v>
      </c>
    </row>
    <row r="12" spans="1:9" hidden="1" outlineLevel="2" x14ac:dyDescent="0.2">
      <c r="A12" s="146" t="s">
        <v>47</v>
      </c>
      <c r="B12" s="146" t="s">
        <v>302</v>
      </c>
      <c r="C12" s="147">
        <v>44621</v>
      </c>
      <c r="D12" s="146" t="s">
        <v>303</v>
      </c>
      <c r="E12" s="146">
        <v>94248</v>
      </c>
      <c r="F12" s="148">
        <v>0.06</v>
      </c>
      <c r="G12" s="146">
        <v>1570800</v>
      </c>
      <c r="I12" s="144">
        <f t="shared" si="0"/>
        <v>6</v>
      </c>
    </row>
    <row r="13" spans="1:9" hidden="1" outlineLevel="2" x14ac:dyDescent="0.2">
      <c r="A13" s="146" t="s">
        <v>56</v>
      </c>
      <c r="B13" s="146" t="s">
        <v>304</v>
      </c>
      <c r="C13" s="147">
        <v>44621</v>
      </c>
      <c r="D13" s="146" t="s">
        <v>305</v>
      </c>
      <c r="E13" s="146">
        <v>145800</v>
      </c>
      <c r="F13" s="148">
        <v>0.06</v>
      </c>
      <c r="G13" s="146">
        <v>2430000</v>
      </c>
      <c r="I13" s="144">
        <f t="shared" si="0"/>
        <v>6</v>
      </c>
    </row>
    <row r="14" spans="1:9" hidden="1" outlineLevel="2" x14ac:dyDescent="0.2">
      <c r="A14" s="146" t="s">
        <v>56</v>
      </c>
      <c r="B14" s="146" t="s">
        <v>306</v>
      </c>
      <c r="C14" s="147">
        <v>44621</v>
      </c>
      <c r="D14" s="146" t="s">
        <v>307</v>
      </c>
      <c r="E14" s="146">
        <v>89598</v>
      </c>
      <c r="F14" s="148">
        <v>0.06</v>
      </c>
      <c r="G14" s="146">
        <v>1493300</v>
      </c>
      <c r="I14" s="144">
        <f t="shared" si="0"/>
        <v>6</v>
      </c>
    </row>
    <row r="15" spans="1:9" hidden="1" outlineLevel="2" x14ac:dyDescent="0.2">
      <c r="A15" s="146" t="s">
        <v>56</v>
      </c>
      <c r="B15" s="146" t="s">
        <v>308</v>
      </c>
      <c r="C15" s="147">
        <v>44621</v>
      </c>
      <c r="D15" s="146" t="s">
        <v>309</v>
      </c>
      <c r="E15" s="146">
        <v>13530</v>
      </c>
      <c r="F15" s="148">
        <v>0.06</v>
      </c>
      <c r="G15" s="146">
        <v>225500</v>
      </c>
      <c r="I15" s="144">
        <f t="shared" si="0"/>
        <v>6</v>
      </c>
    </row>
    <row r="16" spans="1:9" hidden="1" outlineLevel="2" x14ac:dyDescent="0.2">
      <c r="A16" s="146" t="s">
        <v>56</v>
      </c>
      <c r="B16" s="146" t="s">
        <v>310</v>
      </c>
      <c r="C16" s="147">
        <v>44621</v>
      </c>
      <c r="D16" s="146" t="s">
        <v>311</v>
      </c>
      <c r="E16" s="146">
        <v>15000</v>
      </c>
      <c r="F16" s="148">
        <v>0.06</v>
      </c>
      <c r="G16" s="146">
        <v>250000</v>
      </c>
      <c r="I16" s="144">
        <f t="shared" si="0"/>
        <v>6</v>
      </c>
    </row>
    <row r="17" spans="1:9" hidden="1" outlineLevel="2" x14ac:dyDescent="0.2">
      <c r="A17" s="146" t="s">
        <v>56</v>
      </c>
      <c r="B17" s="146" t="s">
        <v>312</v>
      </c>
      <c r="C17" s="147">
        <v>44621</v>
      </c>
      <c r="D17" s="146" t="s">
        <v>307</v>
      </c>
      <c r="E17" s="146">
        <v>84294</v>
      </c>
      <c r="F17" s="148">
        <v>0.06</v>
      </c>
      <c r="G17" s="146">
        <v>1404900</v>
      </c>
      <c r="I17" s="144">
        <f t="shared" si="0"/>
        <v>6</v>
      </c>
    </row>
    <row r="18" spans="1:9" hidden="1" outlineLevel="2" x14ac:dyDescent="0.2">
      <c r="A18" s="146" t="s">
        <v>56</v>
      </c>
      <c r="B18" s="146" t="s">
        <v>313</v>
      </c>
      <c r="C18" s="147">
        <v>44621</v>
      </c>
      <c r="D18" s="146" t="s">
        <v>307</v>
      </c>
      <c r="E18" s="146">
        <v>89598</v>
      </c>
      <c r="F18" s="148">
        <v>0.06</v>
      </c>
      <c r="G18" s="146">
        <v>1493300</v>
      </c>
      <c r="I18" s="144">
        <f t="shared" si="0"/>
        <v>6</v>
      </c>
    </row>
    <row r="19" spans="1:9" hidden="1" outlineLevel="2" x14ac:dyDescent="0.2">
      <c r="A19" s="146" t="s">
        <v>56</v>
      </c>
      <c r="B19" s="146" t="s">
        <v>314</v>
      </c>
      <c r="C19" s="147">
        <v>44621</v>
      </c>
      <c r="D19" s="146" t="s">
        <v>307</v>
      </c>
      <c r="E19" s="146">
        <v>105276</v>
      </c>
      <c r="F19" s="148">
        <v>0.06</v>
      </c>
      <c r="G19" s="146">
        <v>1754600</v>
      </c>
      <c r="I19" s="144">
        <f t="shared" si="0"/>
        <v>6</v>
      </c>
    </row>
    <row r="20" spans="1:9" hidden="1" outlineLevel="2" x14ac:dyDescent="0.2">
      <c r="A20" s="146" t="s">
        <v>56</v>
      </c>
      <c r="B20" s="146" t="s">
        <v>315</v>
      </c>
      <c r="C20" s="147">
        <v>44621</v>
      </c>
      <c r="D20" s="146" t="s">
        <v>316</v>
      </c>
      <c r="E20" s="146">
        <v>78104</v>
      </c>
      <c r="F20" s="148">
        <v>0.06</v>
      </c>
      <c r="G20" s="146">
        <v>1301733</v>
      </c>
      <c r="I20" s="144">
        <f t="shared" si="0"/>
        <v>6.0000015364133814</v>
      </c>
    </row>
    <row r="21" spans="1:9" hidden="1" outlineLevel="2" x14ac:dyDescent="0.2">
      <c r="A21" s="146" t="s">
        <v>56</v>
      </c>
      <c r="B21" s="146" t="s">
        <v>317</v>
      </c>
      <c r="C21" s="147">
        <v>44621</v>
      </c>
      <c r="D21" s="146" t="s">
        <v>305</v>
      </c>
      <c r="E21" s="146">
        <v>57660</v>
      </c>
      <c r="F21" s="148">
        <v>0.06</v>
      </c>
      <c r="G21" s="146">
        <v>961000</v>
      </c>
      <c r="I21" s="144">
        <f t="shared" si="0"/>
        <v>6</v>
      </c>
    </row>
    <row r="22" spans="1:9" hidden="1" outlineLevel="2" x14ac:dyDescent="0.2">
      <c r="A22" s="146" t="s">
        <v>56</v>
      </c>
      <c r="B22" s="146" t="s">
        <v>318</v>
      </c>
      <c r="C22" s="147">
        <v>44623</v>
      </c>
      <c r="D22" s="146" t="s">
        <v>316</v>
      </c>
      <c r="E22" s="146">
        <v>42000</v>
      </c>
      <c r="F22" s="148">
        <v>0.06</v>
      </c>
      <c r="G22" s="146">
        <v>700000</v>
      </c>
      <c r="I22" s="144">
        <f t="shared" si="0"/>
        <v>6</v>
      </c>
    </row>
    <row r="23" spans="1:9" hidden="1" outlineLevel="2" x14ac:dyDescent="0.2">
      <c r="A23" s="146" t="s">
        <v>56</v>
      </c>
      <c r="B23" s="146" t="s">
        <v>319</v>
      </c>
      <c r="C23" s="147">
        <v>44629</v>
      </c>
      <c r="D23" s="146" t="s">
        <v>320</v>
      </c>
      <c r="E23" s="146">
        <v>22110</v>
      </c>
      <c r="F23" s="148">
        <v>0.06</v>
      </c>
      <c r="G23" s="146">
        <v>368500</v>
      </c>
      <c r="I23" s="144">
        <f t="shared" si="0"/>
        <v>6</v>
      </c>
    </row>
    <row r="24" spans="1:9" hidden="1" outlineLevel="2" x14ac:dyDescent="0.2">
      <c r="A24" s="146" t="s">
        <v>56</v>
      </c>
      <c r="B24" s="146" t="s">
        <v>321</v>
      </c>
      <c r="C24" s="147">
        <v>44629</v>
      </c>
      <c r="D24" s="146" t="s">
        <v>322</v>
      </c>
      <c r="E24" s="146">
        <v>18000</v>
      </c>
      <c r="F24" s="148">
        <v>0.06</v>
      </c>
      <c r="G24" s="146">
        <v>300000</v>
      </c>
      <c r="I24" s="144">
        <f t="shared" si="0"/>
        <v>6</v>
      </c>
    </row>
    <row r="25" spans="1:9" hidden="1" outlineLevel="2" x14ac:dyDescent="0.2">
      <c r="A25" s="146" t="s">
        <v>56</v>
      </c>
      <c r="B25" s="146" t="s">
        <v>323</v>
      </c>
      <c r="C25" s="147">
        <v>44629</v>
      </c>
      <c r="D25" s="146" t="s">
        <v>324</v>
      </c>
      <c r="E25" s="146">
        <v>22440</v>
      </c>
      <c r="F25" s="148">
        <v>0.06</v>
      </c>
      <c r="G25" s="146">
        <v>374000</v>
      </c>
      <c r="I25" s="144">
        <f t="shared" si="0"/>
        <v>6</v>
      </c>
    </row>
    <row r="26" spans="1:9" hidden="1" outlineLevel="2" x14ac:dyDescent="0.2">
      <c r="A26" s="146" t="s">
        <v>56</v>
      </c>
      <c r="B26" s="146" t="s">
        <v>325</v>
      </c>
      <c r="C26" s="147">
        <v>44634</v>
      </c>
      <c r="D26" s="146" t="s">
        <v>326</v>
      </c>
      <c r="E26" s="146">
        <v>10800</v>
      </c>
      <c r="F26" s="148">
        <v>0.06</v>
      </c>
      <c r="G26" s="146">
        <v>180000</v>
      </c>
      <c r="I26" s="144">
        <f t="shared" si="0"/>
        <v>6</v>
      </c>
    </row>
    <row r="27" spans="1:9" hidden="1" outlineLevel="2" x14ac:dyDescent="0.2">
      <c r="A27" s="146" t="s">
        <v>56</v>
      </c>
      <c r="B27" s="146" t="s">
        <v>327</v>
      </c>
      <c r="C27" s="147">
        <v>44635</v>
      </c>
      <c r="D27" s="146" t="s">
        <v>328</v>
      </c>
      <c r="E27" s="146">
        <v>9780</v>
      </c>
      <c r="F27" s="148">
        <v>0.06</v>
      </c>
      <c r="G27" s="146">
        <v>163000</v>
      </c>
      <c r="I27" s="144">
        <f t="shared" si="0"/>
        <v>6</v>
      </c>
    </row>
    <row r="28" spans="1:9" hidden="1" outlineLevel="2" x14ac:dyDescent="0.2">
      <c r="A28" s="146" t="s">
        <v>56</v>
      </c>
      <c r="B28" s="146" t="s">
        <v>329</v>
      </c>
      <c r="C28" s="147">
        <v>44641</v>
      </c>
      <c r="D28" s="146" t="s">
        <v>330</v>
      </c>
      <c r="E28" s="146">
        <v>14280</v>
      </c>
      <c r="F28" s="148">
        <v>0.06</v>
      </c>
      <c r="G28" s="146">
        <v>238000</v>
      </c>
      <c r="I28" s="144">
        <f t="shared" si="0"/>
        <v>6</v>
      </c>
    </row>
    <row r="29" spans="1:9" hidden="1" outlineLevel="2" x14ac:dyDescent="0.2">
      <c r="A29" s="146" t="s">
        <v>56</v>
      </c>
      <c r="B29" s="146" t="s">
        <v>331</v>
      </c>
      <c r="C29" s="147">
        <v>44642</v>
      </c>
      <c r="D29" s="146" t="s">
        <v>328</v>
      </c>
      <c r="E29" s="146">
        <v>11700</v>
      </c>
      <c r="F29" s="148">
        <v>0.06</v>
      </c>
      <c r="G29" s="146">
        <v>195000</v>
      </c>
      <c r="I29" s="144">
        <f t="shared" si="0"/>
        <v>6</v>
      </c>
    </row>
    <row r="30" spans="1:9" hidden="1" outlineLevel="2" x14ac:dyDescent="0.2">
      <c r="A30" s="146" t="s">
        <v>56</v>
      </c>
      <c r="B30" s="146" t="s">
        <v>332</v>
      </c>
      <c r="C30" s="147">
        <v>44643</v>
      </c>
      <c r="D30" s="146" t="s">
        <v>330</v>
      </c>
      <c r="E30" s="146">
        <v>13470</v>
      </c>
      <c r="F30" s="148">
        <v>0.06</v>
      </c>
      <c r="G30" s="146">
        <v>224500</v>
      </c>
      <c r="I30" s="144">
        <f t="shared" si="0"/>
        <v>6</v>
      </c>
    </row>
    <row r="31" spans="1:9" hidden="1" outlineLevel="2" x14ac:dyDescent="0.2">
      <c r="A31" s="146" t="s">
        <v>56</v>
      </c>
      <c r="B31" s="146" t="s">
        <v>333</v>
      </c>
      <c r="C31" s="147">
        <v>44646</v>
      </c>
      <c r="D31" s="146" t="s">
        <v>334</v>
      </c>
      <c r="E31" s="146">
        <v>13800</v>
      </c>
      <c r="F31" s="148">
        <v>0.06</v>
      </c>
      <c r="G31" s="146">
        <v>230000</v>
      </c>
      <c r="I31" s="144">
        <f t="shared" si="0"/>
        <v>6</v>
      </c>
    </row>
    <row r="32" spans="1:9" hidden="1" outlineLevel="2" x14ac:dyDescent="0.2">
      <c r="A32" s="146" t="s">
        <v>56</v>
      </c>
      <c r="B32" s="146" t="s">
        <v>335</v>
      </c>
      <c r="C32" s="147">
        <v>44651</v>
      </c>
      <c r="D32" s="146" t="s">
        <v>303</v>
      </c>
      <c r="E32" s="146">
        <v>36000</v>
      </c>
      <c r="F32" s="148">
        <v>0.06</v>
      </c>
      <c r="G32" s="146">
        <v>600000</v>
      </c>
      <c r="I32" s="144">
        <f t="shared" si="0"/>
        <v>6</v>
      </c>
    </row>
    <row r="33" spans="1:9" outlineLevel="1" collapsed="1" x14ac:dyDescent="0.2">
      <c r="A33" s="149" t="s">
        <v>51</v>
      </c>
      <c r="C33" s="147"/>
      <c r="E33" s="146">
        <v>987488</v>
      </c>
      <c r="G33" s="146">
        <v>16458133</v>
      </c>
      <c r="I33" s="144">
        <f t="shared" si="0"/>
        <v>6.0000001215204666</v>
      </c>
    </row>
    <row r="34" spans="1:9" hidden="1" outlineLevel="2" x14ac:dyDescent="0.2">
      <c r="A34" s="146" t="s">
        <v>52</v>
      </c>
      <c r="B34" s="146" t="s">
        <v>336</v>
      </c>
      <c r="C34" s="147">
        <v>44621</v>
      </c>
      <c r="D34" s="146" t="s">
        <v>337</v>
      </c>
      <c r="E34" s="146">
        <v>9386</v>
      </c>
      <c r="F34" s="148">
        <v>0.04</v>
      </c>
      <c r="G34" s="146">
        <v>234650</v>
      </c>
      <c r="I34" s="144">
        <f t="shared" si="0"/>
        <v>4</v>
      </c>
    </row>
    <row r="35" spans="1:9" hidden="1" outlineLevel="2" x14ac:dyDescent="0.2">
      <c r="A35" s="146" t="s">
        <v>56</v>
      </c>
      <c r="B35" s="146" t="s">
        <v>338</v>
      </c>
      <c r="C35" s="147">
        <v>44622</v>
      </c>
      <c r="D35" s="146" t="s">
        <v>339</v>
      </c>
      <c r="E35" s="146">
        <v>73670</v>
      </c>
      <c r="F35" s="148">
        <v>0.04</v>
      </c>
      <c r="G35" s="146">
        <v>1841750</v>
      </c>
      <c r="I35" s="144">
        <f t="shared" si="0"/>
        <v>4</v>
      </c>
    </row>
    <row r="36" spans="1:9" hidden="1" outlineLevel="2" x14ac:dyDescent="0.2">
      <c r="A36" s="146" t="s">
        <v>56</v>
      </c>
      <c r="B36" s="146" t="s">
        <v>340</v>
      </c>
      <c r="C36" s="147">
        <v>44624</v>
      </c>
      <c r="D36" s="146" t="s">
        <v>341</v>
      </c>
      <c r="E36" s="146">
        <v>20456</v>
      </c>
      <c r="F36" s="148">
        <v>0.04</v>
      </c>
      <c r="G36" s="146">
        <v>511400</v>
      </c>
      <c r="I36" s="144">
        <f t="shared" si="0"/>
        <v>4</v>
      </c>
    </row>
    <row r="37" spans="1:9" hidden="1" outlineLevel="2" x14ac:dyDescent="0.2">
      <c r="A37" s="146" t="s">
        <v>56</v>
      </c>
      <c r="B37" s="146" t="s">
        <v>342</v>
      </c>
      <c r="C37" s="147">
        <v>44624</v>
      </c>
      <c r="D37" s="146" t="s">
        <v>75</v>
      </c>
      <c r="E37" s="146">
        <v>50577</v>
      </c>
      <c r="F37" s="148">
        <v>0.04</v>
      </c>
      <c r="G37" s="146">
        <v>1264420</v>
      </c>
      <c r="I37" s="144">
        <f t="shared" si="0"/>
        <v>4.0000158175289853</v>
      </c>
    </row>
    <row r="38" spans="1:9" hidden="1" outlineLevel="2" x14ac:dyDescent="0.2">
      <c r="A38" s="146" t="s">
        <v>56</v>
      </c>
      <c r="B38" s="150" t="s">
        <v>343</v>
      </c>
      <c r="C38" s="151">
        <v>44624</v>
      </c>
      <c r="D38" s="150" t="s">
        <v>67</v>
      </c>
      <c r="E38" s="150">
        <v>-151800</v>
      </c>
      <c r="F38" s="148">
        <v>0.04</v>
      </c>
      <c r="G38" s="146">
        <v>-3794999</v>
      </c>
      <c r="I38" s="144">
        <f t="shared" si="0"/>
        <v>4.000001054018723</v>
      </c>
    </row>
    <row r="39" spans="1:9" hidden="1" outlineLevel="2" x14ac:dyDescent="0.2">
      <c r="A39" s="146" t="s">
        <v>56</v>
      </c>
      <c r="B39" s="146" t="s">
        <v>344</v>
      </c>
      <c r="C39" s="147">
        <v>44624</v>
      </c>
      <c r="D39" s="146" t="s">
        <v>75</v>
      </c>
      <c r="E39" s="146">
        <v>-35712</v>
      </c>
      <c r="F39" s="148">
        <v>0.04</v>
      </c>
      <c r="G39" s="146">
        <v>-892800</v>
      </c>
      <c r="I39" s="144">
        <f t="shared" si="0"/>
        <v>4</v>
      </c>
    </row>
    <row r="40" spans="1:9" hidden="1" outlineLevel="2" x14ac:dyDescent="0.2">
      <c r="A40" s="146" t="s">
        <v>56</v>
      </c>
      <c r="B40" s="146" t="s">
        <v>345</v>
      </c>
      <c r="C40" s="147">
        <v>44627</v>
      </c>
      <c r="D40" s="146" t="s">
        <v>341</v>
      </c>
      <c r="E40" s="146">
        <v>20456</v>
      </c>
      <c r="F40" s="148">
        <v>0.04</v>
      </c>
      <c r="G40" s="146">
        <v>511400</v>
      </c>
      <c r="I40" s="144">
        <f t="shared" si="0"/>
        <v>4</v>
      </c>
    </row>
    <row r="41" spans="1:9" hidden="1" outlineLevel="2" x14ac:dyDescent="0.2">
      <c r="A41" s="146" t="s">
        <v>56</v>
      </c>
      <c r="B41" s="146" t="s">
        <v>346</v>
      </c>
      <c r="C41" s="147">
        <v>44627</v>
      </c>
      <c r="D41" s="146" t="s">
        <v>347</v>
      </c>
      <c r="E41" s="146">
        <v>19750</v>
      </c>
      <c r="F41" s="148">
        <v>0.04</v>
      </c>
      <c r="G41" s="146">
        <v>493750</v>
      </c>
      <c r="I41" s="144">
        <f t="shared" si="0"/>
        <v>4</v>
      </c>
    </row>
    <row r="42" spans="1:9" hidden="1" outlineLevel="2" x14ac:dyDescent="0.2">
      <c r="A42" s="146" t="s">
        <v>56</v>
      </c>
      <c r="B42" s="146" t="s">
        <v>348</v>
      </c>
      <c r="C42" s="147">
        <v>44628</v>
      </c>
      <c r="D42" s="146" t="s">
        <v>349</v>
      </c>
      <c r="E42" s="146">
        <v>76571</v>
      </c>
      <c r="F42" s="148">
        <v>0.04</v>
      </c>
      <c r="G42" s="146">
        <v>1914286</v>
      </c>
      <c r="I42" s="144">
        <f t="shared" si="0"/>
        <v>3.9999770149288039</v>
      </c>
    </row>
    <row r="43" spans="1:9" hidden="1" outlineLevel="2" x14ac:dyDescent="0.2">
      <c r="A43" s="146" t="s">
        <v>56</v>
      </c>
      <c r="B43" s="146" t="s">
        <v>350</v>
      </c>
      <c r="C43" s="147">
        <v>44628</v>
      </c>
      <c r="D43" s="146" t="s">
        <v>351</v>
      </c>
      <c r="E43" s="146">
        <v>93600</v>
      </c>
      <c r="F43" s="148">
        <v>0.04</v>
      </c>
      <c r="G43" s="146">
        <v>2340000</v>
      </c>
      <c r="I43" s="144">
        <f t="shared" si="0"/>
        <v>4</v>
      </c>
    </row>
    <row r="44" spans="1:9" hidden="1" outlineLevel="2" x14ac:dyDescent="0.2">
      <c r="A44" s="146" t="s">
        <v>56</v>
      </c>
      <c r="B44" s="146" t="s">
        <v>352</v>
      </c>
      <c r="C44" s="147">
        <v>44629</v>
      </c>
      <c r="D44" s="146" t="s">
        <v>69</v>
      </c>
      <c r="E44" s="146">
        <v>33987</v>
      </c>
      <c r="F44" s="148">
        <v>0.04</v>
      </c>
      <c r="G44" s="146">
        <v>849682</v>
      </c>
      <c r="I44" s="144">
        <f t="shared" si="0"/>
        <v>3.9999670464950419</v>
      </c>
    </row>
    <row r="45" spans="1:9" hidden="1" outlineLevel="2" x14ac:dyDescent="0.2">
      <c r="A45" s="146" t="s">
        <v>56</v>
      </c>
      <c r="B45" s="146" t="s">
        <v>353</v>
      </c>
      <c r="C45" s="147">
        <v>44629</v>
      </c>
      <c r="D45" s="146" t="s">
        <v>69</v>
      </c>
      <c r="E45" s="146">
        <v>228256</v>
      </c>
      <c r="F45" s="148">
        <v>0.04</v>
      </c>
      <c r="G45" s="146">
        <v>5706400</v>
      </c>
      <c r="I45" s="144">
        <f t="shared" si="0"/>
        <v>4</v>
      </c>
    </row>
    <row r="46" spans="1:9" hidden="1" outlineLevel="2" x14ac:dyDescent="0.2">
      <c r="A46" s="146" t="s">
        <v>56</v>
      </c>
      <c r="B46" s="146" t="s">
        <v>354</v>
      </c>
      <c r="C46" s="147">
        <v>44629</v>
      </c>
      <c r="D46" s="146" t="s">
        <v>69</v>
      </c>
      <c r="E46" s="146">
        <v>73472</v>
      </c>
      <c r="F46" s="148">
        <v>0.04</v>
      </c>
      <c r="G46" s="146">
        <v>1836800</v>
      </c>
      <c r="I46" s="144">
        <f t="shared" si="0"/>
        <v>4</v>
      </c>
    </row>
    <row r="47" spans="1:9" hidden="1" outlineLevel="2" x14ac:dyDescent="0.2">
      <c r="A47" s="146" t="s">
        <v>56</v>
      </c>
      <c r="B47" s="146" t="s">
        <v>355</v>
      </c>
      <c r="C47" s="147">
        <v>44631</v>
      </c>
      <c r="D47" s="146" t="s">
        <v>75</v>
      </c>
      <c r="E47" s="146">
        <v>18200</v>
      </c>
      <c r="F47" s="148">
        <v>0.04</v>
      </c>
      <c r="G47" s="146">
        <v>455000</v>
      </c>
      <c r="I47" s="144">
        <f t="shared" si="0"/>
        <v>4</v>
      </c>
    </row>
    <row r="48" spans="1:9" hidden="1" outlineLevel="2" x14ac:dyDescent="0.2">
      <c r="A48" s="146" t="s">
        <v>56</v>
      </c>
      <c r="B48" s="146" t="s">
        <v>356</v>
      </c>
      <c r="C48" s="147">
        <v>44634</v>
      </c>
      <c r="D48" s="146" t="s">
        <v>84</v>
      </c>
      <c r="E48" s="146">
        <v>8783</v>
      </c>
      <c r="F48" s="148">
        <v>0.04</v>
      </c>
      <c r="G48" s="146">
        <v>219569</v>
      </c>
      <c r="I48" s="144">
        <f t="shared" si="0"/>
        <v>4.0001093050476157</v>
      </c>
    </row>
    <row r="49" spans="1:9" hidden="1" outlineLevel="2" x14ac:dyDescent="0.2">
      <c r="A49" s="146" t="s">
        <v>56</v>
      </c>
      <c r="B49" s="146" t="s">
        <v>357</v>
      </c>
      <c r="C49" s="147">
        <v>44634</v>
      </c>
      <c r="D49" s="146" t="s">
        <v>84</v>
      </c>
      <c r="E49" s="146">
        <v>6608</v>
      </c>
      <c r="F49" s="148">
        <v>0.04</v>
      </c>
      <c r="G49" s="146">
        <v>165191</v>
      </c>
      <c r="I49" s="144">
        <f t="shared" si="0"/>
        <v>4.0002179295482199</v>
      </c>
    </row>
    <row r="50" spans="1:9" hidden="1" outlineLevel="2" x14ac:dyDescent="0.2">
      <c r="A50" s="146" t="s">
        <v>56</v>
      </c>
      <c r="B50" s="146" t="s">
        <v>358</v>
      </c>
      <c r="C50" s="147">
        <v>44635</v>
      </c>
      <c r="D50" s="146" t="s">
        <v>75</v>
      </c>
      <c r="E50" s="146">
        <v>7980</v>
      </c>
      <c r="F50" s="148">
        <v>0.04</v>
      </c>
      <c r="G50" s="146">
        <v>199500</v>
      </c>
      <c r="I50" s="144">
        <f t="shared" si="0"/>
        <v>4</v>
      </c>
    </row>
    <row r="51" spans="1:9" hidden="1" outlineLevel="2" x14ac:dyDescent="0.2">
      <c r="A51" s="146" t="s">
        <v>56</v>
      </c>
      <c r="B51" s="146" t="s">
        <v>359</v>
      </c>
      <c r="C51" s="147">
        <v>44636</v>
      </c>
      <c r="D51" s="146" t="s">
        <v>67</v>
      </c>
      <c r="E51" s="146">
        <v>166467</v>
      </c>
      <c r="F51" s="148">
        <v>0.04</v>
      </c>
      <c r="G51" s="146">
        <v>4161666</v>
      </c>
      <c r="I51" s="144">
        <f t="shared" si="0"/>
        <v>4.0000086503818419</v>
      </c>
    </row>
    <row r="52" spans="1:9" hidden="1" outlineLevel="2" x14ac:dyDescent="0.2">
      <c r="A52" s="146" t="s">
        <v>56</v>
      </c>
      <c r="B52" s="146" t="s">
        <v>360</v>
      </c>
      <c r="C52" s="147">
        <v>44636</v>
      </c>
      <c r="D52" s="146" t="s">
        <v>75</v>
      </c>
      <c r="E52" s="146">
        <v>29604</v>
      </c>
      <c r="F52" s="148">
        <v>0.04</v>
      </c>
      <c r="G52" s="146">
        <v>740100</v>
      </c>
      <c r="I52" s="144">
        <f t="shared" si="0"/>
        <v>4</v>
      </c>
    </row>
    <row r="53" spans="1:9" hidden="1" outlineLevel="2" x14ac:dyDescent="0.2">
      <c r="A53" s="146" t="s">
        <v>56</v>
      </c>
      <c r="B53" s="146" t="s">
        <v>361</v>
      </c>
      <c r="C53" s="147">
        <v>44637</v>
      </c>
      <c r="D53" s="146" t="s">
        <v>58</v>
      </c>
      <c r="E53" s="146">
        <v>6900</v>
      </c>
      <c r="F53" s="148">
        <v>0.04</v>
      </c>
      <c r="G53" s="146">
        <v>172500</v>
      </c>
      <c r="I53" s="144">
        <f t="shared" si="0"/>
        <v>4</v>
      </c>
    </row>
    <row r="54" spans="1:9" hidden="1" outlineLevel="2" x14ac:dyDescent="0.2">
      <c r="A54" s="146" t="s">
        <v>56</v>
      </c>
      <c r="B54" s="146" t="s">
        <v>362</v>
      </c>
      <c r="C54" s="147">
        <v>44639</v>
      </c>
      <c r="D54" s="146" t="s">
        <v>129</v>
      </c>
      <c r="E54" s="146">
        <v>40000</v>
      </c>
      <c r="F54" s="148">
        <v>0.04</v>
      </c>
      <c r="G54" s="146">
        <v>1000000</v>
      </c>
      <c r="I54" s="144">
        <f t="shared" si="0"/>
        <v>4</v>
      </c>
    </row>
    <row r="55" spans="1:9" hidden="1" outlineLevel="2" x14ac:dyDescent="0.2">
      <c r="A55" s="146" t="s">
        <v>56</v>
      </c>
      <c r="B55" s="146" t="s">
        <v>363</v>
      </c>
      <c r="C55" s="147">
        <v>44642</v>
      </c>
      <c r="D55" s="146" t="s">
        <v>73</v>
      </c>
      <c r="E55" s="146">
        <v>128000</v>
      </c>
      <c r="F55" s="148">
        <v>0.04</v>
      </c>
      <c r="G55" s="146">
        <v>3200000</v>
      </c>
      <c r="I55" s="144">
        <f t="shared" si="0"/>
        <v>4</v>
      </c>
    </row>
    <row r="56" spans="1:9" hidden="1" outlineLevel="2" x14ac:dyDescent="0.2">
      <c r="A56" s="146" t="s">
        <v>56</v>
      </c>
      <c r="B56" s="146" t="s">
        <v>364</v>
      </c>
      <c r="C56" s="147">
        <v>44642</v>
      </c>
      <c r="D56" s="146" t="s">
        <v>365</v>
      </c>
      <c r="E56" s="146">
        <v>21200</v>
      </c>
      <c r="F56" s="148">
        <v>0.04</v>
      </c>
      <c r="G56" s="146">
        <v>530000</v>
      </c>
      <c r="I56" s="144">
        <f t="shared" si="0"/>
        <v>4</v>
      </c>
    </row>
    <row r="57" spans="1:9" hidden="1" outlineLevel="2" x14ac:dyDescent="0.2">
      <c r="A57" s="146" t="s">
        <v>56</v>
      </c>
      <c r="B57" s="146" t="s">
        <v>366</v>
      </c>
      <c r="C57" s="147">
        <v>44642</v>
      </c>
      <c r="D57" s="146" t="s">
        <v>365</v>
      </c>
      <c r="E57" s="146">
        <v>21200</v>
      </c>
      <c r="F57" s="148">
        <v>0.04</v>
      </c>
      <c r="G57" s="146">
        <v>530000</v>
      </c>
      <c r="I57" s="144">
        <f t="shared" si="0"/>
        <v>4</v>
      </c>
    </row>
    <row r="58" spans="1:9" hidden="1" outlineLevel="2" x14ac:dyDescent="0.2">
      <c r="A58" s="146" t="s">
        <v>56</v>
      </c>
      <c r="B58" s="146" t="s">
        <v>367</v>
      </c>
      <c r="C58" s="147">
        <v>44642</v>
      </c>
      <c r="D58" s="146" t="s">
        <v>368</v>
      </c>
      <c r="E58" s="146">
        <v>29296</v>
      </c>
      <c r="F58" s="148">
        <v>0.04</v>
      </c>
      <c r="G58" s="146">
        <v>732400</v>
      </c>
      <c r="I58" s="144">
        <f t="shared" si="0"/>
        <v>4</v>
      </c>
    </row>
    <row r="59" spans="1:9" hidden="1" outlineLevel="2" x14ac:dyDescent="0.2">
      <c r="A59" s="146" t="s">
        <v>56</v>
      </c>
      <c r="B59" s="146" t="s">
        <v>369</v>
      </c>
      <c r="C59" s="147">
        <v>44643</v>
      </c>
      <c r="D59" s="146" t="s">
        <v>75</v>
      </c>
      <c r="E59" s="146">
        <v>20780</v>
      </c>
      <c r="F59" s="148">
        <v>0.04</v>
      </c>
      <c r="G59" s="146">
        <v>519500</v>
      </c>
      <c r="I59" s="144">
        <f t="shared" si="0"/>
        <v>4</v>
      </c>
    </row>
    <row r="60" spans="1:9" hidden="1" outlineLevel="2" x14ac:dyDescent="0.2">
      <c r="A60" s="146" t="s">
        <v>56</v>
      </c>
      <c r="B60" s="146" t="s">
        <v>370</v>
      </c>
      <c r="C60" s="147">
        <v>44644</v>
      </c>
      <c r="D60" s="146" t="s">
        <v>58</v>
      </c>
      <c r="E60" s="146">
        <v>153918</v>
      </c>
      <c r="F60" s="148">
        <v>0.04</v>
      </c>
      <c r="G60" s="146">
        <v>3847941</v>
      </c>
      <c r="I60" s="144">
        <f t="shared" si="0"/>
        <v>4.0000093556528027</v>
      </c>
    </row>
    <row r="61" spans="1:9" hidden="1" outlineLevel="2" x14ac:dyDescent="0.2">
      <c r="A61" s="146" t="s">
        <v>56</v>
      </c>
      <c r="B61" s="146" t="s">
        <v>371</v>
      </c>
      <c r="C61" s="147">
        <v>44645</v>
      </c>
      <c r="D61" s="146" t="s">
        <v>75</v>
      </c>
      <c r="E61" s="146">
        <v>24900</v>
      </c>
      <c r="F61" s="148">
        <v>0.04</v>
      </c>
      <c r="G61" s="146">
        <v>622500</v>
      </c>
      <c r="I61" s="144">
        <f t="shared" si="0"/>
        <v>4</v>
      </c>
    </row>
    <row r="62" spans="1:9" hidden="1" outlineLevel="2" x14ac:dyDescent="0.2">
      <c r="A62" s="146" t="s">
        <v>56</v>
      </c>
      <c r="B62" s="146" t="s">
        <v>372</v>
      </c>
      <c r="C62" s="147">
        <v>44646</v>
      </c>
      <c r="D62" s="146" t="s">
        <v>75</v>
      </c>
      <c r="E62" s="146">
        <v>236890</v>
      </c>
      <c r="F62" s="148">
        <v>0.04</v>
      </c>
      <c r="G62" s="146">
        <v>5922250</v>
      </c>
      <c r="I62" s="144">
        <f t="shared" si="0"/>
        <v>4</v>
      </c>
    </row>
    <row r="63" spans="1:9" hidden="1" outlineLevel="2" x14ac:dyDescent="0.2">
      <c r="A63" s="146" t="s">
        <v>56</v>
      </c>
      <c r="B63" s="146" t="s">
        <v>373</v>
      </c>
      <c r="C63" s="147">
        <v>44646</v>
      </c>
      <c r="D63" s="146" t="s">
        <v>75</v>
      </c>
      <c r="E63" s="146">
        <v>8800</v>
      </c>
      <c r="F63" s="148">
        <v>0.04</v>
      </c>
      <c r="G63" s="146">
        <v>220000</v>
      </c>
      <c r="I63" s="144">
        <f t="shared" si="0"/>
        <v>4</v>
      </c>
    </row>
    <row r="64" spans="1:9" hidden="1" outlineLevel="2" x14ac:dyDescent="0.2">
      <c r="A64" s="146" t="s">
        <v>56</v>
      </c>
      <c r="B64" s="146" t="s">
        <v>374</v>
      </c>
      <c r="C64" s="147">
        <v>44650</v>
      </c>
      <c r="D64" s="146" t="s">
        <v>347</v>
      </c>
      <c r="E64" s="146">
        <v>9600</v>
      </c>
      <c r="F64" s="148">
        <v>0.04</v>
      </c>
      <c r="G64" s="146">
        <v>240000</v>
      </c>
      <c r="I64" s="144">
        <f t="shared" si="0"/>
        <v>4</v>
      </c>
    </row>
    <row r="65" spans="1:9" hidden="1" outlineLevel="2" x14ac:dyDescent="0.2">
      <c r="A65" s="146" t="s">
        <v>56</v>
      </c>
      <c r="B65" s="146" t="s">
        <v>375</v>
      </c>
      <c r="C65" s="147">
        <v>44650</v>
      </c>
      <c r="D65" s="146" t="s">
        <v>347</v>
      </c>
      <c r="E65" s="146">
        <v>17340</v>
      </c>
      <c r="F65" s="148">
        <v>0.04</v>
      </c>
      <c r="G65" s="146">
        <v>433500</v>
      </c>
      <c r="I65" s="144">
        <f t="shared" si="0"/>
        <v>4</v>
      </c>
    </row>
    <row r="66" spans="1:9" hidden="1" outlineLevel="2" x14ac:dyDescent="0.2">
      <c r="A66" s="146" t="s">
        <v>56</v>
      </c>
      <c r="B66" s="146" t="s">
        <v>376</v>
      </c>
      <c r="C66" s="147">
        <v>44650</v>
      </c>
      <c r="D66" s="146" t="s">
        <v>377</v>
      </c>
      <c r="E66" s="146">
        <v>27200</v>
      </c>
      <c r="F66" s="148">
        <v>0.04</v>
      </c>
      <c r="G66" s="146">
        <v>680000</v>
      </c>
      <c r="I66" s="144">
        <f t="shared" si="0"/>
        <v>4</v>
      </c>
    </row>
    <row r="67" spans="1:9" outlineLevel="1" collapsed="1" x14ac:dyDescent="0.2">
      <c r="A67" s="149" t="s">
        <v>95</v>
      </c>
      <c r="C67" s="147"/>
      <c r="E67" s="146">
        <v>1496335</v>
      </c>
      <c r="G67" s="146">
        <v>37408356</v>
      </c>
      <c r="I67" s="144">
        <f t="shared" si="0"/>
        <v>4.0000020316316487</v>
      </c>
    </row>
    <row r="68" spans="1:9" hidden="1" outlineLevel="2" x14ac:dyDescent="0.2">
      <c r="A68" s="146" t="s">
        <v>96</v>
      </c>
      <c r="B68" s="146" t="s">
        <v>378</v>
      </c>
      <c r="C68" s="147">
        <v>44622</v>
      </c>
      <c r="D68" s="146" t="s">
        <v>99</v>
      </c>
      <c r="E68" s="146">
        <v>6000</v>
      </c>
      <c r="F68" s="148">
        <v>0.01</v>
      </c>
      <c r="G68" s="146">
        <v>600000</v>
      </c>
      <c r="I68" s="144">
        <f t="shared" si="0"/>
        <v>1</v>
      </c>
    </row>
    <row r="69" spans="1:9" hidden="1" outlineLevel="2" x14ac:dyDescent="0.2">
      <c r="A69" s="146" t="s">
        <v>56</v>
      </c>
      <c r="B69" s="146" t="s">
        <v>379</v>
      </c>
      <c r="C69" s="147">
        <v>44624</v>
      </c>
      <c r="D69" s="146" t="s">
        <v>99</v>
      </c>
      <c r="E69" s="146">
        <v>4500</v>
      </c>
      <c r="F69" s="148">
        <v>0.01</v>
      </c>
      <c r="G69" s="146">
        <v>450000</v>
      </c>
      <c r="I69" s="144">
        <f t="shared" si="0"/>
        <v>1</v>
      </c>
    </row>
    <row r="70" spans="1:9" hidden="1" outlineLevel="2" x14ac:dyDescent="0.2">
      <c r="A70" s="146" t="s">
        <v>56</v>
      </c>
      <c r="B70" s="146" t="s">
        <v>380</v>
      </c>
      <c r="C70" s="147">
        <v>44630</v>
      </c>
      <c r="D70" s="146" t="s">
        <v>381</v>
      </c>
      <c r="E70" s="146">
        <v>3000</v>
      </c>
      <c r="F70" s="148">
        <v>0.01</v>
      </c>
      <c r="G70" s="146">
        <v>300000</v>
      </c>
      <c r="I70" s="144">
        <f t="shared" ref="I70:I133" si="1">+E70/G70*100</f>
        <v>1</v>
      </c>
    </row>
    <row r="71" spans="1:9" hidden="1" outlineLevel="2" x14ac:dyDescent="0.2">
      <c r="A71" s="146" t="s">
        <v>56</v>
      </c>
      <c r="B71" s="146" t="s">
        <v>382</v>
      </c>
      <c r="C71" s="147">
        <v>44643</v>
      </c>
      <c r="D71" s="146" t="s">
        <v>99</v>
      </c>
      <c r="E71" s="146">
        <v>14000</v>
      </c>
      <c r="F71" s="148">
        <v>0.01</v>
      </c>
      <c r="G71" s="146">
        <v>1400000</v>
      </c>
      <c r="I71" s="144">
        <f t="shared" si="1"/>
        <v>1</v>
      </c>
    </row>
    <row r="72" spans="1:9" outlineLevel="1" collapsed="1" x14ac:dyDescent="0.2">
      <c r="A72" s="149" t="s">
        <v>105</v>
      </c>
      <c r="C72" s="147"/>
      <c r="E72" s="146">
        <v>27500</v>
      </c>
      <c r="G72" s="146">
        <v>2750000</v>
      </c>
      <c r="I72" s="144">
        <f t="shared" si="1"/>
        <v>1</v>
      </c>
    </row>
    <row r="73" spans="1:9" hidden="1" outlineLevel="2" x14ac:dyDescent="0.2">
      <c r="A73" s="146" t="s">
        <v>383</v>
      </c>
      <c r="B73" s="146" t="s">
        <v>384</v>
      </c>
      <c r="C73" s="147">
        <v>44625</v>
      </c>
      <c r="D73" s="146" t="s">
        <v>385</v>
      </c>
      <c r="E73" s="146">
        <v>6300</v>
      </c>
      <c r="F73" s="148">
        <v>3.5000000000000003E-2</v>
      </c>
      <c r="G73" s="146">
        <v>180000</v>
      </c>
      <c r="I73" s="144">
        <f t="shared" si="1"/>
        <v>3.5000000000000004</v>
      </c>
    </row>
    <row r="74" spans="1:9" hidden="1" outlineLevel="2" x14ac:dyDescent="0.2">
      <c r="A74" s="146" t="s">
        <v>56</v>
      </c>
      <c r="B74" s="146" t="s">
        <v>386</v>
      </c>
      <c r="C74" s="147">
        <v>44633</v>
      </c>
      <c r="D74" s="146" t="s">
        <v>387</v>
      </c>
      <c r="E74" s="146">
        <v>13230</v>
      </c>
      <c r="F74" s="148">
        <v>3.5000000000000003E-2</v>
      </c>
      <c r="G74" s="146">
        <v>378000</v>
      </c>
      <c r="I74" s="144">
        <f t="shared" si="1"/>
        <v>3.5000000000000004</v>
      </c>
    </row>
    <row r="75" spans="1:9" outlineLevel="1" collapsed="1" x14ac:dyDescent="0.2">
      <c r="A75" s="149" t="s">
        <v>388</v>
      </c>
      <c r="C75" s="147"/>
      <c r="E75" s="146">
        <v>19530</v>
      </c>
      <c r="G75" s="146">
        <v>558000</v>
      </c>
      <c r="I75" s="144">
        <f t="shared" si="1"/>
        <v>3.5000000000000004</v>
      </c>
    </row>
    <row r="76" spans="1:9" hidden="1" outlineLevel="2" x14ac:dyDescent="0.2">
      <c r="A76" s="146" t="s">
        <v>121</v>
      </c>
      <c r="B76" s="146" t="s">
        <v>389</v>
      </c>
      <c r="C76" s="147">
        <v>44621</v>
      </c>
      <c r="D76" s="146" t="s">
        <v>131</v>
      </c>
      <c r="E76" s="146">
        <v>9744</v>
      </c>
      <c r="F76" s="148">
        <v>0.04</v>
      </c>
      <c r="G76" s="146">
        <v>243610</v>
      </c>
      <c r="I76" s="144">
        <f t="shared" si="1"/>
        <v>3.9998358031279504</v>
      </c>
    </row>
    <row r="77" spans="1:9" hidden="1" outlineLevel="2" x14ac:dyDescent="0.2">
      <c r="A77" s="146" t="s">
        <v>56</v>
      </c>
      <c r="B77" s="146" t="s">
        <v>390</v>
      </c>
      <c r="C77" s="147">
        <v>44624</v>
      </c>
      <c r="D77" s="146" t="s">
        <v>125</v>
      </c>
      <c r="E77" s="146">
        <v>81188</v>
      </c>
      <c r="F77" s="148">
        <v>0.04</v>
      </c>
      <c r="G77" s="146">
        <v>2029690</v>
      </c>
      <c r="I77" s="144">
        <f t="shared" si="1"/>
        <v>4.0000197074430091</v>
      </c>
    </row>
    <row r="78" spans="1:9" hidden="1" outlineLevel="2" x14ac:dyDescent="0.2">
      <c r="A78" s="146" t="s">
        <v>56</v>
      </c>
      <c r="B78" s="146" t="s">
        <v>391</v>
      </c>
      <c r="C78" s="147">
        <v>44625</v>
      </c>
      <c r="D78" s="146" t="s">
        <v>125</v>
      </c>
      <c r="E78" s="146">
        <v>117587</v>
      </c>
      <c r="F78" s="148">
        <v>0.04</v>
      </c>
      <c r="G78" s="146">
        <v>2939680</v>
      </c>
      <c r="I78" s="144">
        <f t="shared" si="1"/>
        <v>3.9999931965383992</v>
      </c>
    </row>
    <row r="79" spans="1:9" hidden="1" outlineLevel="2" x14ac:dyDescent="0.2">
      <c r="A79" s="146" t="s">
        <v>56</v>
      </c>
      <c r="B79" s="146" t="s">
        <v>392</v>
      </c>
      <c r="C79" s="147">
        <v>44627</v>
      </c>
      <c r="D79" s="146" t="s">
        <v>131</v>
      </c>
      <c r="E79" s="146">
        <v>54638</v>
      </c>
      <c r="F79" s="148">
        <v>0.04</v>
      </c>
      <c r="G79" s="146">
        <v>1365940</v>
      </c>
      <c r="I79" s="144">
        <f t="shared" si="1"/>
        <v>4.0000292838631273</v>
      </c>
    </row>
    <row r="80" spans="1:9" hidden="1" outlineLevel="2" x14ac:dyDescent="0.2">
      <c r="A80" s="146" t="s">
        <v>56</v>
      </c>
      <c r="B80" s="146" t="s">
        <v>380</v>
      </c>
      <c r="C80" s="147">
        <v>44630</v>
      </c>
      <c r="D80" s="146" t="s">
        <v>381</v>
      </c>
      <c r="E80" s="146">
        <v>124262</v>
      </c>
      <c r="F80" s="148">
        <v>0.04</v>
      </c>
      <c r="G80" s="146">
        <v>3106552</v>
      </c>
      <c r="I80" s="144">
        <f t="shared" si="1"/>
        <v>3.9999974247976535</v>
      </c>
    </row>
    <row r="81" spans="1:9" hidden="1" outlineLevel="2" x14ac:dyDescent="0.2">
      <c r="A81" s="146" t="s">
        <v>56</v>
      </c>
      <c r="B81" s="146" t="s">
        <v>393</v>
      </c>
      <c r="C81" s="147">
        <v>44636</v>
      </c>
      <c r="D81" s="146" t="s">
        <v>67</v>
      </c>
      <c r="E81" s="146">
        <v>58555</v>
      </c>
      <c r="F81" s="148">
        <v>0.04</v>
      </c>
      <c r="G81" s="146">
        <v>1463865</v>
      </c>
      <c r="I81" s="144">
        <f t="shared" si="1"/>
        <v>4.0000273249240879</v>
      </c>
    </row>
    <row r="82" spans="1:9" hidden="1" outlineLevel="2" x14ac:dyDescent="0.2">
      <c r="A82" s="146" t="s">
        <v>56</v>
      </c>
      <c r="B82" s="146" t="s">
        <v>394</v>
      </c>
      <c r="C82" s="147">
        <v>44637</v>
      </c>
      <c r="D82" s="146" t="s">
        <v>395</v>
      </c>
      <c r="E82" s="146">
        <v>-93198</v>
      </c>
      <c r="F82" s="148">
        <v>0.04</v>
      </c>
      <c r="G82" s="146">
        <v>-2329950</v>
      </c>
      <c r="I82" s="144">
        <f t="shared" si="1"/>
        <v>4</v>
      </c>
    </row>
    <row r="83" spans="1:9" hidden="1" outlineLevel="2" x14ac:dyDescent="0.2">
      <c r="A83" s="146" t="s">
        <v>56</v>
      </c>
      <c r="B83" s="146" t="s">
        <v>396</v>
      </c>
      <c r="C83" s="147">
        <v>44644</v>
      </c>
      <c r="D83" s="146" t="s">
        <v>127</v>
      </c>
      <c r="E83" s="146">
        <v>110400</v>
      </c>
      <c r="F83" s="148">
        <v>0.04</v>
      </c>
      <c r="G83" s="146">
        <v>2760000</v>
      </c>
      <c r="I83" s="144">
        <f t="shared" si="1"/>
        <v>4</v>
      </c>
    </row>
    <row r="84" spans="1:9" outlineLevel="1" collapsed="1" x14ac:dyDescent="0.2">
      <c r="A84" s="149" t="s">
        <v>136</v>
      </c>
      <c r="C84" s="147"/>
      <c r="E84" s="146">
        <v>463176</v>
      </c>
      <c r="G84" s="146">
        <v>11579387</v>
      </c>
      <c r="I84" s="144">
        <f t="shared" si="1"/>
        <v>4.0000044907385863</v>
      </c>
    </row>
    <row r="85" spans="1:9" hidden="1" outlineLevel="2" x14ac:dyDescent="0.2">
      <c r="A85" s="146" t="s">
        <v>137</v>
      </c>
      <c r="B85" s="146" t="s">
        <v>397</v>
      </c>
      <c r="C85" s="147">
        <v>44621</v>
      </c>
      <c r="D85" s="146" t="s">
        <v>140</v>
      </c>
      <c r="E85" s="146">
        <v>141957</v>
      </c>
      <c r="F85" s="148">
        <v>3.5000000000000003E-2</v>
      </c>
      <c r="G85" s="146">
        <v>4055917</v>
      </c>
      <c r="I85" s="144">
        <f t="shared" si="1"/>
        <v>3.4999976577429961</v>
      </c>
    </row>
    <row r="86" spans="1:9" outlineLevel="1" collapsed="1" x14ac:dyDescent="0.2">
      <c r="A86" s="149" t="s">
        <v>141</v>
      </c>
      <c r="C86" s="147"/>
      <c r="E86" s="146">
        <v>141957</v>
      </c>
      <c r="G86" s="146">
        <v>4055917</v>
      </c>
      <c r="I86" s="144">
        <f t="shared" si="1"/>
        <v>3.4999976577429961</v>
      </c>
    </row>
    <row r="87" spans="1:9" hidden="1" outlineLevel="2" x14ac:dyDescent="0.2">
      <c r="A87" s="146" t="s">
        <v>142</v>
      </c>
      <c r="B87" s="146" t="s">
        <v>398</v>
      </c>
      <c r="C87" s="147">
        <v>44622</v>
      </c>
      <c r="D87" s="146" t="s">
        <v>173</v>
      </c>
      <c r="E87" s="146">
        <v>27042</v>
      </c>
      <c r="F87" s="148">
        <v>2.5000000000000001E-2</v>
      </c>
      <c r="G87" s="146">
        <v>1081677</v>
      </c>
      <c r="I87" s="144">
        <f t="shared" si="1"/>
        <v>2.5000069336779833</v>
      </c>
    </row>
    <row r="88" spans="1:9" hidden="1" outlineLevel="2" x14ac:dyDescent="0.2">
      <c r="A88" s="146" t="s">
        <v>56</v>
      </c>
      <c r="B88" s="146" t="s">
        <v>399</v>
      </c>
      <c r="C88" s="147">
        <v>44622</v>
      </c>
      <c r="D88" s="146" t="s">
        <v>173</v>
      </c>
      <c r="E88" s="146">
        <v>63682</v>
      </c>
      <c r="F88" s="148">
        <v>2.5000000000000001E-2</v>
      </c>
      <c r="G88" s="146">
        <v>2547269</v>
      </c>
      <c r="I88" s="144">
        <f t="shared" si="1"/>
        <v>2.5000107958758968</v>
      </c>
    </row>
    <row r="89" spans="1:9" hidden="1" outlineLevel="2" x14ac:dyDescent="0.2">
      <c r="A89" s="146" t="s">
        <v>56</v>
      </c>
      <c r="B89" s="146" t="s">
        <v>400</v>
      </c>
      <c r="C89" s="147">
        <v>44624</v>
      </c>
      <c r="D89" s="146" t="s">
        <v>171</v>
      </c>
      <c r="E89" s="146">
        <v>34350</v>
      </c>
      <c r="F89" s="148">
        <v>2.5000000000000001E-2</v>
      </c>
      <c r="G89" s="146">
        <v>1374000</v>
      </c>
      <c r="I89" s="144">
        <f t="shared" si="1"/>
        <v>2.5</v>
      </c>
    </row>
    <row r="90" spans="1:9" hidden="1" outlineLevel="2" x14ac:dyDescent="0.2">
      <c r="A90" s="146" t="s">
        <v>56</v>
      </c>
      <c r="B90" s="146" t="s">
        <v>401</v>
      </c>
      <c r="C90" s="147">
        <v>44624</v>
      </c>
      <c r="D90" s="146" t="s">
        <v>402</v>
      </c>
      <c r="E90" s="146">
        <v>449353</v>
      </c>
      <c r="F90" s="148">
        <v>2.5000000000000001E-2</v>
      </c>
      <c r="G90" s="146">
        <v>17974120.167922001</v>
      </c>
      <c r="I90" s="144">
        <f t="shared" si="1"/>
        <v>2.4999999766439194</v>
      </c>
    </row>
    <row r="91" spans="1:9" hidden="1" outlineLevel="2" x14ac:dyDescent="0.2">
      <c r="A91" s="146" t="s">
        <v>56</v>
      </c>
      <c r="B91" s="146" t="s">
        <v>403</v>
      </c>
      <c r="C91" s="147">
        <v>44624</v>
      </c>
      <c r="D91" s="146" t="s">
        <v>402</v>
      </c>
      <c r="E91" s="146">
        <v>92803</v>
      </c>
      <c r="F91" s="148">
        <v>2.5000000000000001E-2</v>
      </c>
      <c r="G91" s="146">
        <v>3712109.68</v>
      </c>
      <c r="I91" s="144">
        <f t="shared" si="1"/>
        <v>2.5000069502256732</v>
      </c>
    </row>
    <row r="92" spans="1:9" hidden="1" outlineLevel="2" x14ac:dyDescent="0.2">
      <c r="A92" s="146" t="s">
        <v>56</v>
      </c>
      <c r="B92" s="146" t="s">
        <v>404</v>
      </c>
      <c r="C92" s="147">
        <v>44624</v>
      </c>
      <c r="D92" s="146" t="s">
        <v>402</v>
      </c>
      <c r="E92" s="146">
        <v>35978</v>
      </c>
      <c r="F92" s="148">
        <v>2.5000000000000001E-2</v>
      </c>
      <c r="G92" s="146">
        <v>1439100</v>
      </c>
      <c r="I92" s="144">
        <f t="shared" si="1"/>
        <v>2.5000347439371828</v>
      </c>
    </row>
    <row r="93" spans="1:9" hidden="1" outlineLevel="2" x14ac:dyDescent="0.2">
      <c r="A93" s="146" t="s">
        <v>56</v>
      </c>
      <c r="B93" s="146" t="s">
        <v>405</v>
      </c>
      <c r="C93" s="147">
        <v>44629</v>
      </c>
      <c r="D93" s="146" t="s">
        <v>406</v>
      </c>
      <c r="E93" s="146">
        <v>50382</v>
      </c>
      <c r="F93" s="148">
        <v>2.5000000000000001E-2</v>
      </c>
      <c r="G93" s="146">
        <v>2015280.82</v>
      </c>
      <c r="I93" s="144">
        <f t="shared" si="1"/>
        <v>2.4999989827720386</v>
      </c>
    </row>
    <row r="94" spans="1:9" hidden="1" outlineLevel="2" x14ac:dyDescent="0.2">
      <c r="A94" s="146" t="s">
        <v>56</v>
      </c>
      <c r="B94" s="146" t="s">
        <v>407</v>
      </c>
      <c r="C94" s="147">
        <v>44631</v>
      </c>
      <c r="D94" s="146" t="s">
        <v>159</v>
      </c>
      <c r="E94" s="146">
        <v>34258</v>
      </c>
      <c r="F94" s="148">
        <v>2.5000000000000001E-2</v>
      </c>
      <c r="G94" s="146">
        <v>1370300</v>
      </c>
      <c r="I94" s="144">
        <f t="shared" si="1"/>
        <v>2.5000364883602129</v>
      </c>
    </row>
    <row r="95" spans="1:9" hidden="1" outlineLevel="2" x14ac:dyDescent="0.2">
      <c r="A95" s="146" t="s">
        <v>56</v>
      </c>
      <c r="B95" s="146" t="s">
        <v>408</v>
      </c>
      <c r="C95" s="147">
        <v>44631</v>
      </c>
      <c r="D95" s="146" t="s">
        <v>159</v>
      </c>
      <c r="E95" s="146">
        <v>156090</v>
      </c>
      <c r="F95" s="148">
        <v>2.5000000000000001E-2</v>
      </c>
      <c r="G95" s="146">
        <v>6243580</v>
      </c>
      <c r="I95" s="144">
        <f t="shared" si="1"/>
        <v>2.5000080082260498</v>
      </c>
    </row>
    <row r="96" spans="1:9" hidden="1" outlineLevel="2" x14ac:dyDescent="0.2">
      <c r="A96" s="146" t="s">
        <v>56</v>
      </c>
      <c r="B96" s="146" t="s">
        <v>409</v>
      </c>
      <c r="C96" s="147">
        <v>44631</v>
      </c>
      <c r="D96" s="146" t="s">
        <v>410</v>
      </c>
      <c r="E96" s="146">
        <v>77378</v>
      </c>
      <c r="F96" s="148">
        <v>2.5000000000000001E-2</v>
      </c>
      <c r="G96" s="146">
        <v>3095118</v>
      </c>
      <c r="I96" s="144">
        <f t="shared" si="1"/>
        <v>2.500001615447295</v>
      </c>
    </row>
    <row r="97" spans="1:9" hidden="1" outlineLevel="2" x14ac:dyDescent="0.2">
      <c r="A97" s="146" t="s">
        <v>56</v>
      </c>
      <c r="B97" s="146" t="s">
        <v>411</v>
      </c>
      <c r="C97" s="147">
        <v>44631</v>
      </c>
      <c r="D97" s="146" t="s">
        <v>402</v>
      </c>
      <c r="E97" s="146">
        <v>87750</v>
      </c>
      <c r="F97" s="148">
        <v>2.5000000000000001E-2</v>
      </c>
      <c r="G97" s="146">
        <v>3510000</v>
      </c>
      <c r="I97" s="144">
        <f t="shared" si="1"/>
        <v>2.5</v>
      </c>
    </row>
    <row r="98" spans="1:9" hidden="1" outlineLevel="2" x14ac:dyDescent="0.2">
      <c r="A98" s="146" t="s">
        <v>56</v>
      </c>
      <c r="B98" s="146" t="s">
        <v>412</v>
      </c>
      <c r="C98" s="147">
        <v>44642</v>
      </c>
      <c r="D98" s="146" t="s">
        <v>181</v>
      </c>
      <c r="E98" s="146">
        <v>28860</v>
      </c>
      <c r="F98" s="148">
        <v>2.5000000000000001E-2</v>
      </c>
      <c r="G98" s="146">
        <v>1154400</v>
      </c>
      <c r="I98" s="144">
        <f t="shared" si="1"/>
        <v>2.5</v>
      </c>
    </row>
    <row r="99" spans="1:9" hidden="1" outlineLevel="2" x14ac:dyDescent="0.2">
      <c r="A99" s="146" t="s">
        <v>56</v>
      </c>
      <c r="B99" s="146" t="s">
        <v>413</v>
      </c>
      <c r="C99" s="147">
        <v>44642</v>
      </c>
      <c r="D99" s="146" t="s">
        <v>154</v>
      </c>
      <c r="E99" s="146">
        <v>206904</v>
      </c>
      <c r="F99" s="148">
        <v>2.5000000000000001E-2</v>
      </c>
      <c r="G99" s="146">
        <v>8276168.2840700001</v>
      </c>
      <c r="I99" s="144">
        <f t="shared" si="1"/>
        <v>2.4999974976131116</v>
      </c>
    </row>
    <row r="100" spans="1:9" hidden="1" outlineLevel="2" x14ac:dyDescent="0.2">
      <c r="A100" s="146" t="s">
        <v>56</v>
      </c>
      <c r="B100" s="146" t="s">
        <v>414</v>
      </c>
      <c r="C100" s="147">
        <v>44642</v>
      </c>
      <c r="D100" s="146" t="s">
        <v>154</v>
      </c>
      <c r="E100" s="146">
        <v>301312</v>
      </c>
      <c r="F100" s="148">
        <v>2.5000000000000001E-2</v>
      </c>
      <c r="G100" s="146">
        <v>12052480</v>
      </c>
      <c r="I100" s="144">
        <f t="shared" si="1"/>
        <v>2.5</v>
      </c>
    </row>
    <row r="101" spans="1:9" hidden="1" outlineLevel="2" x14ac:dyDescent="0.2">
      <c r="A101" s="146" t="s">
        <v>56</v>
      </c>
      <c r="B101" s="146" t="s">
        <v>415</v>
      </c>
      <c r="C101" s="147">
        <v>44643</v>
      </c>
      <c r="D101" s="146" t="s">
        <v>416</v>
      </c>
      <c r="E101" s="146">
        <v>33605</v>
      </c>
      <c r="F101" s="148">
        <v>2.5000000000000001E-2</v>
      </c>
      <c r="G101" s="146">
        <v>1344201.7</v>
      </c>
      <c r="I101" s="144">
        <f t="shared" si="1"/>
        <v>2.4999968382721138</v>
      </c>
    </row>
    <row r="102" spans="1:9" hidden="1" outlineLevel="2" x14ac:dyDescent="0.2">
      <c r="A102" s="146" t="s">
        <v>56</v>
      </c>
      <c r="B102" s="146" t="s">
        <v>417</v>
      </c>
      <c r="C102" s="147">
        <v>44645</v>
      </c>
      <c r="D102" s="146" t="s">
        <v>173</v>
      </c>
      <c r="E102" s="146">
        <v>-15300</v>
      </c>
      <c r="F102" s="148">
        <v>2.5000000000000001E-2</v>
      </c>
      <c r="G102" s="146">
        <v>-612000</v>
      </c>
      <c r="I102" s="144">
        <f t="shared" si="1"/>
        <v>2.5</v>
      </c>
    </row>
    <row r="103" spans="1:9" hidden="1" outlineLevel="2" x14ac:dyDescent="0.2">
      <c r="A103" s="146" t="s">
        <v>56</v>
      </c>
      <c r="B103" s="146" t="s">
        <v>418</v>
      </c>
      <c r="C103" s="147">
        <v>44645</v>
      </c>
      <c r="D103" s="146" t="s">
        <v>177</v>
      </c>
      <c r="E103" s="146">
        <v>27170</v>
      </c>
      <c r="F103" s="148">
        <v>2.5000000000000001E-2</v>
      </c>
      <c r="G103" s="146">
        <v>1086791.3999999999</v>
      </c>
      <c r="I103" s="144">
        <f t="shared" si="1"/>
        <v>2.5000197830052762</v>
      </c>
    </row>
    <row r="104" spans="1:9" hidden="1" outlineLevel="2" x14ac:dyDescent="0.2">
      <c r="A104" s="146" t="s">
        <v>56</v>
      </c>
      <c r="B104" s="146" t="s">
        <v>419</v>
      </c>
      <c r="C104" s="147">
        <v>44645</v>
      </c>
      <c r="D104" s="146" t="s">
        <v>420</v>
      </c>
      <c r="E104" s="146">
        <v>29925</v>
      </c>
      <c r="F104" s="148">
        <v>2.5000000000000001E-2</v>
      </c>
      <c r="G104" s="146">
        <v>1197000</v>
      </c>
      <c r="I104" s="144">
        <f t="shared" si="1"/>
        <v>2.5</v>
      </c>
    </row>
    <row r="105" spans="1:9" hidden="1" outlineLevel="2" x14ac:dyDescent="0.2">
      <c r="A105" s="146" t="s">
        <v>56</v>
      </c>
      <c r="B105" s="146" t="s">
        <v>421</v>
      </c>
      <c r="C105" s="147">
        <v>44646</v>
      </c>
      <c r="D105" s="146" t="s">
        <v>173</v>
      </c>
      <c r="E105" s="146">
        <v>206729</v>
      </c>
      <c r="F105" s="148">
        <v>2.5000000000000001E-2</v>
      </c>
      <c r="G105" s="146">
        <v>8269170.7199999997</v>
      </c>
      <c r="I105" s="144">
        <f t="shared" si="1"/>
        <v>2.4999967590462324</v>
      </c>
    </row>
    <row r="106" spans="1:9" hidden="1" outlineLevel="2" x14ac:dyDescent="0.2">
      <c r="A106" s="146" t="s">
        <v>56</v>
      </c>
      <c r="B106" s="146" t="s">
        <v>422</v>
      </c>
      <c r="C106" s="147">
        <v>44648</v>
      </c>
      <c r="D106" s="146" t="s">
        <v>173</v>
      </c>
      <c r="E106" s="146">
        <v>34149</v>
      </c>
      <c r="F106" s="148">
        <v>2.5000000000000001E-2</v>
      </c>
      <c r="G106" s="146">
        <v>1365960</v>
      </c>
      <c r="I106" s="144">
        <f t="shared" si="1"/>
        <v>2.5</v>
      </c>
    </row>
    <row r="107" spans="1:9" hidden="1" outlineLevel="2" x14ac:dyDescent="0.2">
      <c r="A107" s="146" t="s">
        <v>56</v>
      </c>
      <c r="B107" s="146" t="s">
        <v>423</v>
      </c>
      <c r="C107" s="147">
        <v>44649</v>
      </c>
      <c r="D107" s="146" t="s">
        <v>424</v>
      </c>
      <c r="E107" s="146">
        <v>66978</v>
      </c>
      <c r="F107" s="148">
        <v>2.5000000000000001E-2</v>
      </c>
      <c r="G107" s="146">
        <v>2679124</v>
      </c>
      <c r="I107" s="144">
        <f t="shared" si="1"/>
        <v>2.4999962674366696</v>
      </c>
    </row>
    <row r="108" spans="1:9" hidden="1" outlineLevel="2" x14ac:dyDescent="0.2">
      <c r="A108" s="146" t="s">
        <v>56</v>
      </c>
      <c r="B108" s="146" t="s">
        <v>425</v>
      </c>
      <c r="C108" s="147">
        <v>44649</v>
      </c>
      <c r="D108" s="146" t="s">
        <v>424</v>
      </c>
      <c r="E108" s="146">
        <v>70221</v>
      </c>
      <c r="F108" s="148">
        <v>2.5000000000000001E-2</v>
      </c>
      <c r="G108" s="146">
        <v>2808828</v>
      </c>
      <c r="I108" s="144">
        <f t="shared" si="1"/>
        <v>2.5000106806112727</v>
      </c>
    </row>
    <row r="109" spans="1:9" hidden="1" outlineLevel="2" x14ac:dyDescent="0.2">
      <c r="A109" s="146" t="s">
        <v>56</v>
      </c>
      <c r="B109" s="146" t="s">
        <v>426</v>
      </c>
      <c r="C109" s="147">
        <v>44650</v>
      </c>
      <c r="D109" s="146" t="s">
        <v>427</v>
      </c>
      <c r="E109" s="146">
        <v>107149</v>
      </c>
      <c r="F109" s="148">
        <v>2.5000000000000001E-2</v>
      </c>
      <c r="G109" s="146">
        <v>4285965</v>
      </c>
      <c r="I109" s="144">
        <f t="shared" si="1"/>
        <v>2.4999970835039482</v>
      </c>
    </row>
    <row r="110" spans="1:9" outlineLevel="1" collapsed="1" x14ac:dyDescent="0.2">
      <c r="A110" s="149" t="s">
        <v>182</v>
      </c>
      <c r="C110" s="147"/>
      <c r="E110" s="146">
        <v>2206768</v>
      </c>
      <c r="G110" s="146">
        <v>88270643.771992013</v>
      </c>
      <c r="I110" s="144">
        <f t="shared" si="1"/>
        <v>2.5000021589286292</v>
      </c>
    </row>
    <row r="111" spans="1:9" hidden="1" outlineLevel="2" x14ac:dyDescent="0.2">
      <c r="A111" s="146" t="s">
        <v>191</v>
      </c>
      <c r="B111" s="146" t="s">
        <v>428</v>
      </c>
      <c r="C111" s="147">
        <v>44621</v>
      </c>
      <c r="D111" s="146" t="s">
        <v>204</v>
      </c>
      <c r="E111" s="146">
        <v>1101</v>
      </c>
      <c r="F111" s="148">
        <v>4.0000000000000001E-3</v>
      </c>
      <c r="G111" s="146">
        <v>275212</v>
      </c>
      <c r="I111" s="144">
        <f t="shared" si="1"/>
        <v>0.40005523014984806</v>
      </c>
    </row>
    <row r="112" spans="1:9" hidden="1" outlineLevel="2" x14ac:dyDescent="0.2">
      <c r="A112" s="146" t="s">
        <v>56</v>
      </c>
      <c r="B112" s="146" t="s">
        <v>429</v>
      </c>
      <c r="C112" s="147">
        <v>44621</v>
      </c>
      <c r="D112" s="146" t="s">
        <v>204</v>
      </c>
      <c r="E112" s="146">
        <v>1395</v>
      </c>
      <c r="F112" s="148">
        <v>4.0000000000000001E-3</v>
      </c>
      <c r="G112" s="146">
        <v>348699</v>
      </c>
      <c r="I112" s="144">
        <f t="shared" si="1"/>
        <v>0.40005850317895952</v>
      </c>
    </row>
    <row r="113" spans="1:9" hidden="1" outlineLevel="2" x14ac:dyDescent="0.2">
      <c r="A113" s="146" t="s">
        <v>56</v>
      </c>
      <c r="B113" s="146" t="s">
        <v>430</v>
      </c>
      <c r="C113" s="147">
        <v>44621</v>
      </c>
      <c r="D113" s="146" t="s">
        <v>431</v>
      </c>
      <c r="E113" s="146">
        <v>2200</v>
      </c>
      <c r="F113" s="148">
        <v>4.0000000000000001E-3</v>
      </c>
      <c r="G113" s="146">
        <v>550000</v>
      </c>
      <c r="I113" s="144">
        <f t="shared" si="1"/>
        <v>0.4</v>
      </c>
    </row>
    <row r="114" spans="1:9" hidden="1" outlineLevel="2" x14ac:dyDescent="0.2">
      <c r="A114" s="146" t="s">
        <v>56</v>
      </c>
      <c r="B114" s="146" t="s">
        <v>432</v>
      </c>
      <c r="C114" s="147">
        <v>44622</v>
      </c>
      <c r="D114" s="146" t="s">
        <v>433</v>
      </c>
      <c r="E114" s="146">
        <v>2520</v>
      </c>
      <c r="F114" s="148">
        <v>4.0000000000000001E-3</v>
      </c>
      <c r="G114" s="146">
        <v>630000</v>
      </c>
      <c r="I114" s="144">
        <f t="shared" si="1"/>
        <v>0.4</v>
      </c>
    </row>
    <row r="115" spans="1:9" hidden="1" outlineLevel="2" x14ac:dyDescent="0.2">
      <c r="A115" s="146" t="s">
        <v>56</v>
      </c>
      <c r="B115" s="146" t="s">
        <v>434</v>
      </c>
      <c r="C115" s="147">
        <v>44622</v>
      </c>
      <c r="D115" s="146" t="s">
        <v>435</v>
      </c>
      <c r="E115" s="146">
        <v>1864</v>
      </c>
      <c r="F115" s="148">
        <v>4.0000000000000001E-3</v>
      </c>
      <c r="G115" s="146">
        <v>466000</v>
      </c>
      <c r="I115" s="144">
        <f t="shared" si="1"/>
        <v>0.4</v>
      </c>
    </row>
    <row r="116" spans="1:9" hidden="1" outlineLevel="2" x14ac:dyDescent="0.2">
      <c r="A116" s="146" t="s">
        <v>56</v>
      </c>
      <c r="B116" s="146" t="s">
        <v>436</v>
      </c>
      <c r="C116" s="147">
        <v>44623</v>
      </c>
      <c r="D116" s="146" t="s">
        <v>204</v>
      </c>
      <c r="E116" s="146">
        <v>-1126</v>
      </c>
      <c r="F116" s="148">
        <v>4.0000000000000001E-3</v>
      </c>
      <c r="G116" s="146">
        <v>-281503</v>
      </c>
      <c r="I116" s="144">
        <f t="shared" si="1"/>
        <v>0.39999573716798753</v>
      </c>
    </row>
    <row r="117" spans="1:9" hidden="1" outlineLevel="2" x14ac:dyDescent="0.2">
      <c r="A117" s="146" t="s">
        <v>56</v>
      </c>
      <c r="B117" s="146" t="s">
        <v>437</v>
      </c>
      <c r="C117" s="147">
        <v>44623</v>
      </c>
      <c r="D117" s="146" t="s">
        <v>438</v>
      </c>
      <c r="E117" s="146">
        <v>1604</v>
      </c>
      <c r="F117" s="148">
        <v>4.0000000000000001E-3</v>
      </c>
      <c r="G117" s="146">
        <v>401000</v>
      </c>
      <c r="I117" s="144">
        <f t="shared" si="1"/>
        <v>0.4</v>
      </c>
    </row>
    <row r="118" spans="1:9" hidden="1" outlineLevel="2" x14ac:dyDescent="0.2">
      <c r="A118" s="146" t="s">
        <v>56</v>
      </c>
      <c r="B118" s="146" t="s">
        <v>439</v>
      </c>
      <c r="C118" s="147">
        <v>44623</v>
      </c>
      <c r="D118" s="146" t="s">
        <v>440</v>
      </c>
      <c r="E118" s="146">
        <v>13153</v>
      </c>
      <c r="F118" s="148">
        <v>4.0000000000000001E-3</v>
      </c>
      <c r="G118" s="146">
        <v>3288331.71</v>
      </c>
      <c r="I118" s="144">
        <f t="shared" si="1"/>
        <v>0.399990060613441</v>
      </c>
    </row>
    <row r="119" spans="1:9" hidden="1" outlineLevel="2" x14ac:dyDescent="0.2">
      <c r="A119" s="146" t="s">
        <v>56</v>
      </c>
      <c r="B119" s="146" t="s">
        <v>441</v>
      </c>
      <c r="C119" s="147">
        <v>44624</v>
      </c>
      <c r="D119" s="146" t="s">
        <v>442</v>
      </c>
      <c r="E119" s="146">
        <v>-2835</v>
      </c>
      <c r="F119" s="148">
        <v>4.0000000000000001E-3</v>
      </c>
      <c r="G119" s="146">
        <v>-708823</v>
      </c>
      <c r="I119" s="144">
        <f t="shared" si="1"/>
        <v>0.39995880494848501</v>
      </c>
    </row>
    <row r="120" spans="1:9" hidden="1" outlineLevel="2" x14ac:dyDescent="0.2">
      <c r="A120" s="146" t="s">
        <v>56</v>
      </c>
      <c r="B120" s="146" t="s">
        <v>443</v>
      </c>
      <c r="C120" s="147">
        <v>44624</v>
      </c>
      <c r="D120" s="146" t="s">
        <v>257</v>
      </c>
      <c r="E120" s="146">
        <v>-404</v>
      </c>
      <c r="F120" s="148">
        <v>4.0000000000000001E-3</v>
      </c>
      <c r="G120" s="146">
        <v>-100900</v>
      </c>
      <c r="I120" s="144">
        <f t="shared" si="1"/>
        <v>0.40039643211100095</v>
      </c>
    </row>
    <row r="121" spans="1:9" hidden="1" outlineLevel="2" x14ac:dyDescent="0.2">
      <c r="A121" s="146" t="s">
        <v>56</v>
      </c>
      <c r="B121" s="146" t="s">
        <v>444</v>
      </c>
      <c r="C121" s="147">
        <v>44624</v>
      </c>
      <c r="D121" s="146" t="s">
        <v>257</v>
      </c>
      <c r="E121" s="146">
        <v>-3133</v>
      </c>
      <c r="F121" s="148">
        <v>4.0000000000000001E-3</v>
      </c>
      <c r="G121" s="146">
        <v>-783200</v>
      </c>
      <c r="I121" s="144">
        <f t="shared" si="1"/>
        <v>0.40002553626149134</v>
      </c>
    </row>
    <row r="122" spans="1:9" hidden="1" outlineLevel="2" x14ac:dyDescent="0.2">
      <c r="A122" s="146" t="s">
        <v>56</v>
      </c>
      <c r="B122" s="146" t="s">
        <v>445</v>
      </c>
      <c r="C122" s="147">
        <v>44624</v>
      </c>
      <c r="D122" s="146" t="s">
        <v>442</v>
      </c>
      <c r="E122" s="146">
        <v>2835</v>
      </c>
      <c r="F122" s="148">
        <v>4.0000000000000001E-3</v>
      </c>
      <c r="G122" s="146">
        <v>708823</v>
      </c>
      <c r="I122" s="144">
        <f t="shared" si="1"/>
        <v>0.39995880494848501</v>
      </c>
    </row>
    <row r="123" spans="1:9" hidden="1" outlineLevel="2" x14ac:dyDescent="0.2">
      <c r="A123" s="146" t="s">
        <v>56</v>
      </c>
      <c r="B123" s="146" t="s">
        <v>446</v>
      </c>
      <c r="C123" s="147">
        <v>44624</v>
      </c>
      <c r="D123" s="146" t="s">
        <v>257</v>
      </c>
      <c r="E123" s="146">
        <v>404</v>
      </c>
      <c r="F123" s="148">
        <v>4.0000000000000001E-3</v>
      </c>
      <c r="G123" s="146">
        <v>100900</v>
      </c>
      <c r="I123" s="144">
        <f t="shared" si="1"/>
        <v>0.40039643211100095</v>
      </c>
    </row>
    <row r="124" spans="1:9" hidden="1" outlineLevel="2" x14ac:dyDescent="0.2">
      <c r="A124" s="146" t="s">
        <v>56</v>
      </c>
      <c r="B124" s="146" t="s">
        <v>447</v>
      </c>
      <c r="C124" s="147">
        <v>44624</v>
      </c>
      <c r="D124" s="146" t="s">
        <v>257</v>
      </c>
      <c r="E124" s="146">
        <v>3133</v>
      </c>
      <c r="F124" s="148">
        <v>4.0000000000000001E-3</v>
      </c>
      <c r="G124" s="146">
        <v>783200</v>
      </c>
      <c r="I124" s="144">
        <f t="shared" si="1"/>
        <v>0.40002553626149134</v>
      </c>
    </row>
    <row r="125" spans="1:9" hidden="1" outlineLevel="2" x14ac:dyDescent="0.2">
      <c r="A125" s="146" t="s">
        <v>56</v>
      </c>
      <c r="B125" s="146" t="s">
        <v>448</v>
      </c>
      <c r="C125" s="147">
        <v>44624</v>
      </c>
      <c r="D125" s="146" t="s">
        <v>449</v>
      </c>
      <c r="E125" s="146">
        <v>380</v>
      </c>
      <c r="F125" s="148">
        <v>4.0000000000000001E-3</v>
      </c>
      <c r="G125" s="146">
        <v>95000</v>
      </c>
      <c r="I125" s="144">
        <f t="shared" si="1"/>
        <v>0.4</v>
      </c>
    </row>
    <row r="126" spans="1:9" hidden="1" outlineLevel="2" x14ac:dyDescent="0.2">
      <c r="A126" s="146" t="s">
        <v>56</v>
      </c>
      <c r="B126" s="146" t="s">
        <v>450</v>
      </c>
      <c r="C126" s="147">
        <v>44624</v>
      </c>
      <c r="D126" s="146" t="s">
        <v>196</v>
      </c>
      <c r="E126" s="146">
        <v>40362</v>
      </c>
      <c r="F126" s="148">
        <v>4.0000000000000001E-3</v>
      </c>
      <c r="G126" s="146">
        <v>10090620</v>
      </c>
      <c r="I126" s="144">
        <f t="shared" si="1"/>
        <v>0.39999524310696472</v>
      </c>
    </row>
    <row r="127" spans="1:9" hidden="1" outlineLevel="2" x14ac:dyDescent="0.2">
      <c r="A127" s="146" t="s">
        <v>56</v>
      </c>
      <c r="B127" s="146" t="s">
        <v>451</v>
      </c>
      <c r="C127" s="147">
        <v>44627</v>
      </c>
      <c r="D127" s="146" t="s">
        <v>449</v>
      </c>
      <c r="E127" s="146">
        <v>220</v>
      </c>
      <c r="F127" s="148">
        <v>4.0000000000000001E-3</v>
      </c>
      <c r="G127" s="146">
        <v>55000</v>
      </c>
      <c r="I127" s="144">
        <f t="shared" si="1"/>
        <v>0.4</v>
      </c>
    </row>
    <row r="128" spans="1:9" hidden="1" outlineLevel="2" x14ac:dyDescent="0.2">
      <c r="A128" s="146" t="s">
        <v>56</v>
      </c>
      <c r="B128" s="146" t="s">
        <v>452</v>
      </c>
      <c r="C128" s="147">
        <v>44627</v>
      </c>
      <c r="D128" s="146" t="s">
        <v>453</v>
      </c>
      <c r="E128" s="146">
        <v>202458</v>
      </c>
      <c r="F128" s="148">
        <v>4.0000000000000001E-3</v>
      </c>
      <c r="G128" s="146">
        <v>50614521</v>
      </c>
      <c r="I128" s="144">
        <f t="shared" si="1"/>
        <v>0.3999998340397215</v>
      </c>
    </row>
    <row r="129" spans="1:9" hidden="1" outlineLevel="2" x14ac:dyDescent="0.2">
      <c r="A129" s="146" t="s">
        <v>56</v>
      </c>
      <c r="B129" s="146" t="s">
        <v>454</v>
      </c>
      <c r="C129" s="147">
        <v>44627</v>
      </c>
      <c r="D129" s="146" t="s">
        <v>453</v>
      </c>
      <c r="E129" s="146">
        <v>44468</v>
      </c>
      <c r="F129" s="148">
        <v>4.0000000000000001E-3</v>
      </c>
      <c r="G129" s="146">
        <v>11117076</v>
      </c>
      <c r="I129" s="144">
        <f t="shared" si="1"/>
        <v>0.39999726546800618</v>
      </c>
    </row>
    <row r="130" spans="1:9" hidden="1" outlineLevel="2" x14ac:dyDescent="0.2">
      <c r="A130" s="146" t="s">
        <v>56</v>
      </c>
      <c r="B130" s="146" t="s">
        <v>455</v>
      </c>
      <c r="C130" s="147">
        <v>44628</v>
      </c>
      <c r="D130" s="146" t="s">
        <v>204</v>
      </c>
      <c r="E130" s="146">
        <v>893</v>
      </c>
      <c r="F130" s="148">
        <v>4.0000000000000001E-3</v>
      </c>
      <c r="G130" s="146">
        <v>223133</v>
      </c>
      <c r="I130" s="144">
        <f t="shared" si="1"/>
        <v>0.40020974037905638</v>
      </c>
    </row>
    <row r="131" spans="1:9" hidden="1" outlineLevel="2" x14ac:dyDescent="0.2">
      <c r="A131" s="146" t="s">
        <v>56</v>
      </c>
      <c r="B131" s="146" t="s">
        <v>456</v>
      </c>
      <c r="C131" s="147">
        <v>44630</v>
      </c>
      <c r="D131" s="146" t="s">
        <v>457</v>
      </c>
      <c r="E131" s="146">
        <v>590854</v>
      </c>
      <c r="F131" s="148">
        <v>4.0000000000000001E-3</v>
      </c>
      <c r="G131" s="146">
        <v>147713440</v>
      </c>
      <c r="I131" s="144">
        <f t="shared" si="1"/>
        <v>0.4000001624767523</v>
      </c>
    </row>
    <row r="132" spans="1:9" hidden="1" outlineLevel="2" x14ac:dyDescent="0.2">
      <c r="A132" s="146" t="s">
        <v>56</v>
      </c>
      <c r="B132" s="146" t="s">
        <v>458</v>
      </c>
      <c r="C132" s="147">
        <v>44630</v>
      </c>
      <c r="D132" s="146" t="s">
        <v>204</v>
      </c>
      <c r="E132" s="146">
        <v>4263</v>
      </c>
      <c r="F132" s="148">
        <v>4.0000000000000001E-3</v>
      </c>
      <c r="G132" s="146">
        <v>1065692</v>
      </c>
      <c r="I132" s="144">
        <f t="shared" si="1"/>
        <v>0.40002176989223898</v>
      </c>
    </row>
    <row r="133" spans="1:9" hidden="1" outlineLevel="2" x14ac:dyDescent="0.2">
      <c r="A133" s="146" t="s">
        <v>56</v>
      </c>
      <c r="B133" s="146" t="s">
        <v>459</v>
      </c>
      <c r="C133" s="147">
        <v>44630</v>
      </c>
      <c r="D133" s="146" t="s">
        <v>460</v>
      </c>
      <c r="E133" s="146">
        <v>1620</v>
      </c>
      <c r="F133" s="148">
        <v>4.0000000000000001E-3</v>
      </c>
      <c r="G133" s="146">
        <v>405000</v>
      </c>
      <c r="I133" s="144">
        <f t="shared" si="1"/>
        <v>0.4</v>
      </c>
    </row>
    <row r="134" spans="1:9" hidden="1" outlineLevel="2" x14ac:dyDescent="0.2">
      <c r="A134" s="146" t="s">
        <v>56</v>
      </c>
      <c r="B134" s="146" t="s">
        <v>461</v>
      </c>
      <c r="C134" s="147">
        <v>44630</v>
      </c>
      <c r="D134" s="146" t="s">
        <v>204</v>
      </c>
      <c r="E134" s="146">
        <v>8343</v>
      </c>
      <c r="F134" s="148">
        <v>4.0000000000000001E-3</v>
      </c>
      <c r="G134" s="146">
        <v>2085802</v>
      </c>
      <c r="I134" s="144">
        <f t="shared" ref="I134:I170" si="2">+E134/G134*100</f>
        <v>0.39999002781663839</v>
      </c>
    </row>
    <row r="135" spans="1:9" hidden="1" outlineLevel="2" x14ac:dyDescent="0.2">
      <c r="A135" s="146" t="s">
        <v>56</v>
      </c>
      <c r="B135" s="146" t="s">
        <v>462</v>
      </c>
      <c r="C135" s="147">
        <v>44630</v>
      </c>
      <c r="D135" s="146" t="s">
        <v>204</v>
      </c>
      <c r="E135" s="146">
        <v>10491</v>
      </c>
      <c r="F135" s="148">
        <v>4.0000000000000001E-3</v>
      </c>
      <c r="G135" s="146">
        <v>2622655</v>
      </c>
      <c r="I135" s="144">
        <f t="shared" si="2"/>
        <v>0.4000144891341027</v>
      </c>
    </row>
    <row r="136" spans="1:9" hidden="1" outlineLevel="2" x14ac:dyDescent="0.2">
      <c r="A136" s="146" t="s">
        <v>56</v>
      </c>
      <c r="B136" s="146" t="s">
        <v>463</v>
      </c>
      <c r="C136" s="147">
        <v>44631</v>
      </c>
      <c r="D136" s="146" t="s">
        <v>220</v>
      </c>
      <c r="E136" s="146">
        <v>108980</v>
      </c>
      <c r="F136" s="148">
        <v>4.0000000000000001E-3</v>
      </c>
      <c r="G136" s="146">
        <v>27244932.761599999</v>
      </c>
      <c r="I136" s="144">
        <f t="shared" si="2"/>
        <v>0.40000098716925592</v>
      </c>
    </row>
    <row r="137" spans="1:9" hidden="1" outlineLevel="2" x14ac:dyDescent="0.2">
      <c r="A137" s="146" t="s">
        <v>56</v>
      </c>
      <c r="B137" s="146" t="s">
        <v>464</v>
      </c>
      <c r="C137" s="147">
        <v>44635</v>
      </c>
      <c r="D137" s="146" t="s">
        <v>465</v>
      </c>
      <c r="E137" s="146">
        <v>931548</v>
      </c>
      <c r="F137" s="148">
        <v>4.0000000000000001E-3</v>
      </c>
      <c r="G137" s="146">
        <v>232886931.57354999</v>
      </c>
      <c r="I137" s="144">
        <f t="shared" si="2"/>
        <v>0.40000011752733317</v>
      </c>
    </row>
    <row r="138" spans="1:9" hidden="1" outlineLevel="2" x14ac:dyDescent="0.2">
      <c r="A138" s="146" t="s">
        <v>56</v>
      </c>
      <c r="B138" s="146" t="s">
        <v>466</v>
      </c>
      <c r="C138" s="147">
        <v>44635</v>
      </c>
      <c r="D138" s="146" t="s">
        <v>449</v>
      </c>
      <c r="E138" s="146">
        <v>1343</v>
      </c>
      <c r="F138" s="148">
        <v>4.0000000000000001E-3</v>
      </c>
      <c r="G138" s="146">
        <v>335831</v>
      </c>
      <c r="I138" s="144">
        <f t="shared" si="2"/>
        <v>0.39990352290288866</v>
      </c>
    </row>
    <row r="139" spans="1:9" hidden="1" outlineLevel="2" x14ac:dyDescent="0.2">
      <c r="A139" s="146" t="s">
        <v>56</v>
      </c>
      <c r="B139" s="146" t="s">
        <v>467</v>
      </c>
      <c r="C139" s="147">
        <v>44635</v>
      </c>
      <c r="D139" s="146" t="s">
        <v>204</v>
      </c>
      <c r="E139" s="146">
        <v>3550</v>
      </c>
      <c r="F139" s="148">
        <v>4.0000000000000001E-3</v>
      </c>
      <c r="G139" s="146">
        <v>887548</v>
      </c>
      <c r="I139" s="144">
        <f t="shared" si="2"/>
        <v>0.39997836736717335</v>
      </c>
    </row>
    <row r="140" spans="1:9" hidden="1" outlineLevel="2" x14ac:dyDescent="0.2">
      <c r="A140" s="146" t="s">
        <v>56</v>
      </c>
      <c r="B140" s="146" t="s">
        <v>468</v>
      </c>
      <c r="C140" s="147">
        <v>44636</v>
      </c>
      <c r="D140" s="146" t="s">
        <v>469</v>
      </c>
      <c r="E140" s="146">
        <v>1360</v>
      </c>
      <c r="F140" s="148">
        <v>4.0000000000000001E-3</v>
      </c>
      <c r="G140" s="146">
        <v>340000</v>
      </c>
      <c r="I140" s="144">
        <f t="shared" si="2"/>
        <v>0.4</v>
      </c>
    </row>
    <row r="141" spans="1:9" hidden="1" outlineLevel="2" x14ac:dyDescent="0.2">
      <c r="A141" s="146" t="s">
        <v>56</v>
      </c>
      <c r="B141" s="146" t="s">
        <v>470</v>
      </c>
      <c r="C141" s="147">
        <v>44636</v>
      </c>
      <c r="D141" s="146" t="s">
        <v>471</v>
      </c>
      <c r="E141" s="146">
        <v>760</v>
      </c>
      <c r="F141" s="148">
        <v>4.0000000000000001E-3</v>
      </c>
      <c r="G141" s="146">
        <v>190000</v>
      </c>
      <c r="I141" s="144">
        <f t="shared" si="2"/>
        <v>0.4</v>
      </c>
    </row>
    <row r="142" spans="1:9" hidden="1" outlineLevel="2" x14ac:dyDescent="0.2">
      <c r="A142" s="146" t="s">
        <v>56</v>
      </c>
      <c r="B142" s="146" t="s">
        <v>472</v>
      </c>
      <c r="C142" s="147">
        <v>44637</v>
      </c>
      <c r="D142" s="146" t="s">
        <v>473</v>
      </c>
      <c r="E142" s="146">
        <v>-552</v>
      </c>
      <c r="F142" s="148">
        <v>4.0000000000000001E-3</v>
      </c>
      <c r="G142" s="146">
        <v>-138052.85759999999</v>
      </c>
      <c r="I142" s="144">
        <f t="shared" si="2"/>
        <v>0.39984684822634198</v>
      </c>
    </row>
    <row r="143" spans="1:9" hidden="1" outlineLevel="2" x14ac:dyDescent="0.2">
      <c r="A143" s="146" t="s">
        <v>56</v>
      </c>
      <c r="B143" s="146" t="s">
        <v>474</v>
      </c>
      <c r="C143" s="147">
        <v>44637</v>
      </c>
      <c r="D143" s="146" t="s">
        <v>186</v>
      </c>
      <c r="E143" s="146">
        <v>7420</v>
      </c>
      <c r="F143" s="148">
        <v>4.0000000000000001E-3</v>
      </c>
      <c r="G143" s="146">
        <v>1855000</v>
      </c>
      <c r="I143" s="144">
        <f t="shared" si="2"/>
        <v>0.4</v>
      </c>
    </row>
    <row r="144" spans="1:9" hidden="1" outlineLevel="2" x14ac:dyDescent="0.2">
      <c r="A144" s="146" t="s">
        <v>56</v>
      </c>
      <c r="B144" s="146" t="s">
        <v>475</v>
      </c>
      <c r="C144" s="147">
        <v>44637</v>
      </c>
      <c r="D144" s="146" t="s">
        <v>476</v>
      </c>
      <c r="E144" s="146">
        <v>33804</v>
      </c>
      <c r="F144" s="148">
        <v>4.0000000000000001E-3</v>
      </c>
      <c r="G144" s="146">
        <v>8451000</v>
      </c>
      <c r="I144" s="144">
        <f t="shared" si="2"/>
        <v>0.4</v>
      </c>
    </row>
    <row r="145" spans="1:9" hidden="1" outlineLevel="2" x14ac:dyDescent="0.2">
      <c r="A145" s="146" t="s">
        <v>56</v>
      </c>
      <c r="B145" s="146" t="s">
        <v>477</v>
      </c>
      <c r="C145" s="147">
        <v>44637</v>
      </c>
      <c r="D145" s="146" t="s">
        <v>473</v>
      </c>
      <c r="E145" s="146">
        <v>435461</v>
      </c>
      <c r="F145" s="148">
        <v>4.0000000000000001E-3</v>
      </c>
      <c r="G145" s="146">
        <v>108865265.5272</v>
      </c>
      <c r="I145" s="144">
        <f t="shared" si="2"/>
        <v>0.39999994294892893</v>
      </c>
    </row>
    <row r="146" spans="1:9" hidden="1" outlineLevel="2" x14ac:dyDescent="0.2">
      <c r="A146" s="146" t="s">
        <v>56</v>
      </c>
      <c r="B146" s="146" t="s">
        <v>478</v>
      </c>
      <c r="C146" s="147">
        <v>44637</v>
      </c>
      <c r="D146" s="146" t="s">
        <v>473</v>
      </c>
      <c r="E146" s="146">
        <v>158967</v>
      </c>
      <c r="F146" s="148">
        <v>4.0000000000000001E-3</v>
      </c>
      <c r="G146" s="146">
        <v>39741724.465000004</v>
      </c>
      <c r="I146" s="144">
        <f t="shared" si="2"/>
        <v>0.4000002570094815</v>
      </c>
    </row>
    <row r="147" spans="1:9" hidden="1" outlineLevel="2" x14ac:dyDescent="0.2">
      <c r="A147" s="146" t="s">
        <v>56</v>
      </c>
      <c r="B147" s="146" t="s">
        <v>479</v>
      </c>
      <c r="C147" s="147">
        <v>44637</v>
      </c>
      <c r="D147" s="146" t="s">
        <v>480</v>
      </c>
      <c r="E147" s="146">
        <v>5952</v>
      </c>
      <c r="F147" s="148">
        <v>4.0000000000000001E-3</v>
      </c>
      <c r="G147" s="146">
        <v>1488000</v>
      </c>
      <c r="I147" s="144">
        <f t="shared" si="2"/>
        <v>0.4</v>
      </c>
    </row>
    <row r="148" spans="1:9" hidden="1" outlineLevel="2" x14ac:dyDescent="0.2">
      <c r="A148" s="146" t="s">
        <v>56</v>
      </c>
      <c r="B148" s="146" t="s">
        <v>481</v>
      </c>
      <c r="C148" s="147">
        <v>44637</v>
      </c>
      <c r="D148" s="146" t="s">
        <v>440</v>
      </c>
      <c r="E148" s="146">
        <v>4091</v>
      </c>
      <c r="F148" s="148">
        <v>4.0000000000000001E-3</v>
      </c>
      <c r="G148" s="146">
        <v>1022800</v>
      </c>
      <c r="I148" s="144">
        <f t="shared" si="2"/>
        <v>0.39998044583496284</v>
      </c>
    </row>
    <row r="149" spans="1:9" hidden="1" outlineLevel="2" x14ac:dyDescent="0.2">
      <c r="A149" s="146" t="s">
        <v>56</v>
      </c>
      <c r="B149" s="146" t="s">
        <v>482</v>
      </c>
      <c r="C149" s="147">
        <v>44638</v>
      </c>
      <c r="D149" s="146" t="s">
        <v>255</v>
      </c>
      <c r="E149" s="146">
        <v>534399</v>
      </c>
      <c r="F149" s="148">
        <v>4.0000000000000001E-3</v>
      </c>
      <c r="G149" s="146">
        <v>133599847.58</v>
      </c>
      <c r="I149" s="144">
        <f t="shared" si="2"/>
        <v>0.39999970784397809</v>
      </c>
    </row>
    <row r="150" spans="1:9" hidden="1" outlineLevel="2" x14ac:dyDescent="0.2">
      <c r="A150" s="146" t="s">
        <v>56</v>
      </c>
      <c r="B150" s="146" t="s">
        <v>483</v>
      </c>
      <c r="C150" s="147">
        <v>44638</v>
      </c>
      <c r="D150" s="146" t="s">
        <v>204</v>
      </c>
      <c r="E150" s="146">
        <v>4107</v>
      </c>
      <c r="F150" s="148">
        <v>4.0000000000000001E-3</v>
      </c>
      <c r="G150" s="146">
        <v>1026648</v>
      </c>
      <c r="I150" s="144">
        <f t="shared" si="2"/>
        <v>0.4000397409823036</v>
      </c>
    </row>
    <row r="151" spans="1:9" hidden="1" outlineLevel="2" x14ac:dyDescent="0.2">
      <c r="A151" s="146" t="s">
        <v>56</v>
      </c>
      <c r="B151" s="146" t="s">
        <v>484</v>
      </c>
      <c r="C151" s="147">
        <v>44639</v>
      </c>
      <c r="D151" s="146" t="s">
        <v>204</v>
      </c>
      <c r="E151" s="146">
        <v>5184</v>
      </c>
      <c r="F151" s="148">
        <v>4.0000000000000001E-3</v>
      </c>
      <c r="G151" s="146">
        <v>1296009</v>
      </c>
      <c r="I151" s="144">
        <f t="shared" si="2"/>
        <v>0.39999722224151218</v>
      </c>
    </row>
    <row r="152" spans="1:9" hidden="1" outlineLevel="2" x14ac:dyDescent="0.2">
      <c r="A152" s="146" t="s">
        <v>56</v>
      </c>
      <c r="B152" s="146" t="s">
        <v>485</v>
      </c>
      <c r="C152" s="147">
        <v>44639</v>
      </c>
      <c r="D152" s="146" t="s">
        <v>255</v>
      </c>
      <c r="E152" s="146">
        <v>10494</v>
      </c>
      <c r="F152" s="148">
        <v>4.0000000000000001E-3</v>
      </c>
      <c r="G152" s="146">
        <v>2623500</v>
      </c>
      <c r="I152" s="144">
        <f t="shared" si="2"/>
        <v>0.4</v>
      </c>
    </row>
    <row r="153" spans="1:9" hidden="1" outlineLevel="2" x14ac:dyDescent="0.2">
      <c r="A153" s="146" t="s">
        <v>56</v>
      </c>
      <c r="B153" s="146" t="s">
        <v>486</v>
      </c>
      <c r="C153" s="147">
        <v>44642</v>
      </c>
      <c r="D153" s="146" t="s">
        <v>487</v>
      </c>
      <c r="E153" s="146">
        <v>380</v>
      </c>
      <c r="F153" s="148">
        <v>4.0000000000000001E-3</v>
      </c>
      <c r="G153" s="146">
        <v>95000</v>
      </c>
      <c r="I153" s="144">
        <f t="shared" si="2"/>
        <v>0.4</v>
      </c>
    </row>
    <row r="154" spans="1:9" hidden="1" outlineLevel="2" x14ac:dyDescent="0.2">
      <c r="A154" s="146" t="s">
        <v>56</v>
      </c>
      <c r="B154" s="146" t="s">
        <v>488</v>
      </c>
      <c r="C154" s="147">
        <v>44643</v>
      </c>
      <c r="D154" s="146" t="s">
        <v>489</v>
      </c>
      <c r="E154" s="146">
        <v>55134</v>
      </c>
      <c r="F154" s="148">
        <v>4.0000000000000001E-3</v>
      </c>
      <c r="G154" s="146">
        <v>13783423</v>
      </c>
      <c r="I154" s="144">
        <f t="shared" si="2"/>
        <v>0.40000223456829265</v>
      </c>
    </row>
    <row r="155" spans="1:9" hidden="1" outlineLevel="2" x14ac:dyDescent="0.2">
      <c r="A155" s="146" t="s">
        <v>56</v>
      </c>
      <c r="B155" s="146" t="s">
        <v>490</v>
      </c>
      <c r="C155" s="147">
        <v>44643</v>
      </c>
      <c r="D155" s="146" t="s">
        <v>489</v>
      </c>
      <c r="E155" s="146">
        <v>25347</v>
      </c>
      <c r="F155" s="148">
        <v>4.0000000000000001E-3</v>
      </c>
      <c r="G155" s="146">
        <v>6336867</v>
      </c>
      <c r="I155" s="144">
        <f t="shared" si="2"/>
        <v>0.39999261464695407</v>
      </c>
    </row>
    <row r="156" spans="1:9" hidden="1" outlineLevel="2" x14ac:dyDescent="0.2">
      <c r="A156" s="146" t="s">
        <v>56</v>
      </c>
      <c r="B156" s="146" t="s">
        <v>491</v>
      </c>
      <c r="C156" s="147">
        <v>44643</v>
      </c>
      <c r="D156" s="146" t="s">
        <v>492</v>
      </c>
      <c r="E156" s="146">
        <v>386665</v>
      </c>
      <c r="F156" s="148">
        <v>4.0000000000000001E-3</v>
      </c>
      <c r="G156" s="146">
        <v>96666306.670000002</v>
      </c>
      <c r="I156" s="144">
        <f t="shared" si="2"/>
        <v>0.39999976550257499</v>
      </c>
    </row>
    <row r="157" spans="1:9" hidden="1" outlineLevel="2" x14ac:dyDescent="0.2">
      <c r="A157" s="146" t="s">
        <v>56</v>
      </c>
      <c r="B157" s="146" t="s">
        <v>493</v>
      </c>
      <c r="C157" s="147">
        <v>44643</v>
      </c>
      <c r="D157" s="146" t="s">
        <v>220</v>
      </c>
      <c r="E157" s="146">
        <v>71231</v>
      </c>
      <c r="F157" s="148">
        <v>4.0000000000000001E-3</v>
      </c>
      <c r="G157" s="146">
        <v>17807787.1237</v>
      </c>
      <c r="I157" s="144">
        <f t="shared" si="2"/>
        <v>0.39999916612435354</v>
      </c>
    </row>
    <row r="158" spans="1:9" hidden="1" outlineLevel="2" x14ac:dyDescent="0.2">
      <c r="A158" s="146" t="s">
        <v>56</v>
      </c>
      <c r="B158" s="146" t="s">
        <v>494</v>
      </c>
      <c r="C158" s="147">
        <v>44643</v>
      </c>
      <c r="D158" s="146" t="s">
        <v>220</v>
      </c>
      <c r="E158" s="146">
        <v>16557</v>
      </c>
      <c r="F158" s="148">
        <v>4.0000000000000001E-3</v>
      </c>
      <c r="G158" s="146">
        <v>4139246</v>
      </c>
      <c r="I158" s="144">
        <f t="shared" si="2"/>
        <v>0.40000038654382952</v>
      </c>
    </row>
    <row r="159" spans="1:9" hidden="1" outlineLevel="2" x14ac:dyDescent="0.2">
      <c r="A159" s="146" t="s">
        <v>56</v>
      </c>
      <c r="B159" s="146" t="s">
        <v>495</v>
      </c>
      <c r="C159" s="147">
        <v>44643</v>
      </c>
      <c r="D159" s="146" t="s">
        <v>496</v>
      </c>
      <c r="E159" s="146">
        <v>1954</v>
      </c>
      <c r="F159" s="148">
        <v>4.0000000000000001E-3</v>
      </c>
      <c r="G159" s="146">
        <v>488400</v>
      </c>
      <c r="I159" s="144">
        <f t="shared" si="2"/>
        <v>0.40008190008190014</v>
      </c>
    </row>
    <row r="160" spans="1:9" hidden="1" outlineLevel="2" x14ac:dyDescent="0.2">
      <c r="A160" s="146" t="s">
        <v>56</v>
      </c>
      <c r="B160" s="146" t="s">
        <v>497</v>
      </c>
      <c r="C160" s="147">
        <v>44643</v>
      </c>
      <c r="D160" s="146" t="s">
        <v>498</v>
      </c>
      <c r="E160" s="146">
        <v>9692</v>
      </c>
      <c r="F160" s="148">
        <v>4.0000000000000001E-3</v>
      </c>
      <c r="G160" s="146">
        <v>2423116</v>
      </c>
      <c r="I160" s="144">
        <f t="shared" si="2"/>
        <v>0.39998085110246479</v>
      </c>
    </row>
    <row r="161" spans="1:9" hidden="1" outlineLevel="2" x14ac:dyDescent="0.2">
      <c r="A161" s="146" t="s">
        <v>56</v>
      </c>
      <c r="B161" s="146" t="s">
        <v>499</v>
      </c>
      <c r="C161" s="147">
        <v>44645</v>
      </c>
      <c r="D161" s="146" t="s">
        <v>500</v>
      </c>
      <c r="E161" s="146">
        <v>2088</v>
      </c>
      <c r="F161" s="148">
        <v>4.0000000000000001E-3</v>
      </c>
      <c r="G161" s="146">
        <v>522000</v>
      </c>
      <c r="I161" s="144">
        <f t="shared" si="2"/>
        <v>0.4</v>
      </c>
    </row>
    <row r="162" spans="1:9" hidden="1" outlineLevel="2" x14ac:dyDescent="0.2">
      <c r="A162" s="146" t="s">
        <v>56</v>
      </c>
      <c r="B162" s="146" t="s">
        <v>501</v>
      </c>
      <c r="C162" s="147">
        <v>44645</v>
      </c>
      <c r="D162" s="146" t="s">
        <v>502</v>
      </c>
      <c r="E162" s="146">
        <v>98345</v>
      </c>
      <c r="F162" s="148">
        <v>4.0000000000000001E-3</v>
      </c>
      <c r="G162" s="146">
        <v>24586281.539999999</v>
      </c>
      <c r="I162" s="144">
        <f t="shared" si="2"/>
        <v>0.3999994868683181</v>
      </c>
    </row>
    <row r="163" spans="1:9" hidden="1" outlineLevel="2" x14ac:dyDescent="0.2">
      <c r="A163" s="146" t="s">
        <v>56</v>
      </c>
      <c r="B163" s="146" t="s">
        <v>503</v>
      </c>
      <c r="C163" s="147">
        <v>44645</v>
      </c>
      <c r="D163" s="146" t="s">
        <v>222</v>
      </c>
      <c r="E163" s="146">
        <v>155360</v>
      </c>
      <c r="F163" s="148">
        <v>4.0000000000000001E-3</v>
      </c>
      <c r="G163" s="146">
        <v>38840020</v>
      </c>
      <c r="I163" s="144">
        <f t="shared" si="2"/>
        <v>0.39999979402688252</v>
      </c>
    </row>
    <row r="164" spans="1:9" hidden="1" outlineLevel="2" x14ac:dyDescent="0.2">
      <c r="A164" s="146" t="s">
        <v>56</v>
      </c>
      <c r="B164" s="146" t="s">
        <v>504</v>
      </c>
      <c r="C164" s="147">
        <v>44645</v>
      </c>
      <c r="D164" s="146" t="s">
        <v>222</v>
      </c>
      <c r="E164" s="146">
        <v>2092</v>
      </c>
      <c r="F164" s="148">
        <v>4.0000000000000001E-3</v>
      </c>
      <c r="G164" s="146">
        <v>522970</v>
      </c>
      <c r="I164" s="144">
        <f t="shared" si="2"/>
        <v>0.40002294586687576</v>
      </c>
    </row>
    <row r="165" spans="1:9" hidden="1" outlineLevel="2" x14ac:dyDescent="0.2">
      <c r="A165" s="146" t="s">
        <v>56</v>
      </c>
      <c r="B165" s="146" t="s">
        <v>505</v>
      </c>
      <c r="C165" s="147">
        <v>44645</v>
      </c>
      <c r="D165" s="146" t="s">
        <v>222</v>
      </c>
      <c r="E165" s="146">
        <v>1820</v>
      </c>
      <c r="F165" s="148">
        <v>4.0000000000000001E-3</v>
      </c>
      <c r="G165" s="146">
        <v>455000</v>
      </c>
      <c r="I165" s="144">
        <f t="shared" si="2"/>
        <v>0.4</v>
      </c>
    </row>
    <row r="166" spans="1:9" hidden="1" outlineLevel="2" x14ac:dyDescent="0.2">
      <c r="A166" s="146" t="s">
        <v>56</v>
      </c>
      <c r="B166" s="146" t="s">
        <v>506</v>
      </c>
      <c r="C166" s="147">
        <v>44645</v>
      </c>
      <c r="D166" s="146" t="s">
        <v>222</v>
      </c>
      <c r="E166" s="146">
        <v>2296</v>
      </c>
      <c r="F166" s="148">
        <v>4.0000000000000001E-3</v>
      </c>
      <c r="G166" s="146">
        <v>574000</v>
      </c>
      <c r="I166" s="144">
        <f t="shared" si="2"/>
        <v>0.4</v>
      </c>
    </row>
    <row r="167" spans="1:9" hidden="1" outlineLevel="2" x14ac:dyDescent="0.2">
      <c r="A167" s="146" t="s">
        <v>56</v>
      </c>
      <c r="B167" s="146" t="s">
        <v>507</v>
      </c>
      <c r="C167" s="147">
        <v>44645</v>
      </c>
      <c r="D167" s="146" t="s">
        <v>222</v>
      </c>
      <c r="E167" s="146">
        <v>840</v>
      </c>
      <c r="F167" s="148">
        <v>4.0000000000000001E-3</v>
      </c>
      <c r="G167" s="146">
        <v>210000</v>
      </c>
      <c r="I167" s="144">
        <f t="shared" si="2"/>
        <v>0.4</v>
      </c>
    </row>
    <row r="168" spans="1:9" hidden="1" outlineLevel="2" x14ac:dyDescent="0.2">
      <c r="A168" s="146" t="s">
        <v>56</v>
      </c>
      <c r="B168" s="146" t="s">
        <v>508</v>
      </c>
      <c r="C168" s="147">
        <v>44648</v>
      </c>
      <c r="D168" s="146" t="s">
        <v>509</v>
      </c>
      <c r="E168" s="146">
        <v>34353</v>
      </c>
      <c r="F168" s="148">
        <v>4.0000000000000001E-3</v>
      </c>
      <c r="G168" s="146">
        <v>8588240</v>
      </c>
      <c r="I168" s="144">
        <f t="shared" si="2"/>
        <v>0.40000046575316944</v>
      </c>
    </row>
    <row r="169" spans="1:9" hidden="1" outlineLevel="2" x14ac:dyDescent="0.2">
      <c r="A169" s="146" t="s">
        <v>56</v>
      </c>
      <c r="B169" s="146" t="s">
        <v>510</v>
      </c>
      <c r="C169" s="147">
        <v>44650</v>
      </c>
      <c r="D169" s="146" t="s">
        <v>255</v>
      </c>
      <c r="E169" s="146">
        <v>45330</v>
      </c>
      <c r="F169" s="148">
        <v>4.0000000000000001E-3</v>
      </c>
      <c r="G169" s="146">
        <v>11332452.17</v>
      </c>
      <c r="I169" s="144">
        <f t="shared" si="2"/>
        <v>0.40000168824890797</v>
      </c>
    </row>
    <row r="170" spans="1:9" hidden="1" outlineLevel="2" x14ac:dyDescent="0.2">
      <c r="A170" s="146" t="s">
        <v>56</v>
      </c>
      <c r="B170" s="146" t="s">
        <v>511</v>
      </c>
      <c r="C170" s="147">
        <v>44651</v>
      </c>
      <c r="D170" s="146" t="s">
        <v>512</v>
      </c>
      <c r="E170" s="146">
        <v>21647</v>
      </c>
      <c r="F170" s="148">
        <v>4.0000000000000001E-3</v>
      </c>
      <c r="G170" s="146">
        <v>5411765</v>
      </c>
      <c r="I170" s="144">
        <f t="shared" si="2"/>
        <v>0.39999889130440808</v>
      </c>
    </row>
    <row r="171" spans="1:9" outlineLevel="1" collapsed="1" x14ac:dyDescent="0.2">
      <c r="A171" s="149" t="s">
        <v>259</v>
      </c>
      <c r="C171" s="147"/>
      <c r="E171" s="146">
        <v>4105062</v>
      </c>
      <c r="G171" s="146">
        <v>1026265538.26345</v>
      </c>
    </row>
    <row r="172" spans="1:9" x14ac:dyDescent="0.2">
      <c r="A172" s="149" t="s">
        <v>260</v>
      </c>
      <c r="C172" s="147"/>
      <c r="E172" s="146">
        <v>9650816</v>
      </c>
      <c r="G172" s="146">
        <v>1189375975.0354421</v>
      </c>
    </row>
    <row r="176" spans="1:9" ht="16.5" thickBot="1" x14ac:dyDescent="0.3">
      <c r="B176"/>
      <c r="C176"/>
      <c r="D176"/>
      <c r="E176"/>
      <c r="F176"/>
      <c r="G176"/>
      <c r="H176"/>
    </row>
    <row r="177" spans="2:8" ht="51" x14ac:dyDescent="0.2">
      <c r="B177" s="152"/>
      <c r="C177" s="153" t="s">
        <v>513</v>
      </c>
      <c r="D177" s="154" t="s">
        <v>514</v>
      </c>
      <c r="E177" s="155" t="s">
        <v>515</v>
      </c>
      <c r="F177" s="156" t="s">
        <v>516</v>
      </c>
      <c r="G177" s="154" t="s">
        <v>517</v>
      </c>
      <c r="H177" s="157" t="s">
        <v>515</v>
      </c>
    </row>
    <row r="178" spans="2:8" x14ac:dyDescent="0.2">
      <c r="B178" s="158" t="s">
        <v>518</v>
      </c>
      <c r="C178" s="159"/>
      <c r="D178" s="160">
        <f>+E9</f>
        <v>203000</v>
      </c>
      <c r="E178" s="161">
        <v>203000</v>
      </c>
      <c r="F178" s="162"/>
      <c r="G178" s="160">
        <f>+G9</f>
        <v>2030000</v>
      </c>
      <c r="H178" s="163">
        <v>2030000</v>
      </c>
    </row>
    <row r="179" spans="2:8" x14ac:dyDescent="0.2">
      <c r="B179" s="158" t="s">
        <v>519</v>
      </c>
      <c r="C179" s="164"/>
      <c r="D179" s="160">
        <f>+E33+E67+E72+E75</f>
        <v>2530853</v>
      </c>
      <c r="E179" s="161">
        <v>2531000</v>
      </c>
      <c r="F179" s="162"/>
      <c r="G179" s="160">
        <f>+G33+G67+G72+G75</f>
        <v>57174489</v>
      </c>
      <c r="H179" s="163">
        <v>57174000</v>
      </c>
    </row>
    <row r="180" spans="2:8" x14ac:dyDescent="0.2">
      <c r="B180" s="158" t="s">
        <v>520</v>
      </c>
      <c r="C180" s="164"/>
      <c r="D180" s="160"/>
      <c r="E180" s="161"/>
      <c r="F180" s="162"/>
      <c r="G180" s="160"/>
      <c r="H180" s="163"/>
    </row>
    <row r="181" spans="2:8" x14ac:dyDescent="0.2">
      <c r="B181" s="158" t="s">
        <v>521</v>
      </c>
      <c r="C181" s="164"/>
      <c r="D181" s="160">
        <f>+E84+E86</f>
        <v>605133</v>
      </c>
      <c r="E181" s="161">
        <v>605000</v>
      </c>
      <c r="F181" s="162"/>
      <c r="G181" s="160">
        <f>+G84+G86</f>
        <v>15635304</v>
      </c>
      <c r="H181" s="163">
        <v>15635000</v>
      </c>
    </row>
    <row r="182" spans="2:8" x14ac:dyDescent="0.2">
      <c r="B182" s="158" t="s">
        <v>522</v>
      </c>
      <c r="C182" s="159"/>
      <c r="D182" s="160">
        <f>+E110</f>
        <v>2206768</v>
      </c>
      <c r="E182" s="161">
        <v>2207000</v>
      </c>
      <c r="F182" s="162"/>
      <c r="G182" s="160">
        <f>+G110</f>
        <v>88270643.771992013</v>
      </c>
      <c r="H182" s="163">
        <v>88271000</v>
      </c>
    </row>
    <row r="183" spans="2:8" x14ac:dyDescent="0.2">
      <c r="B183" s="158" t="s">
        <v>523</v>
      </c>
      <c r="C183" s="159"/>
      <c r="D183" s="160">
        <f>+E171</f>
        <v>4105062</v>
      </c>
      <c r="E183" s="161">
        <v>4105000</v>
      </c>
      <c r="F183" s="162"/>
      <c r="G183" s="160">
        <f>+G171</f>
        <v>1026265538.26345</v>
      </c>
      <c r="H183" s="163">
        <v>1026266000</v>
      </c>
    </row>
    <row r="184" spans="2:8" x14ac:dyDescent="0.2">
      <c r="B184" s="158"/>
      <c r="C184" s="159"/>
      <c r="D184" s="165"/>
      <c r="E184" s="165"/>
      <c r="F184" s="162"/>
      <c r="G184" s="165"/>
      <c r="H184" s="166"/>
    </row>
    <row r="185" spans="2:8" x14ac:dyDescent="0.2">
      <c r="B185" s="158"/>
      <c r="C185" s="159"/>
      <c r="D185" s="165"/>
      <c r="E185" s="165"/>
      <c r="F185" s="162"/>
      <c r="G185" s="165"/>
      <c r="H185" s="166"/>
    </row>
    <row r="186" spans="2:8" x14ac:dyDescent="0.2">
      <c r="B186" s="158" t="s">
        <v>268</v>
      </c>
      <c r="C186" s="159"/>
      <c r="D186" s="165">
        <f>SUM(D178:D185)</f>
        <v>9650816</v>
      </c>
      <c r="E186" s="161">
        <f>SUM(E178:E185)</f>
        <v>9651000</v>
      </c>
      <c r="F186" s="162"/>
      <c r="G186" s="165">
        <f>SUM(G178:G185)</f>
        <v>1189375975.0354421</v>
      </c>
      <c r="H186" s="163">
        <v>1189376000</v>
      </c>
    </row>
    <row r="187" spans="2:8" x14ac:dyDescent="0.2">
      <c r="B187" s="158"/>
      <c r="C187" s="159"/>
      <c r="D187" s="167"/>
      <c r="E187" s="168"/>
      <c r="F187" s="168"/>
      <c r="G187" s="167"/>
      <c r="H187" s="166"/>
    </row>
    <row r="188" spans="2:8" ht="13.5" thickBot="1" x14ac:dyDescent="0.25">
      <c r="B188" s="169" t="s">
        <v>524</v>
      </c>
      <c r="C188" s="170"/>
      <c r="D188" s="171">
        <f>+D186-E186</f>
        <v>-184</v>
      </c>
      <c r="E188" s="171"/>
      <c r="F188" s="171"/>
      <c r="G188" s="172">
        <f>+G186-H186</f>
        <v>-24.964557886123657</v>
      </c>
      <c r="H188" s="173"/>
    </row>
    <row r="189" spans="2:8" ht="15.75" x14ac:dyDescent="0.25">
      <c r="C189"/>
      <c r="D189"/>
      <c r="E189" s="148"/>
      <c r="F189"/>
      <c r="H189" s="174"/>
    </row>
    <row r="190" spans="2:8" ht="15.75" x14ac:dyDescent="0.25">
      <c r="C190"/>
      <c r="D190"/>
      <c r="E190" s="148"/>
      <c r="F190"/>
      <c r="H190" s="174"/>
    </row>
    <row r="191" spans="2:8" ht="16.5" thickBot="1" x14ac:dyDescent="0.3">
      <c r="C191"/>
      <c r="D191"/>
      <c r="E191" s="148"/>
      <c r="F191"/>
      <c r="H191" s="174"/>
    </row>
    <row r="192" spans="2:8" ht="38.25" x14ac:dyDescent="0.2">
      <c r="B192" s="175" t="s">
        <v>525</v>
      </c>
      <c r="C192" s="176" t="s">
        <v>526</v>
      </c>
      <c r="D192" s="176">
        <f>82458355+795096429+150723234</f>
        <v>1028278018</v>
      </c>
      <c r="E192" s="177"/>
      <c r="F192" s="177"/>
      <c r="G192" s="176"/>
      <c r="H192" s="178"/>
    </row>
    <row r="193" spans="2:8" ht="15.75" x14ac:dyDescent="0.25">
      <c r="B193" s="179"/>
      <c r="C193" s="167" t="s">
        <v>527</v>
      </c>
      <c r="D193" s="167">
        <v>2012479</v>
      </c>
      <c r="E193" s="168"/>
      <c r="F193" s="168"/>
      <c r="G193" s="167"/>
      <c r="H193" s="166"/>
    </row>
    <row r="194" spans="2:8" ht="15.75" x14ac:dyDescent="0.25">
      <c r="B194" s="179"/>
      <c r="C194" s="167" t="s">
        <v>10</v>
      </c>
      <c r="D194" s="167">
        <f>+D192-D193</f>
        <v>1026265539</v>
      </c>
      <c r="E194" s="168"/>
      <c r="F194" s="168"/>
      <c r="G194" s="167"/>
      <c r="H194" s="166"/>
    </row>
    <row r="195" spans="2:8" ht="15.75" x14ac:dyDescent="0.25">
      <c r="B195" s="179"/>
      <c r="C195" s="180" t="s">
        <v>528</v>
      </c>
      <c r="D195" s="180">
        <f>+D194*0.4%</f>
        <v>4105062.156</v>
      </c>
      <c r="E195" s="168"/>
      <c r="F195" s="168"/>
      <c r="G195" s="167"/>
      <c r="H195" s="166"/>
    </row>
    <row r="196" spans="2:8" ht="16.5" thickBot="1" x14ac:dyDescent="0.3">
      <c r="B196" s="179"/>
      <c r="C196" s="181" t="s">
        <v>529</v>
      </c>
      <c r="D196" s="167">
        <f>MROUND(D195,1000)</f>
        <v>4105000</v>
      </c>
      <c r="E196" s="168"/>
      <c r="F196" s="168"/>
      <c r="G196" s="167"/>
      <c r="H196" s="166"/>
    </row>
    <row r="197" spans="2:8" ht="16.5" thickBot="1" x14ac:dyDescent="0.3">
      <c r="B197" s="182"/>
      <c r="C197" s="167" t="s">
        <v>530</v>
      </c>
      <c r="D197" s="183">
        <f>+D195-D196</f>
        <v>62.155999999959022</v>
      </c>
      <c r="E197" s="184"/>
      <c r="F197" s="184"/>
      <c r="G197" s="181"/>
      <c r="H197" s="185"/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"/>
  <sheetViews>
    <sheetView zoomScale="80" zoomScaleNormal="80" workbookViewId="0">
      <selection activeCell="B165" sqref="B165:H175"/>
    </sheetView>
  </sheetViews>
  <sheetFormatPr baseColWidth="10" defaultColWidth="8" defaultRowHeight="12.75" outlineLevelRow="2" x14ac:dyDescent="0.2"/>
  <cols>
    <col min="1" max="1" width="61.5" style="146" bestFit="1" customWidth="1"/>
    <col min="2" max="2" width="17.625" style="146" bestFit="1" customWidth="1"/>
    <col min="3" max="3" width="8.875" style="186" bestFit="1" customWidth="1"/>
    <col min="4" max="4" width="22.125" style="146" customWidth="1"/>
    <col min="5" max="5" width="14.125" style="146" bestFit="1" customWidth="1"/>
    <col min="6" max="6" width="6.375" style="148" bestFit="1" customWidth="1"/>
    <col min="7" max="7" width="15.875" style="146" bestFit="1" customWidth="1"/>
    <col min="8" max="8" width="16.125" style="144" bestFit="1" customWidth="1"/>
    <col min="9" max="16384" width="8" style="144"/>
  </cols>
  <sheetData>
    <row r="1" spans="1:8" x14ac:dyDescent="0.2">
      <c r="A1" s="290" t="s">
        <v>33</v>
      </c>
      <c r="B1" s="291"/>
      <c r="C1" s="291"/>
      <c r="D1" s="291"/>
      <c r="E1" s="291"/>
      <c r="F1" s="291"/>
      <c r="G1" s="291"/>
    </row>
    <row r="2" spans="1:8" x14ac:dyDescent="0.2">
      <c r="A2" s="290" t="s">
        <v>756</v>
      </c>
      <c r="B2" s="291"/>
      <c r="C2" s="291"/>
      <c r="D2" s="291"/>
      <c r="E2" s="291"/>
      <c r="F2" s="291"/>
      <c r="G2" s="291"/>
    </row>
    <row r="3" spans="1:8" x14ac:dyDescent="0.2">
      <c r="A3" s="290"/>
      <c r="B3" s="291"/>
      <c r="C3" s="291"/>
      <c r="D3" s="291"/>
      <c r="E3" s="291"/>
      <c r="F3" s="291"/>
      <c r="G3" s="291"/>
    </row>
    <row r="4" spans="1:8" x14ac:dyDescent="0.2">
      <c r="A4" s="145" t="s">
        <v>35</v>
      </c>
      <c r="B4" s="145" t="s">
        <v>37</v>
      </c>
      <c r="C4" s="145" t="s">
        <v>38</v>
      </c>
      <c r="D4" s="145" t="s">
        <v>39</v>
      </c>
      <c r="E4" s="145" t="s">
        <v>40</v>
      </c>
      <c r="F4" s="145" t="s">
        <v>41</v>
      </c>
      <c r="G4" s="145" t="s">
        <v>10</v>
      </c>
    </row>
    <row r="5" spans="1:8" hidden="1" outlineLevel="2" x14ac:dyDescent="0.2">
      <c r="A5" s="146" t="s">
        <v>288</v>
      </c>
      <c r="B5" s="146" t="s">
        <v>757</v>
      </c>
      <c r="C5" s="147">
        <v>44659</v>
      </c>
      <c r="D5" s="146" t="s">
        <v>290</v>
      </c>
      <c r="E5" s="146">
        <v>16000</v>
      </c>
      <c r="F5" s="148">
        <v>0.1</v>
      </c>
      <c r="G5" s="146">
        <v>160000</v>
      </c>
      <c r="H5" s="232">
        <f>+E5/G5</f>
        <v>0.1</v>
      </c>
    </row>
    <row r="6" spans="1:8" hidden="1" outlineLevel="2" x14ac:dyDescent="0.2">
      <c r="A6" s="146" t="s">
        <v>56</v>
      </c>
      <c r="B6" s="146" t="s">
        <v>758</v>
      </c>
      <c r="C6" s="147">
        <v>44663</v>
      </c>
      <c r="D6" s="146" t="s">
        <v>533</v>
      </c>
      <c r="E6" s="146">
        <v>100000</v>
      </c>
      <c r="F6" s="148">
        <v>0.1</v>
      </c>
      <c r="G6" s="146">
        <v>1000000</v>
      </c>
      <c r="H6" s="232">
        <f t="shared" ref="H6:H69" si="0">+E6/G6</f>
        <v>0.1</v>
      </c>
    </row>
    <row r="7" spans="1:8" hidden="1" outlineLevel="2" x14ac:dyDescent="0.2">
      <c r="A7" s="146" t="s">
        <v>56</v>
      </c>
      <c r="B7" s="146" t="s">
        <v>759</v>
      </c>
      <c r="C7" s="147">
        <v>44666</v>
      </c>
      <c r="D7" s="146" t="s">
        <v>760</v>
      </c>
      <c r="E7" s="146">
        <v>22222</v>
      </c>
      <c r="F7" s="148">
        <v>0.1</v>
      </c>
      <c r="G7" s="146">
        <v>222222</v>
      </c>
      <c r="H7" s="232">
        <f t="shared" si="0"/>
        <v>9.9999099999100005E-2</v>
      </c>
    </row>
    <row r="8" spans="1:8" hidden="1" outlineLevel="2" x14ac:dyDescent="0.2">
      <c r="A8" s="146" t="s">
        <v>56</v>
      </c>
      <c r="B8" s="146" t="s">
        <v>761</v>
      </c>
      <c r="C8" s="147">
        <v>44670</v>
      </c>
      <c r="D8" s="146" t="s">
        <v>296</v>
      </c>
      <c r="E8" s="146">
        <v>75000</v>
      </c>
      <c r="F8" s="148">
        <v>0.1</v>
      </c>
      <c r="G8" s="146">
        <v>750000</v>
      </c>
      <c r="H8" s="232">
        <f t="shared" si="0"/>
        <v>0.1</v>
      </c>
    </row>
    <row r="9" spans="1:8" outlineLevel="1" collapsed="1" x14ac:dyDescent="0.2">
      <c r="A9" s="149" t="s">
        <v>297</v>
      </c>
      <c r="C9" s="147"/>
      <c r="E9" s="146">
        <v>213222</v>
      </c>
      <c r="G9" s="146">
        <v>2132222</v>
      </c>
      <c r="H9" s="232">
        <f>+E9/G9</f>
        <v>9.9999906201136649E-2</v>
      </c>
    </row>
    <row r="10" spans="1:8" hidden="1" outlineLevel="2" x14ac:dyDescent="0.2">
      <c r="A10" s="146" t="s">
        <v>42</v>
      </c>
      <c r="B10" s="146" t="s">
        <v>762</v>
      </c>
      <c r="C10" s="147">
        <v>44658</v>
      </c>
      <c r="D10" s="146" t="s">
        <v>45</v>
      </c>
      <c r="E10" s="146">
        <v>10141</v>
      </c>
      <c r="F10" s="148">
        <v>0.11</v>
      </c>
      <c r="G10" s="146">
        <v>92193</v>
      </c>
      <c r="H10" s="232">
        <f t="shared" si="0"/>
        <v>0.10999750523358606</v>
      </c>
    </row>
    <row r="11" spans="1:8" outlineLevel="1" collapsed="1" x14ac:dyDescent="0.2">
      <c r="A11" s="149" t="s">
        <v>46</v>
      </c>
      <c r="C11" s="147"/>
      <c r="E11" s="146">
        <v>10141</v>
      </c>
      <c r="G11" s="146">
        <v>92193</v>
      </c>
      <c r="H11" s="232">
        <f t="shared" si="0"/>
        <v>0.10999750523358606</v>
      </c>
    </row>
    <row r="12" spans="1:8" hidden="1" outlineLevel="2" x14ac:dyDescent="0.2">
      <c r="A12" s="146" t="s">
        <v>47</v>
      </c>
      <c r="B12" s="146" t="s">
        <v>763</v>
      </c>
      <c r="C12" s="147">
        <v>44652</v>
      </c>
      <c r="D12" s="146" t="s">
        <v>764</v>
      </c>
      <c r="E12" s="146">
        <v>22800</v>
      </c>
      <c r="F12" s="148">
        <v>0.06</v>
      </c>
      <c r="G12" s="146">
        <v>380000</v>
      </c>
      <c r="H12" s="232">
        <f t="shared" si="0"/>
        <v>0.06</v>
      </c>
    </row>
    <row r="13" spans="1:8" hidden="1" outlineLevel="2" x14ac:dyDescent="0.2">
      <c r="A13" s="146" t="s">
        <v>56</v>
      </c>
      <c r="B13" s="146" t="s">
        <v>765</v>
      </c>
      <c r="C13" s="147">
        <v>44652</v>
      </c>
      <c r="D13" s="146" t="s">
        <v>303</v>
      </c>
      <c r="E13" s="146">
        <v>60000</v>
      </c>
      <c r="F13" s="148">
        <v>0.06</v>
      </c>
      <c r="G13" s="146">
        <v>1000000</v>
      </c>
      <c r="H13" s="232">
        <f t="shared" si="0"/>
        <v>0.06</v>
      </c>
    </row>
    <row r="14" spans="1:8" hidden="1" outlineLevel="2" x14ac:dyDescent="0.2">
      <c r="A14" s="146" t="s">
        <v>56</v>
      </c>
      <c r="B14" s="146" t="s">
        <v>766</v>
      </c>
      <c r="C14" s="147">
        <v>44657</v>
      </c>
      <c r="D14" s="146" t="s">
        <v>307</v>
      </c>
      <c r="E14" s="146">
        <v>84294</v>
      </c>
      <c r="F14" s="148">
        <v>0.06</v>
      </c>
      <c r="G14" s="146">
        <v>1404900</v>
      </c>
      <c r="H14" s="232">
        <f t="shared" si="0"/>
        <v>0.06</v>
      </c>
    </row>
    <row r="15" spans="1:8" hidden="1" outlineLevel="2" x14ac:dyDescent="0.2">
      <c r="A15" s="146" t="s">
        <v>56</v>
      </c>
      <c r="B15" s="146" t="s">
        <v>767</v>
      </c>
      <c r="C15" s="147">
        <v>44658</v>
      </c>
      <c r="D15" s="146" t="s">
        <v>768</v>
      </c>
      <c r="E15" s="146">
        <v>13440</v>
      </c>
      <c r="F15" s="148">
        <v>0.06</v>
      </c>
      <c r="G15" s="146">
        <v>224000</v>
      </c>
      <c r="H15" s="232">
        <f t="shared" si="0"/>
        <v>0.06</v>
      </c>
    </row>
    <row r="16" spans="1:8" hidden="1" outlineLevel="2" x14ac:dyDescent="0.2">
      <c r="A16" s="146" t="s">
        <v>56</v>
      </c>
      <c r="B16" s="146" t="s">
        <v>769</v>
      </c>
      <c r="C16" s="147">
        <v>44658</v>
      </c>
      <c r="D16" s="146" t="s">
        <v>764</v>
      </c>
      <c r="E16" s="146">
        <v>23400</v>
      </c>
      <c r="F16" s="148">
        <v>0.06</v>
      </c>
      <c r="G16" s="146">
        <v>390000</v>
      </c>
      <c r="H16" s="232">
        <f t="shared" si="0"/>
        <v>0.06</v>
      </c>
    </row>
    <row r="17" spans="1:8" hidden="1" outlineLevel="2" x14ac:dyDescent="0.2">
      <c r="A17" s="146" t="s">
        <v>56</v>
      </c>
      <c r="B17" s="146" t="s">
        <v>770</v>
      </c>
      <c r="C17" s="147">
        <v>44659</v>
      </c>
      <c r="D17" s="146" t="s">
        <v>771</v>
      </c>
      <c r="E17" s="146">
        <v>31275</v>
      </c>
      <c r="F17" s="148">
        <v>0.06</v>
      </c>
      <c r="G17" s="146">
        <v>521250</v>
      </c>
      <c r="H17" s="232">
        <f t="shared" si="0"/>
        <v>0.06</v>
      </c>
    </row>
    <row r="18" spans="1:8" hidden="1" outlineLevel="2" x14ac:dyDescent="0.2">
      <c r="A18" s="146" t="s">
        <v>56</v>
      </c>
      <c r="B18" s="146" t="s">
        <v>772</v>
      </c>
      <c r="C18" s="147">
        <v>44659</v>
      </c>
      <c r="D18" s="146" t="s">
        <v>771</v>
      </c>
      <c r="E18" s="146">
        <v>18000</v>
      </c>
      <c r="F18" s="148">
        <v>0.06</v>
      </c>
      <c r="G18" s="146">
        <v>300000</v>
      </c>
      <c r="H18" s="232">
        <f t="shared" si="0"/>
        <v>0.06</v>
      </c>
    </row>
    <row r="19" spans="1:8" hidden="1" outlineLevel="2" x14ac:dyDescent="0.2">
      <c r="A19" s="146" t="s">
        <v>56</v>
      </c>
      <c r="B19" s="146" t="s">
        <v>773</v>
      </c>
      <c r="C19" s="147">
        <v>44660</v>
      </c>
      <c r="D19" s="146" t="s">
        <v>774</v>
      </c>
      <c r="E19" s="146">
        <v>21087</v>
      </c>
      <c r="F19" s="148">
        <v>0.06</v>
      </c>
      <c r="G19" s="146">
        <v>351450</v>
      </c>
      <c r="H19" s="232">
        <f t="shared" si="0"/>
        <v>0.06</v>
      </c>
    </row>
    <row r="20" spans="1:8" hidden="1" outlineLevel="2" x14ac:dyDescent="0.2">
      <c r="A20" s="146" t="s">
        <v>56</v>
      </c>
      <c r="B20" s="146" t="s">
        <v>775</v>
      </c>
      <c r="C20" s="147">
        <v>44660</v>
      </c>
      <c r="D20" s="146" t="s">
        <v>330</v>
      </c>
      <c r="E20" s="146">
        <v>54300</v>
      </c>
      <c r="F20" s="148">
        <v>0.06</v>
      </c>
      <c r="G20" s="146">
        <v>905000</v>
      </c>
      <c r="H20" s="232">
        <f t="shared" si="0"/>
        <v>0.06</v>
      </c>
    </row>
    <row r="21" spans="1:8" hidden="1" outlineLevel="2" x14ac:dyDescent="0.2">
      <c r="A21" s="146" t="s">
        <v>56</v>
      </c>
      <c r="B21" s="146" t="s">
        <v>776</v>
      </c>
      <c r="C21" s="147">
        <v>44662</v>
      </c>
      <c r="D21" s="146" t="s">
        <v>777</v>
      </c>
      <c r="E21" s="146">
        <v>86400</v>
      </c>
      <c r="F21" s="148">
        <v>0.06</v>
      </c>
      <c r="G21" s="146">
        <v>1440000</v>
      </c>
      <c r="H21" s="232">
        <f t="shared" si="0"/>
        <v>0.06</v>
      </c>
    </row>
    <row r="22" spans="1:8" hidden="1" outlineLevel="2" x14ac:dyDescent="0.2">
      <c r="A22" s="146" t="s">
        <v>56</v>
      </c>
      <c r="B22" s="146" t="s">
        <v>778</v>
      </c>
      <c r="C22" s="147">
        <v>44663</v>
      </c>
      <c r="D22" s="146" t="s">
        <v>309</v>
      </c>
      <c r="E22" s="146">
        <v>18000</v>
      </c>
      <c r="F22" s="148">
        <v>0.06</v>
      </c>
      <c r="G22" s="146">
        <v>300000</v>
      </c>
      <c r="H22" s="232">
        <f t="shared" si="0"/>
        <v>0.06</v>
      </c>
    </row>
    <row r="23" spans="1:8" hidden="1" outlineLevel="2" x14ac:dyDescent="0.2">
      <c r="A23" s="146" t="s">
        <v>56</v>
      </c>
      <c r="B23" s="146" t="s">
        <v>779</v>
      </c>
      <c r="C23" s="147">
        <v>44666</v>
      </c>
      <c r="D23" s="146" t="s">
        <v>780</v>
      </c>
      <c r="E23" s="146">
        <v>64695</v>
      </c>
      <c r="F23" s="148">
        <v>0.06</v>
      </c>
      <c r="G23" s="146">
        <v>1078250</v>
      </c>
      <c r="H23" s="232">
        <f t="shared" si="0"/>
        <v>0.06</v>
      </c>
    </row>
    <row r="24" spans="1:8" hidden="1" outlineLevel="2" x14ac:dyDescent="0.2">
      <c r="A24" s="146" t="s">
        <v>56</v>
      </c>
      <c r="B24" s="146" t="s">
        <v>781</v>
      </c>
      <c r="C24" s="147">
        <v>44668</v>
      </c>
      <c r="D24" s="146" t="s">
        <v>330</v>
      </c>
      <c r="E24" s="146">
        <v>25410</v>
      </c>
      <c r="F24" s="148">
        <v>0.06</v>
      </c>
      <c r="G24" s="146">
        <v>423500</v>
      </c>
      <c r="H24" s="232">
        <f t="shared" si="0"/>
        <v>0.06</v>
      </c>
    </row>
    <row r="25" spans="1:8" hidden="1" outlineLevel="2" x14ac:dyDescent="0.2">
      <c r="A25" s="146" t="s">
        <v>56</v>
      </c>
      <c r="B25" s="146" t="s">
        <v>782</v>
      </c>
      <c r="C25" s="147">
        <v>44671</v>
      </c>
      <c r="D25" s="146" t="s">
        <v>783</v>
      </c>
      <c r="E25" s="146">
        <v>13590</v>
      </c>
      <c r="F25" s="148">
        <v>0.06</v>
      </c>
      <c r="G25" s="146">
        <v>226500</v>
      </c>
      <c r="H25" s="232">
        <f t="shared" si="0"/>
        <v>0.06</v>
      </c>
    </row>
    <row r="26" spans="1:8" hidden="1" outlineLevel="2" x14ac:dyDescent="0.2">
      <c r="A26" s="146" t="s">
        <v>56</v>
      </c>
      <c r="B26" s="146" t="s">
        <v>784</v>
      </c>
      <c r="C26" s="147">
        <v>44671</v>
      </c>
      <c r="D26" s="146" t="s">
        <v>785</v>
      </c>
      <c r="E26" s="146">
        <v>13590</v>
      </c>
      <c r="F26" s="148">
        <v>0.06</v>
      </c>
      <c r="G26" s="146">
        <v>226500</v>
      </c>
      <c r="H26" s="232">
        <f t="shared" si="0"/>
        <v>0.06</v>
      </c>
    </row>
    <row r="27" spans="1:8" hidden="1" outlineLevel="2" x14ac:dyDescent="0.2">
      <c r="A27" s="146" t="s">
        <v>56</v>
      </c>
      <c r="B27" s="146" t="s">
        <v>786</v>
      </c>
      <c r="C27" s="147">
        <v>44671</v>
      </c>
      <c r="D27" s="146" t="s">
        <v>785</v>
      </c>
      <c r="E27" s="146">
        <v>9840</v>
      </c>
      <c r="F27" s="148">
        <v>0.06</v>
      </c>
      <c r="G27" s="146">
        <v>164000</v>
      </c>
      <c r="H27" s="232">
        <f t="shared" si="0"/>
        <v>0.06</v>
      </c>
    </row>
    <row r="28" spans="1:8" hidden="1" outlineLevel="2" x14ac:dyDescent="0.2">
      <c r="A28" s="146" t="s">
        <v>56</v>
      </c>
      <c r="B28" s="146" t="s">
        <v>787</v>
      </c>
      <c r="C28" s="147">
        <v>44671</v>
      </c>
      <c r="D28" s="146" t="s">
        <v>785</v>
      </c>
      <c r="E28" s="146">
        <v>9840</v>
      </c>
      <c r="F28" s="148">
        <v>0.06</v>
      </c>
      <c r="G28" s="146">
        <v>164000</v>
      </c>
      <c r="H28" s="232">
        <f t="shared" si="0"/>
        <v>0.06</v>
      </c>
    </row>
    <row r="29" spans="1:8" hidden="1" outlineLevel="2" x14ac:dyDescent="0.2">
      <c r="A29" s="146" t="s">
        <v>56</v>
      </c>
      <c r="B29" s="146" t="s">
        <v>788</v>
      </c>
      <c r="C29" s="147">
        <v>44671</v>
      </c>
      <c r="D29" s="146" t="s">
        <v>785</v>
      </c>
      <c r="E29" s="146">
        <v>9840</v>
      </c>
      <c r="F29" s="148">
        <v>0.06</v>
      </c>
      <c r="G29" s="146">
        <v>164000</v>
      </c>
      <c r="H29" s="232">
        <f t="shared" si="0"/>
        <v>0.06</v>
      </c>
    </row>
    <row r="30" spans="1:8" hidden="1" outlineLevel="2" x14ac:dyDescent="0.2">
      <c r="A30" s="146" t="s">
        <v>56</v>
      </c>
      <c r="B30" s="146" t="s">
        <v>789</v>
      </c>
      <c r="C30" s="147">
        <v>44671</v>
      </c>
      <c r="D30" s="146" t="s">
        <v>785</v>
      </c>
      <c r="E30" s="146">
        <v>22512</v>
      </c>
      <c r="F30" s="148">
        <v>0.06</v>
      </c>
      <c r="G30" s="146">
        <v>375200</v>
      </c>
      <c r="H30" s="232">
        <f t="shared" si="0"/>
        <v>0.06</v>
      </c>
    </row>
    <row r="31" spans="1:8" hidden="1" outlineLevel="2" x14ac:dyDescent="0.2">
      <c r="A31" s="146" t="s">
        <v>56</v>
      </c>
      <c r="B31" s="146" t="s">
        <v>790</v>
      </c>
      <c r="C31" s="147">
        <v>44673</v>
      </c>
      <c r="D31" s="146" t="s">
        <v>764</v>
      </c>
      <c r="E31" s="146">
        <v>30000</v>
      </c>
      <c r="F31" s="148">
        <v>0.06</v>
      </c>
      <c r="G31" s="146">
        <v>500000</v>
      </c>
      <c r="H31" s="232">
        <f t="shared" si="0"/>
        <v>0.06</v>
      </c>
    </row>
    <row r="32" spans="1:8" hidden="1" outlineLevel="2" x14ac:dyDescent="0.2">
      <c r="A32" s="146" t="s">
        <v>56</v>
      </c>
      <c r="B32" s="146" t="s">
        <v>791</v>
      </c>
      <c r="C32" s="147">
        <v>44673</v>
      </c>
      <c r="D32" s="146" t="s">
        <v>783</v>
      </c>
      <c r="E32" s="146">
        <v>12354</v>
      </c>
      <c r="F32" s="148">
        <v>0.06</v>
      </c>
      <c r="G32" s="146">
        <v>205900</v>
      </c>
      <c r="H32" s="232">
        <f t="shared" si="0"/>
        <v>0.06</v>
      </c>
    </row>
    <row r="33" spans="1:8" hidden="1" outlineLevel="2" x14ac:dyDescent="0.2">
      <c r="A33" s="146" t="s">
        <v>56</v>
      </c>
      <c r="B33" s="146" t="s">
        <v>792</v>
      </c>
      <c r="C33" s="147">
        <v>44673</v>
      </c>
      <c r="D33" s="146" t="s">
        <v>783</v>
      </c>
      <c r="E33" s="146">
        <v>10800</v>
      </c>
      <c r="F33" s="148">
        <v>0.06</v>
      </c>
      <c r="G33" s="146">
        <v>180000</v>
      </c>
      <c r="H33" s="232">
        <f t="shared" si="0"/>
        <v>0.06</v>
      </c>
    </row>
    <row r="34" spans="1:8" hidden="1" outlineLevel="2" x14ac:dyDescent="0.2">
      <c r="A34" s="146" t="s">
        <v>56</v>
      </c>
      <c r="B34" s="146" t="s">
        <v>793</v>
      </c>
      <c r="C34" s="147">
        <v>44673</v>
      </c>
      <c r="D34" s="146" t="s">
        <v>794</v>
      </c>
      <c r="E34" s="146">
        <v>25110</v>
      </c>
      <c r="F34" s="148">
        <v>0.06</v>
      </c>
      <c r="G34" s="146">
        <v>418500</v>
      </c>
      <c r="H34" s="232">
        <f t="shared" si="0"/>
        <v>0.06</v>
      </c>
    </row>
    <row r="35" spans="1:8" hidden="1" outlineLevel="2" x14ac:dyDescent="0.2">
      <c r="A35" s="146" t="s">
        <v>56</v>
      </c>
      <c r="B35" s="146" t="s">
        <v>795</v>
      </c>
      <c r="C35" s="147">
        <v>44674</v>
      </c>
      <c r="D35" s="146" t="s">
        <v>309</v>
      </c>
      <c r="E35" s="146">
        <v>39726</v>
      </c>
      <c r="F35" s="148">
        <v>0.06</v>
      </c>
      <c r="G35" s="146">
        <v>662100</v>
      </c>
      <c r="H35" s="232">
        <f t="shared" si="0"/>
        <v>0.06</v>
      </c>
    </row>
    <row r="36" spans="1:8" hidden="1" outlineLevel="2" x14ac:dyDescent="0.2">
      <c r="A36" s="146" t="s">
        <v>56</v>
      </c>
      <c r="B36" s="146" t="s">
        <v>796</v>
      </c>
      <c r="C36" s="147">
        <v>44674</v>
      </c>
      <c r="D36" s="146" t="s">
        <v>774</v>
      </c>
      <c r="E36" s="146">
        <v>10800</v>
      </c>
      <c r="F36" s="148">
        <v>0.06</v>
      </c>
      <c r="G36" s="146">
        <v>180000</v>
      </c>
      <c r="H36" s="232">
        <f t="shared" si="0"/>
        <v>0.06</v>
      </c>
    </row>
    <row r="37" spans="1:8" hidden="1" outlineLevel="2" x14ac:dyDescent="0.2">
      <c r="A37" s="146" t="s">
        <v>56</v>
      </c>
      <c r="B37" s="146" t="s">
        <v>797</v>
      </c>
      <c r="C37" s="147">
        <v>44675</v>
      </c>
      <c r="D37" s="146" t="s">
        <v>330</v>
      </c>
      <c r="E37" s="146">
        <v>24600</v>
      </c>
      <c r="F37" s="148">
        <v>0.06</v>
      </c>
      <c r="G37" s="146">
        <v>410000</v>
      </c>
      <c r="H37" s="232">
        <f t="shared" si="0"/>
        <v>0.06</v>
      </c>
    </row>
    <row r="38" spans="1:8" hidden="1" outlineLevel="2" x14ac:dyDescent="0.2">
      <c r="A38" s="146" t="s">
        <v>56</v>
      </c>
      <c r="B38" s="146" t="s">
        <v>798</v>
      </c>
      <c r="C38" s="147">
        <v>44676</v>
      </c>
      <c r="D38" s="146" t="s">
        <v>309</v>
      </c>
      <c r="E38" s="146">
        <v>15150</v>
      </c>
      <c r="F38" s="148">
        <v>0.06</v>
      </c>
      <c r="G38" s="146">
        <v>252500</v>
      </c>
      <c r="H38" s="232">
        <f t="shared" si="0"/>
        <v>0.06</v>
      </c>
    </row>
    <row r="39" spans="1:8" hidden="1" outlineLevel="2" x14ac:dyDescent="0.2">
      <c r="A39" s="146" t="s">
        <v>56</v>
      </c>
      <c r="B39" s="146" t="s">
        <v>799</v>
      </c>
      <c r="C39" s="147">
        <v>44676</v>
      </c>
      <c r="D39" s="146" t="s">
        <v>785</v>
      </c>
      <c r="E39" s="146">
        <v>9990</v>
      </c>
      <c r="F39" s="148">
        <v>0.06</v>
      </c>
      <c r="G39" s="146">
        <v>166500</v>
      </c>
      <c r="H39" s="232">
        <f t="shared" si="0"/>
        <v>0.06</v>
      </c>
    </row>
    <row r="40" spans="1:8" hidden="1" outlineLevel="2" x14ac:dyDescent="0.2">
      <c r="A40" s="146" t="s">
        <v>56</v>
      </c>
      <c r="B40" s="146" t="s">
        <v>800</v>
      </c>
      <c r="C40" s="147">
        <v>44680</v>
      </c>
      <c r="D40" s="146" t="s">
        <v>328</v>
      </c>
      <c r="E40" s="146">
        <v>9600</v>
      </c>
      <c r="F40" s="148">
        <v>0.06</v>
      </c>
      <c r="G40" s="146">
        <v>160000</v>
      </c>
      <c r="H40" s="232">
        <f t="shared" si="0"/>
        <v>0.06</v>
      </c>
    </row>
    <row r="41" spans="1:8" outlineLevel="1" collapsed="1" x14ac:dyDescent="0.2">
      <c r="A41" s="149" t="s">
        <v>51</v>
      </c>
      <c r="C41" s="147"/>
      <c r="E41" s="146">
        <v>790443</v>
      </c>
      <c r="G41" s="146">
        <v>13174050</v>
      </c>
      <c r="H41" s="232">
        <f t="shared" si="0"/>
        <v>0.06</v>
      </c>
    </row>
    <row r="42" spans="1:8" hidden="1" outlineLevel="2" x14ac:dyDescent="0.2">
      <c r="A42" s="146" t="s">
        <v>52</v>
      </c>
      <c r="B42" s="146" t="s">
        <v>801</v>
      </c>
      <c r="C42" s="147">
        <v>44652</v>
      </c>
      <c r="D42" s="146" t="s">
        <v>69</v>
      </c>
      <c r="E42" s="146">
        <v>97275</v>
      </c>
      <c r="F42" s="148">
        <v>0.04</v>
      </c>
      <c r="G42" s="146">
        <v>2431868</v>
      </c>
      <c r="H42" s="232">
        <f t="shared" si="0"/>
        <v>4.0000115137828203E-2</v>
      </c>
    </row>
    <row r="43" spans="1:8" hidden="1" outlineLevel="2" x14ac:dyDescent="0.2">
      <c r="A43" s="146" t="s">
        <v>56</v>
      </c>
      <c r="B43" s="146" t="s">
        <v>802</v>
      </c>
      <c r="C43" s="147">
        <v>44652</v>
      </c>
      <c r="D43" s="146" t="s">
        <v>69</v>
      </c>
      <c r="E43" s="146">
        <v>74511</v>
      </c>
      <c r="F43" s="148">
        <v>0.04</v>
      </c>
      <c r="G43" s="146">
        <v>1862773</v>
      </c>
      <c r="H43" s="232">
        <f t="shared" si="0"/>
        <v>4.0000042946725121E-2</v>
      </c>
    </row>
    <row r="44" spans="1:8" hidden="1" outlineLevel="2" x14ac:dyDescent="0.2">
      <c r="A44" s="146" t="s">
        <v>56</v>
      </c>
      <c r="B44" s="146" t="s">
        <v>803</v>
      </c>
      <c r="C44" s="147">
        <v>44652</v>
      </c>
      <c r="D44" s="146" t="s">
        <v>341</v>
      </c>
      <c r="E44" s="146">
        <v>20936</v>
      </c>
      <c r="F44" s="148">
        <v>0.04</v>
      </c>
      <c r="G44" s="146">
        <v>523400</v>
      </c>
      <c r="H44" s="232">
        <f t="shared" si="0"/>
        <v>0.04</v>
      </c>
    </row>
    <row r="45" spans="1:8" hidden="1" outlineLevel="2" x14ac:dyDescent="0.2">
      <c r="A45" s="146" t="s">
        <v>56</v>
      </c>
      <c r="B45" s="146" t="s">
        <v>804</v>
      </c>
      <c r="C45" s="147">
        <v>44656</v>
      </c>
      <c r="D45" s="146" t="s">
        <v>75</v>
      </c>
      <c r="E45" s="146">
        <v>10400</v>
      </c>
      <c r="F45" s="148">
        <v>0.04</v>
      </c>
      <c r="G45" s="146">
        <v>260000</v>
      </c>
      <c r="H45" s="232">
        <f t="shared" si="0"/>
        <v>0.04</v>
      </c>
    </row>
    <row r="46" spans="1:8" hidden="1" outlineLevel="2" x14ac:dyDescent="0.2">
      <c r="A46" s="146" t="s">
        <v>56</v>
      </c>
      <c r="B46" s="146" t="s">
        <v>805</v>
      </c>
      <c r="C46" s="147">
        <v>44656</v>
      </c>
      <c r="D46" s="146" t="s">
        <v>368</v>
      </c>
      <c r="E46" s="146">
        <v>12274</v>
      </c>
      <c r="F46" s="148">
        <v>0.04</v>
      </c>
      <c r="G46" s="146">
        <v>306849</v>
      </c>
      <c r="H46" s="232">
        <f t="shared" si="0"/>
        <v>4.0000130357276703E-2</v>
      </c>
    </row>
    <row r="47" spans="1:8" hidden="1" outlineLevel="2" x14ac:dyDescent="0.2">
      <c r="A47" s="146" t="s">
        <v>56</v>
      </c>
      <c r="B47" s="146" t="s">
        <v>806</v>
      </c>
      <c r="C47" s="147">
        <v>44657</v>
      </c>
      <c r="D47" s="146" t="s">
        <v>807</v>
      </c>
      <c r="E47" s="146">
        <v>94967</v>
      </c>
      <c r="F47" s="148">
        <v>0.04</v>
      </c>
      <c r="G47" s="146">
        <v>2374166</v>
      </c>
      <c r="H47" s="232">
        <f t="shared" si="0"/>
        <v>4.0000151632194211E-2</v>
      </c>
    </row>
    <row r="48" spans="1:8" hidden="1" outlineLevel="2" x14ac:dyDescent="0.2">
      <c r="A48" s="146" t="s">
        <v>56</v>
      </c>
      <c r="B48" s="146" t="s">
        <v>808</v>
      </c>
      <c r="C48" s="147">
        <v>44657</v>
      </c>
      <c r="D48" s="146" t="s">
        <v>75</v>
      </c>
      <c r="E48" s="146">
        <v>10400</v>
      </c>
      <c r="F48" s="148">
        <v>0.04</v>
      </c>
      <c r="G48" s="146">
        <v>260000</v>
      </c>
      <c r="H48" s="232">
        <f t="shared" si="0"/>
        <v>0.04</v>
      </c>
    </row>
    <row r="49" spans="1:8" hidden="1" outlineLevel="2" x14ac:dyDescent="0.2">
      <c r="A49" s="146" t="s">
        <v>56</v>
      </c>
      <c r="B49" s="146" t="s">
        <v>809</v>
      </c>
      <c r="C49" s="147">
        <v>44657</v>
      </c>
      <c r="D49" s="146" t="s">
        <v>75</v>
      </c>
      <c r="E49" s="146">
        <v>-10400</v>
      </c>
      <c r="F49" s="148">
        <v>0.04</v>
      </c>
      <c r="G49" s="146">
        <v>-260000</v>
      </c>
      <c r="H49" s="232">
        <f t="shared" si="0"/>
        <v>0.04</v>
      </c>
    </row>
    <row r="50" spans="1:8" hidden="1" outlineLevel="2" x14ac:dyDescent="0.2">
      <c r="A50" s="146" t="s">
        <v>56</v>
      </c>
      <c r="B50" s="146" t="s">
        <v>810</v>
      </c>
      <c r="C50" s="147">
        <v>44659</v>
      </c>
      <c r="D50" s="146" t="s">
        <v>127</v>
      </c>
      <c r="E50" s="146">
        <v>61073</v>
      </c>
      <c r="F50" s="148">
        <v>0.04</v>
      </c>
      <c r="G50" s="146">
        <v>1526817</v>
      </c>
      <c r="H50" s="232">
        <f t="shared" si="0"/>
        <v>4.0000209586348597E-2</v>
      </c>
    </row>
    <row r="51" spans="1:8" hidden="1" outlineLevel="2" x14ac:dyDescent="0.2">
      <c r="A51" s="146" t="s">
        <v>56</v>
      </c>
      <c r="B51" s="146" t="s">
        <v>811</v>
      </c>
      <c r="C51" s="147">
        <v>44659</v>
      </c>
      <c r="D51" s="146" t="s">
        <v>812</v>
      </c>
      <c r="E51" s="146">
        <v>6379</v>
      </c>
      <c r="F51" s="148">
        <v>0.04</v>
      </c>
      <c r="G51" s="146">
        <v>159466.12</v>
      </c>
      <c r="H51" s="232">
        <f t="shared" si="0"/>
        <v>4.0002227432385011E-2</v>
      </c>
    </row>
    <row r="52" spans="1:8" hidden="1" outlineLevel="2" x14ac:dyDescent="0.2">
      <c r="A52" s="146" t="s">
        <v>56</v>
      </c>
      <c r="B52" s="146" t="s">
        <v>813</v>
      </c>
      <c r="C52" s="147">
        <v>44664</v>
      </c>
      <c r="D52" s="146" t="s">
        <v>84</v>
      </c>
      <c r="E52" s="146">
        <v>10366</v>
      </c>
      <c r="F52" s="148">
        <v>0.04</v>
      </c>
      <c r="G52" s="146">
        <v>259148</v>
      </c>
      <c r="H52" s="232">
        <f t="shared" si="0"/>
        <v>4.0000308703906647E-2</v>
      </c>
    </row>
    <row r="53" spans="1:8" hidden="1" outlineLevel="2" x14ac:dyDescent="0.2">
      <c r="A53" s="146" t="s">
        <v>56</v>
      </c>
      <c r="B53" s="146" t="s">
        <v>814</v>
      </c>
      <c r="C53" s="147">
        <v>44669</v>
      </c>
      <c r="D53" s="146" t="s">
        <v>812</v>
      </c>
      <c r="E53" s="146">
        <v>88481</v>
      </c>
      <c r="F53" s="148">
        <v>0.04</v>
      </c>
      <c r="G53" s="146">
        <v>2212036.31</v>
      </c>
      <c r="H53" s="232">
        <f t="shared" si="0"/>
        <v>3.9999795482561495E-2</v>
      </c>
    </row>
    <row r="54" spans="1:8" hidden="1" outlineLevel="2" x14ac:dyDescent="0.2">
      <c r="A54" s="146" t="s">
        <v>56</v>
      </c>
      <c r="B54" s="146" t="s">
        <v>815</v>
      </c>
      <c r="C54" s="147">
        <v>44669</v>
      </c>
      <c r="D54" s="146" t="s">
        <v>812</v>
      </c>
      <c r="E54" s="146">
        <v>10537</v>
      </c>
      <c r="F54" s="148">
        <v>0.04</v>
      </c>
      <c r="G54" s="146">
        <v>263414.83</v>
      </c>
      <c r="H54" s="232">
        <f t="shared" si="0"/>
        <v>4.0001544332185092E-2</v>
      </c>
    </row>
    <row r="55" spans="1:8" hidden="1" outlineLevel="2" x14ac:dyDescent="0.2">
      <c r="A55" s="146" t="s">
        <v>56</v>
      </c>
      <c r="B55" s="146" t="s">
        <v>816</v>
      </c>
      <c r="C55" s="147">
        <v>44669</v>
      </c>
      <c r="D55" s="146" t="s">
        <v>69</v>
      </c>
      <c r="E55" s="146">
        <v>121300</v>
      </c>
      <c r="F55" s="148">
        <v>0.04</v>
      </c>
      <c r="G55" s="146">
        <v>3032500</v>
      </c>
      <c r="H55" s="232">
        <f t="shared" si="0"/>
        <v>0.04</v>
      </c>
    </row>
    <row r="56" spans="1:8" hidden="1" outlineLevel="2" x14ac:dyDescent="0.2">
      <c r="A56" s="146" t="s">
        <v>56</v>
      </c>
      <c r="B56" s="146" t="s">
        <v>817</v>
      </c>
      <c r="C56" s="147">
        <v>44676</v>
      </c>
      <c r="D56" s="146" t="s">
        <v>818</v>
      </c>
      <c r="E56" s="146">
        <v>26800</v>
      </c>
      <c r="F56" s="148">
        <v>0.04</v>
      </c>
      <c r="G56" s="146">
        <v>670000</v>
      </c>
      <c r="H56" s="232">
        <f t="shared" si="0"/>
        <v>0.04</v>
      </c>
    </row>
    <row r="57" spans="1:8" hidden="1" outlineLevel="2" x14ac:dyDescent="0.2">
      <c r="A57" s="146" t="s">
        <v>56</v>
      </c>
      <c r="B57" s="146" t="s">
        <v>819</v>
      </c>
      <c r="C57" s="147">
        <v>44676</v>
      </c>
      <c r="D57" s="146" t="s">
        <v>820</v>
      </c>
      <c r="E57" s="146">
        <v>16000</v>
      </c>
      <c r="F57" s="148">
        <v>0.04</v>
      </c>
      <c r="G57" s="146">
        <v>400000</v>
      </c>
      <c r="H57" s="232">
        <f t="shared" si="0"/>
        <v>0.04</v>
      </c>
    </row>
    <row r="58" spans="1:8" hidden="1" outlineLevel="2" x14ac:dyDescent="0.2">
      <c r="A58" s="146" t="s">
        <v>56</v>
      </c>
      <c r="B58" s="146" t="s">
        <v>821</v>
      </c>
      <c r="C58" s="147">
        <v>44676</v>
      </c>
      <c r="D58" s="146" t="s">
        <v>75</v>
      </c>
      <c r="E58" s="146">
        <v>8800</v>
      </c>
      <c r="F58" s="148">
        <v>0.04</v>
      </c>
      <c r="G58" s="146">
        <v>220000</v>
      </c>
      <c r="H58" s="232">
        <f t="shared" si="0"/>
        <v>0.04</v>
      </c>
    </row>
    <row r="59" spans="1:8" hidden="1" outlineLevel="2" x14ac:dyDescent="0.2">
      <c r="A59" s="146" t="s">
        <v>56</v>
      </c>
      <c r="B59" s="146" t="s">
        <v>822</v>
      </c>
      <c r="C59" s="147">
        <v>44676</v>
      </c>
      <c r="D59" s="146" t="s">
        <v>75</v>
      </c>
      <c r="E59" s="146">
        <v>-8800</v>
      </c>
      <c r="F59" s="148">
        <v>0.04</v>
      </c>
      <c r="G59" s="146">
        <v>-220000</v>
      </c>
      <c r="H59" s="232">
        <f t="shared" si="0"/>
        <v>0.04</v>
      </c>
    </row>
    <row r="60" spans="1:8" hidden="1" outlineLevel="2" x14ac:dyDescent="0.2">
      <c r="A60" s="146" t="s">
        <v>56</v>
      </c>
      <c r="B60" s="146" t="s">
        <v>823</v>
      </c>
      <c r="C60" s="147">
        <v>44678</v>
      </c>
      <c r="D60" s="146" t="s">
        <v>75</v>
      </c>
      <c r="E60" s="146">
        <v>10320</v>
      </c>
      <c r="F60" s="148">
        <v>0.04</v>
      </c>
      <c r="G60" s="146">
        <v>258000</v>
      </c>
      <c r="H60" s="232">
        <f t="shared" si="0"/>
        <v>0.04</v>
      </c>
    </row>
    <row r="61" spans="1:8" hidden="1" outlineLevel="2" x14ac:dyDescent="0.2">
      <c r="A61" s="146" t="s">
        <v>56</v>
      </c>
      <c r="B61" s="146" t="s">
        <v>824</v>
      </c>
      <c r="C61" s="147">
        <v>44678</v>
      </c>
      <c r="D61" s="146" t="s">
        <v>351</v>
      </c>
      <c r="E61" s="146">
        <v>-93600</v>
      </c>
      <c r="F61" s="148">
        <v>0.04</v>
      </c>
      <c r="G61" s="146">
        <v>-2340000</v>
      </c>
      <c r="H61" s="232">
        <f t="shared" si="0"/>
        <v>0.04</v>
      </c>
    </row>
    <row r="62" spans="1:8" outlineLevel="1" collapsed="1" x14ac:dyDescent="0.2">
      <c r="A62" s="149" t="s">
        <v>95</v>
      </c>
      <c r="C62" s="147"/>
      <c r="E62" s="146">
        <v>568019</v>
      </c>
      <c r="G62" s="146">
        <v>14200438.26</v>
      </c>
      <c r="H62" s="232">
        <f t="shared" si="0"/>
        <v>4.0000103489763704E-2</v>
      </c>
    </row>
    <row r="63" spans="1:8" hidden="1" outlineLevel="2" x14ac:dyDescent="0.2">
      <c r="A63" s="146" t="s">
        <v>96</v>
      </c>
      <c r="B63" s="146" t="s">
        <v>825</v>
      </c>
      <c r="C63" s="147">
        <v>44663</v>
      </c>
      <c r="D63" s="146" t="s">
        <v>826</v>
      </c>
      <c r="E63" s="146">
        <v>4000</v>
      </c>
      <c r="F63" s="148">
        <v>0.01</v>
      </c>
      <c r="G63" s="146">
        <v>400000</v>
      </c>
      <c r="H63" s="232">
        <f t="shared" si="0"/>
        <v>0.01</v>
      </c>
    </row>
    <row r="64" spans="1:8" hidden="1" outlineLevel="2" x14ac:dyDescent="0.2">
      <c r="A64" s="146" t="s">
        <v>56</v>
      </c>
      <c r="B64" s="146" t="s">
        <v>827</v>
      </c>
      <c r="C64" s="147">
        <v>44674</v>
      </c>
      <c r="D64" s="146" t="s">
        <v>99</v>
      </c>
      <c r="E64" s="146">
        <v>13000</v>
      </c>
      <c r="F64" s="148">
        <v>0.01</v>
      </c>
      <c r="G64" s="146">
        <v>1300000</v>
      </c>
      <c r="H64" s="232">
        <f t="shared" si="0"/>
        <v>0.01</v>
      </c>
    </row>
    <row r="65" spans="1:8" hidden="1" outlineLevel="2" x14ac:dyDescent="0.2">
      <c r="A65" s="146" t="s">
        <v>56</v>
      </c>
      <c r="B65" s="146" t="s">
        <v>828</v>
      </c>
      <c r="C65" s="147">
        <v>44676</v>
      </c>
      <c r="D65" s="146" t="s">
        <v>102</v>
      </c>
      <c r="E65" s="146">
        <v>7349</v>
      </c>
      <c r="F65" s="148">
        <v>0.01</v>
      </c>
      <c r="G65" s="146">
        <v>734868</v>
      </c>
      <c r="H65" s="232">
        <f t="shared" si="0"/>
        <v>1.0000435452353348E-2</v>
      </c>
    </row>
    <row r="66" spans="1:8" hidden="1" outlineLevel="2" x14ac:dyDescent="0.2">
      <c r="A66" s="146" t="s">
        <v>56</v>
      </c>
      <c r="B66" s="146" t="s">
        <v>829</v>
      </c>
      <c r="C66" s="147">
        <v>44680</v>
      </c>
      <c r="D66" s="146" t="s">
        <v>764</v>
      </c>
      <c r="E66" s="146">
        <v>2900</v>
      </c>
      <c r="F66" s="148">
        <v>0.01</v>
      </c>
      <c r="G66" s="146">
        <v>290000</v>
      </c>
      <c r="H66" s="232">
        <f t="shared" si="0"/>
        <v>0.01</v>
      </c>
    </row>
    <row r="67" spans="1:8" outlineLevel="1" collapsed="1" x14ac:dyDescent="0.2">
      <c r="A67" s="149" t="s">
        <v>105</v>
      </c>
      <c r="C67" s="147"/>
      <c r="E67" s="146">
        <v>27249</v>
      </c>
      <c r="G67" s="146">
        <v>2724868</v>
      </c>
      <c r="H67" s="232">
        <f t="shared" si="0"/>
        <v>1.0000117436881346E-2</v>
      </c>
    </row>
    <row r="68" spans="1:8" hidden="1" outlineLevel="2" x14ac:dyDescent="0.2">
      <c r="A68" s="146" t="s">
        <v>106</v>
      </c>
      <c r="B68" s="146" t="s">
        <v>830</v>
      </c>
      <c r="C68" s="147">
        <v>44652</v>
      </c>
      <c r="D68" s="146" t="s">
        <v>65</v>
      </c>
      <c r="E68" s="146">
        <v>5701</v>
      </c>
      <c r="F68" s="148">
        <v>0.02</v>
      </c>
      <c r="G68" s="146">
        <v>285050</v>
      </c>
      <c r="H68" s="232">
        <f t="shared" si="0"/>
        <v>0.02</v>
      </c>
    </row>
    <row r="69" spans="1:8" hidden="1" outlineLevel="2" x14ac:dyDescent="0.2">
      <c r="A69" s="146" t="s">
        <v>56</v>
      </c>
      <c r="B69" s="146" t="s">
        <v>831</v>
      </c>
      <c r="C69" s="147">
        <v>44669</v>
      </c>
      <c r="D69" s="146" t="s">
        <v>69</v>
      </c>
      <c r="E69" s="146">
        <v>4816</v>
      </c>
      <c r="F69" s="148">
        <v>0.02</v>
      </c>
      <c r="G69" s="146">
        <v>240800</v>
      </c>
      <c r="H69" s="232">
        <f t="shared" si="0"/>
        <v>0.02</v>
      </c>
    </row>
    <row r="70" spans="1:8" outlineLevel="1" collapsed="1" x14ac:dyDescent="0.2">
      <c r="A70" s="149" t="s">
        <v>113</v>
      </c>
      <c r="C70" s="147"/>
      <c r="E70" s="146">
        <v>10517</v>
      </c>
      <c r="G70" s="146">
        <v>525850</v>
      </c>
      <c r="H70" s="232">
        <f t="shared" ref="H70:H133" si="1">+E70/G70</f>
        <v>0.02</v>
      </c>
    </row>
    <row r="71" spans="1:8" hidden="1" outlineLevel="2" x14ac:dyDescent="0.2">
      <c r="A71" s="146" t="s">
        <v>121</v>
      </c>
      <c r="B71" s="146" t="s">
        <v>832</v>
      </c>
      <c r="C71" s="147">
        <v>44652</v>
      </c>
      <c r="D71" s="146" t="s">
        <v>131</v>
      </c>
      <c r="E71" s="146">
        <v>24157</v>
      </c>
      <c r="F71" s="148">
        <v>0.04</v>
      </c>
      <c r="G71" s="146">
        <v>603930</v>
      </c>
      <c r="H71" s="232">
        <f t="shared" si="1"/>
        <v>3.9999668835792229E-2</v>
      </c>
    </row>
    <row r="72" spans="1:8" hidden="1" outlineLevel="2" x14ac:dyDescent="0.2">
      <c r="A72" s="146" t="s">
        <v>56</v>
      </c>
      <c r="B72" s="146" t="s">
        <v>833</v>
      </c>
      <c r="C72" s="147">
        <v>44656</v>
      </c>
      <c r="D72" s="146" t="s">
        <v>125</v>
      </c>
      <c r="E72" s="146">
        <v>94502</v>
      </c>
      <c r="F72" s="148">
        <v>0.04</v>
      </c>
      <c r="G72" s="146">
        <v>2362550</v>
      </c>
      <c r="H72" s="232">
        <f t="shared" si="1"/>
        <v>0.04</v>
      </c>
    </row>
    <row r="73" spans="1:8" hidden="1" outlineLevel="2" x14ac:dyDescent="0.2">
      <c r="A73" s="146" t="s">
        <v>56</v>
      </c>
      <c r="B73" s="146" t="s">
        <v>834</v>
      </c>
      <c r="C73" s="147">
        <v>44657</v>
      </c>
      <c r="D73" s="146" t="s">
        <v>67</v>
      </c>
      <c r="E73" s="146">
        <v>38480</v>
      </c>
      <c r="F73" s="148">
        <v>0.04</v>
      </c>
      <c r="G73" s="146">
        <v>962000</v>
      </c>
      <c r="H73" s="232">
        <f t="shared" si="1"/>
        <v>0.04</v>
      </c>
    </row>
    <row r="74" spans="1:8" hidden="1" outlineLevel="2" x14ac:dyDescent="0.2">
      <c r="A74" s="146" t="s">
        <v>56</v>
      </c>
      <c r="B74" s="146" t="s">
        <v>835</v>
      </c>
      <c r="C74" s="147">
        <v>44669</v>
      </c>
      <c r="D74" s="146" t="s">
        <v>836</v>
      </c>
      <c r="E74" s="146">
        <v>75000</v>
      </c>
      <c r="F74" s="148">
        <v>0.04</v>
      </c>
      <c r="G74" s="146">
        <v>1875000</v>
      </c>
      <c r="H74" s="232">
        <f t="shared" si="1"/>
        <v>0.04</v>
      </c>
    </row>
    <row r="75" spans="1:8" hidden="1" outlineLevel="2" x14ac:dyDescent="0.2">
      <c r="A75" s="146" t="s">
        <v>56</v>
      </c>
      <c r="B75" s="146" t="s">
        <v>837</v>
      </c>
      <c r="C75" s="147">
        <v>44669</v>
      </c>
      <c r="D75" s="146" t="s">
        <v>836</v>
      </c>
      <c r="E75" s="146">
        <v>75000</v>
      </c>
      <c r="F75" s="148">
        <v>0.04</v>
      </c>
      <c r="G75" s="146">
        <v>1875000</v>
      </c>
      <c r="H75" s="232">
        <f t="shared" si="1"/>
        <v>0.04</v>
      </c>
    </row>
    <row r="76" spans="1:8" hidden="1" outlineLevel="2" x14ac:dyDescent="0.2">
      <c r="A76" s="146" t="s">
        <v>56</v>
      </c>
      <c r="B76" s="146" t="s">
        <v>838</v>
      </c>
      <c r="C76" s="147">
        <v>44672</v>
      </c>
      <c r="D76" s="146" t="s">
        <v>125</v>
      </c>
      <c r="E76" s="146">
        <v>67204</v>
      </c>
      <c r="F76" s="148">
        <v>0.04</v>
      </c>
      <c r="G76" s="146">
        <v>1680100</v>
      </c>
      <c r="H76" s="232">
        <f t="shared" si="1"/>
        <v>0.04</v>
      </c>
    </row>
    <row r="77" spans="1:8" hidden="1" outlineLevel="2" x14ac:dyDescent="0.2">
      <c r="A77" s="146" t="s">
        <v>56</v>
      </c>
      <c r="B77" s="146" t="s">
        <v>839</v>
      </c>
      <c r="C77" s="147">
        <v>44678</v>
      </c>
      <c r="D77" s="146" t="s">
        <v>836</v>
      </c>
      <c r="E77" s="146">
        <v>-75000</v>
      </c>
      <c r="F77" s="148">
        <v>0.04</v>
      </c>
      <c r="G77" s="146">
        <v>-1875000</v>
      </c>
      <c r="H77" s="232">
        <f t="shared" si="1"/>
        <v>0.04</v>
      </c>
    </row>
    <row r="78" spans="1:8" outlineLevel="1" collapsed="1" x14ac:dyDescent="0.2">
      <c r="A78" s="149" t="s">
        <v>136</v>
      </c>
      <c r="C78" s="147"/>
      <c r="E78" s="146">
        <v>299343</v>
      </c>
      <c r="G78" s="146">
        <v>7483580</v>
      </c>
      <c r="H78" s="232">
        <f t="shared" si="1"/>
        <v>3.9999973274823013E-2</v>
      </c>
    </row>
    <row r="79" spans="1:8" hidden="1" outlineLevel="2" x14ac:dyDescent="0.2">
      <c r="A79" s="146" t="s">
        <v>137</v>
      </c>
      <c r="B79" s="146" t="s">
        <v>840</v>
      </c>
      <c r="C79" s="147">
        <v>44652</v>
      </c>
      <c r="D79" s="146" t="s">
        <v>140</v>
      </c>
      <c r="E79" s="146">
        <v>141957</v>
      </c>
      <c r="F79" s="148">
        <v>3.5000000000000003E-2</v>
      </c>
      <c r="G79" s="146">
        <v>4055917</v>
      </c>
      <c r="H79" s="232">
        <f t="shared" si="1"/>
        <v>3.499997657742996E-2</v>
      </c>
    </row>
    <row r="80" spans="1:8" outlineLevel="1" collapsed="1" x14ac:dyDescent="0.2">
      <c r="A80" s="149" t="s">
        <v>141</v>
      </c>
      <c r="C80" s="147"/>
      <c r="E80" s="146">
        <v>141957</v>
      </c>
      <c r="G80" s="146">
        <v>4055917</v>
      </c>
      <c r="H80" s="232">
        <f t="shared" si="1"/>
        <v>3.499997657742996E-2</v>
      </c>
    </row>
    <row r="81" spans="1:8" hidden="1" outlineLevel="2" x14ac:dyDescent="0.2">
      <c r="A81" s="146" t="s">
        <v>142</v>
      </c>
      <c r="B81" s="146" t="s">
        <v>841</v>
      </c>
      <c r="C81" s="147">
        <v>44652</v>
      </c>
      <c r="D81" s="146" t="s">
        <v>427</v>
      </c>
      <c r="E81" s="146">
        <v>254410</v>
      </c>
      <c r="F81" s="148">
        <v>2.5000000000000001E-2</v>
      </c>
      <c r="G81" s="146">
        <v>10176386</v>
      </c>
      <c r="H81" s="232">
        <f t="shared" si="1"/>
        <v>2.5000034393349465E-2</v>
      </c>
    </row>
    <row r="82" spans="1:8" hidden="1" outlineLevel="2" x14ac:dyDescent="0.2">
      <c r="A82" s="146" t="s">
        <v>56</v>
      </c>
      <c r="B82" s="146" t="s">
        <v>842</v>
      </c>
      <c r="C82" s="147">
        <v>44652</v>
      </c>
      <c r="D82" s="146" t="s">
        <v>171</v>
      </c>
      <c r="E82" s="146">
        <v>28933</v>
      </c>
      <c r="F82" s="148">
        <v>2.5000000000000001E-2</v>
      </c>
      <c r="G82" s="146">
        <v>1157337</v>
      </c>
      <c r="H82" s="232">
        <f t="shared" si="1"/>
        <v>2.4999632777661131E-2</v>
      </c>
    </row>
    <row r="83" spans="1:8" hidden="1" outlineLevel="2" x14ac:dyDescent="0.2">
      <c r="A83" s="146" t="s">
        <v>56</v>
      </c>
      <c r="B83" s="146" t="s">
        <v>843</v>
      </c>
      <c r="C83" s="147">
        <v>44652</v>
      </c>
      <c r="D83" s="146" t="s">
        <v>166</v>
      </c>
      <c r="E83" s="146">
        <v>681100</v>
      </c>
      <c r="F83" s="148">
        <v>2.5000000000000001E-2</v>
      </c>
      <c r="G83" s="146">
        <v>27244000</v>
      </c>
      <c r="H83" s="232">
        <f t="shared" si="1"/>
        <v>2.5000000000000001E-2</v>
      </c>
    </row>
    <row r="84" spans="1:8" hidden="1" outlineLevel="2" x14ac:dyDescent="0.2">
      <c r="A84" s="146" t="s">
        <v>56</v>
      </c>
      <c r="B84" s="146" t="s">
        <v>844</v>
      </c>
      <c r="C84" s="147">
        <v>44656</v>
      </c>
      <c r="D84" s="146" t="s">
        <v>845</v>
      </c>
      <c r="E84" s="146">
        <v>25840</v>
      </c>
      <c r="F84" s="148">
        <v>2.5000000000000001E-2</v>
      </c>
      <c r="G84" s="146">
        <v>1033613.44</v>
      </c>
      <c r="H84" s="232">
        <f t="shared" si="1"/>
        <v>2.4999674926827579E-2</v>
      </c>
    </row>
    <row r="85" spans="1:8" hidden="1" outlineLevel="2" x14ac:dyDescent="0.2">
      <c r="A85" s="146" t="s">
        <v>56</v>
      </c>
      <c r="B85" s="146" t="s">
        <v>846</v>
      </c>
      <c r="C85" s="147">
        <v>44657</v>
      </c>
      <c r="D85" s="146" t="s">
        <v>847</v>
      </c>
      <c r="E85" s="146">
        <v>47871</v>
      </c>
      <c r="F85" s="148">
        <v>2.5000000000000001E-2</v>
      </c>
      <c r="G85" s="146">
        <v>1914843</v>
      </c>
      <c r="H85" s="232">
        <f t="shared" si="1"/>
        <v>2.4999960832298E-2</v>
      </c>
    </row>
    <row r="86" spans="1:8" hidden="1" outlineLevel="2" x14ac:dyDescent="0.2">
      <c r="A86" s="146" t="s">
        <v>56</v>
      </c>
      <c r="B86" s="146" t="s">
        <v>848</v>
      </c>
      <c r="C86" s="147">
        <v>44659</v>
      </c>
      <c r="D86" s="146" t="s">
        <v>173</v>
      </c>
      <c r="E86" s="146">
        <v>88197</v>
      </c>
      <c r="F86" s="148">
        <v>2.5000000000000001E-2</v>
      </c>
      <c r="G86" s="146">
        <v>3527864</v>
      </c>
      <c r="H86" s="232">
        <f t="shared" si="1"/>
        <v>2.5000113383055581E-2</v>
      </c>
    </row>
    <row r="87" spans="1:8" hidden="1" outlineLevel="2" x14ac:dyDescent="0.2">
      <c r="A87" s="146" t="s">
        <v>56</v>
      </c>
      <c r="B87" s="146" t="s">
        <v>849</v>
      </c>
      <c r="C87" s="147">
        <v>44663</v>
      </c>
      <c r="D87" s="146" t="s">
        <v>150</v>
      </c>
      <c r="E87" s="146">
        <v>213787</v>
      </c>
      <c r="F87" s="148">
        <v>2.5000000000000001E-2</v>
      </c>
      <c r="G87" s="146">
        <v>8551496</v>
      </c>
      <c r="H87" s="232">
        <f t="shared" si="1"/>
        <v>2.4999953224558603E-2</v>
      </c>
    </row>
    <row r="88" spans="1:8" hidden="1" outlineLevel="2" x14ac:dyDescent="0.2">
      <c r="A88" s="146" t="s">
        <v>56</v>
      </c>
      <c r="B88" s="146" t="s">
        <v>850</v>
      </c>
      <c r="C88" s="147">
        <v>44664</v>
      </c>
      <c r="D88" s="146" t="s">
        <v>851</v>
      </c>
      <c r="E88" s="146">
        <v>73109</v>
      </c>
      <c r="F88" s="148">
        <v>2.5000000000000001E-2</v>
      </c>
      <c r="G88" s="146">
        <v>2924370</v>
      </c>
      <c r="H88" s="232">
        <f t="shared" si="1"/>
        <v>2.4999914511501624E-2</v>
      </c>
    </row>
    <row r="89" spans="1:8" hidden="1" outlineLevel="2" x14ac:dyDescent="0.2">
      <c r="A89" s="146" t="s">
        <v>56</v>
      </c>
      <c r="B89" s="146" t="s">
        <v>852</v>
      </c>
      <c r="C89" s="147">
        <v>44664</v>
      </c>
      <c r="D89" s="146" t="s">
        <v>427</v>
      </c>
      <c r="E89" s="146">
        <v>45965</v>
      </c>
      <c r="F89" s="148">
        <v>2.5000000000000001E-2</v>
      </c>
      <c r="G89" s="146">
        <v>1838599</v>
      </c>
      <c r="H89" s="232">
        <f t="shared" si="1"/>
        <v>2.5000013597309689E-2</v>
      </c>
    </row>
    <row r="90" spans="1:8" hidden="1" outlineLevel="2" x14ac:dyDescent="0.2">
      <c r="A90" s="146" t="s">
        <v>56</v>
      </c>
      <c r="B90" s="146" t="s">
        <v>853</v>
      </c>
      <c r="C90" s="147">
        <v>44670</v>
      </c>
      <c r="D90" s="146" t="s">
        <v>854</v>
      </c>
      <c r="E90" s="146">
        <v>169706</v>
      </c>
      <c r="F90" s="148">
        <v>2.5000000000000001E-2</v>
      </c>
      <c r="G90" s="146">
        <v>6788235.2855399996</v>
      </c>
      <c r="H90" s="232">
        <f t="shared" si="1"/>
        <v>2.5000017362612675E-2</v>
      </c>
    </row>
    <row r="91" spans="1:8" hidden="1" outlineLevel="2" x14ac:dyDescent="0.2">
      <c r="A91" s="146" t="s">
        <v>56</v>
      </c>
      <c r="B91" s="146" t="s">
        <v>855</v>
      </c>
      <c r="C91" s="147">
        <v>44670</v>
      </c>
      <c r="D91" s="146" t="s">
        <v>166</v>
      </c>
      <c r="E91" s="146">
        <v>529200</v>
      </c>
      <c r="F91" s="148">
        <v>2.5000000000000001E-2</v>
      </c>
      <c r="G91" s="146">
        <v>21168000</v>
      </c>
      <c r="H91" s="232">
        <f t="shared" si="1"/>
        <v>2.5000000000000001E-2</v>
      </c>
    </row>
    <row r="92" spans="1:8" hidden="1" outlineLevel="2" x14ac:dyDescent="0.2">
      <c r="A92" s="146" t="s">
        <v>56</v>
      </c>
      <c r="B92" s="146" t="s">
        <v>856</v>
      </c>
      <c r="C92" s="147">
        <v>44670</v>
      </c>
      <c r="D92" s="146" t="s">
        <v>857</v>
      </c>
      <c r="E92" s="146">
        <v>53887</v>
      </c>
      <c r="F92" s="148">
        <v>2.5000000000000001E-2</v>
      </c>
      <c r="G92" s="146">
        <v>2155462.0562</v>
      </c>
      <c r="H92" s="232">
        <f t="shared" si="1"/>
        <v>2.500020812010989E-2</v>
      </c>
    </row>
    <row r="93" spans="1:8" hidden="1" outlineLevel="2" x14ac:dyDescent="0.2">
      <c r="A93" s="146" t="s">
        <v>56</v>
      </c>
      <c r="B93" s="146" t="s">
        <v>858</v>
      </c>
      <c r="C93" s="147">
        <v>44670</v>
      </c>
      <c r="D93" s="146" t="s">
        <v>173</v>
      </c>
      <c r="E93" s="146">
        <v>104770</v>
      </c>
      <c r="F93" s="148">
        <v>2.5000000000000001E-2</v>
      </c>
      <c r="G93" s="146">
        <v>4190801</v>
      </c>
      <c r="H93" s="232">
        <f t="shared" si="1"/>
        <v>2.4999994034553299E-2</v>
      </c>
    </row>
    <row r="94" spans="1:8" hidden="1" outlineLevel="2" x14ac:dyDescent="0.2">
      <c r="A94" s="146" t="s">
        <v>56</v>
      </c>
      <c r="B94" s="146" t="s">
        <v>859</v>
      </c>
      <c r="C94" s="147">
        <v>44672</v>
      </c>
      <c r="D94" s="146" t="s">
        <v>177</v>
      </c>
      <c r="E94" s="146">
        <v>98146</v>
      </c>
      <c r="F94" s="148">
        <v>2.5000000000000001E-2</v>
      </c>
      <c r="G94" s="146">
        <v>3925827.6</v>
      </c>
      <c r="H94" s="232">
        <f t="shared" si="1"/>
        <v>2.5000078964241831E-2</v>
      </c>
    </row>
    <row r="95" spans="1:8" hidden="1" outlineLevel="2" x14ac:dyDescent="0.2">
      <c r="A95" s="146" t="s">
        <v>56</v>
      </c>
      <c r="B95" s="146" t="s">
        <v>860</v>
      </c>
      <c r="C95" s="147">
        <v>44673</v>
      </c>
      <c r="D95" s="146" t="s">
        <v>177</v>
      </c>
      <c r="E95" s="146">
        <v>87800</v>
      </c>
      <c r="F95" s="148">
        <v>2.5000000000000001E-2</v>
      </c>
      <c r="G95" s="146">
        <v>3512007</v>
      </c>
      <c r="H95" s="232">
        <f t="shared" si="1"/>
        <v>2.4999950170942142E-2</v>
      </c>
    </row>
    <row r="96" spans="1:8" hidden="1" outlineLevel="2" x14ac:dyDescent="0.2">
      <c r="A96" s="146" t="s">
        <v>56</v>
      </c>
      <c r="B96" s="146" t="s">
        <v>861</v>
      </c>
      <c r="C96" s="147">
        <v>44676</v>
      </c>
      <c r="D96" s="146" t="s">
        <v>173</v>
      </c>
      <c r="E96" s="146">
        <v>64518</v>
      </c>
      <c r="F96" s="148">
        <v>2.5000000000000001E-2</v>
      </c>
      <c r="G96" s="146">
        <v>2580725</v>
      </c>
      <c r="H96" s="232">
        <f t="shared" si="1"/>
        <v>2.499995156399849E-2</v>
      </c>
    </row>
    <row r="97" spans="1:8" hidden="1" outlineLevel="2" x14ac:dyDescent="0.2">
      <c r="A97" s="146" t="s">
        <v>56</v>
      </c>
      <c r="B97" s="146" t="s">
        <v>862</v>
      </c>
      <c r="C97" s="147">
        <v>44677</v>
      </c>
      <c r="D97" s="146" t="s">
        <v>177</v>
      </c>
      <c r="E97" s="146">
        <v>-44438</v>
      </c>
      <c r="F97" s="148">
        <v>2.5000000000000001E-2</v>
      </c>
      <c r="G97" s="146">
        <v>-1777539.6</v>
      </c>
      <c r="H97" s="232">
        <f t="shared" si="1"/>
        <v>2.4999724338068192E-2</v>
      </c>
    </row>
    <row r="98" spans="1:8" hidden="1" outlineLevel="2" x14ac:dyDescent="0.2">
      <c r="A98" s="146" t="s">
        <v>56</v>
      </c>
      <c r="B98" s="146" t="s">
        <v>863</v>
      </c>
      <c r="C98" s="147">
        <v>44677</v>
      </c>
      <c r="D98" s="146" t="s">
        <v>177</v>
      </c>
      <c r="E98" s="146">
        <v>-7563</v>
      </c>
      <c r="F98" s="148">
        <v>2.5000000000000001E-2</v>
      </c>
      <c r="G98" s="146">
        <v>-302520</v>
      </c>
      <c r="H98" s="232">
        <f t="shared" si="1"/>
        <v>2.5000000000000001E-2</v>
      </c>
    </row>
    <row r="99" spans="1:8" hidden="1" outlineLevel="2" x14ac:dyDescent="0.2">
      <c r="A99" s="146" t="s">
        <v>56</v>
      </c>
      <c r="B99" s="146" t="s">
        <v>864</v>
      </c>
      <c r="C99" s="147">
        <v>44677</v>
      </c>
      <c r="D99" s="146" t="s">
        <v>177</v>
      </c>
      <c r="E99" s="146">
        <v>44438</v>
      </c>
      <c r="F99" s="148">
        <v>2.5000000000000001E-2</v>
      </c>
      <c r="G99" s="146">
        <v>1777539.6</v>
      </c>
      <c r="H99" s="232">
        <f t="shared" si="1"/>
        <v>2.4999724338068192E-2</v>
      </c>
    </row>
    <row r="100" spans="1:8" hidden="1" outlineLevel="2" x14ac:dyDescent="0.2">
      <c r="A100" s="146" t="s">
        <v>56</v>
      </c>
      <c r="B100" s="146" t="s">
        <v>865</v>
      </c>
      <c r="C100" s="147">
        <v>44677</v>
      </c>
      <c r="D100" s="146" t="s">
        <v>177</v>
      </c>
      <c r="E100" s="146">
        <v>44438</v>
      </c>
      <c r="F100" s="148">
        <v>2.5000000000000001E-2</v>
      </c>
      <c r="G100" s="146">
        <v>1777539.6</v>
      </c>
      <c r="H100" s="232">
        <f t="shared" si="1"/>
        <v>2.4999724338068192E-2</v>
      </c>
    </row>
    <row r="101" spans="1:8" hidden="1" outlineLevel="2" x14ac:dyDescent="0.2">
      <c r="A101" s="146" t="s">
        <v>56</v>
      </c>
      <c r="B101" s="146" t="s">
        <v>866</v>
      </c>
      <c r="C101" s="147">
        <v>44677</v>
      </c>
      <c r="D101" s="146" t="s">
        <v>177</v>
      </c>
      <c r="E101" s="146">
        <v>34261</v>
      </c>
      <c r="F101" s="148">
        <v>2.5000000000000001E-2</v>
      </c>
      <c r="G101" s="146">
        <v>1370430</v>
      </c>
      <c r="H101" s="232">
        <f t="shared" si="1"/>
        <v>2.5000182424494501E-2</v>
      </c>
    </row>
    <row r="102" spans="1:8" hidden="1" outlineLevel="2" x14ac:dyDescent="0.2">
      <c r="A102" s="146" t="s">
        <v>56</v>
      </c>
      <c r="B102" s="146" t="s">
        <v>867</v>
      </c>
      <c r="C102" s="147">
        <v>44678</v>
      </c>
      <c r="D102" s="146" t="s">
        <v>427</v>
      </c>
      <c r="E102" s="146">
        <v>152941</v>
      </c>
      <c r="F102" s="148">
        <v>2.5000000000000001E-2</v>
      </c>
      <c r="G102" s="146">
        <v>6117648</v>
      </c>
      <c r="H102" s="232">
        <f t="shared" si="1"/>
        <v>2.4999967307697338E-2</v>
      </c>
    </row>
    <row r="103" spans="1:8" hidden="1" outlineLevel="2" x14ac:dyDescent="0.2">
      <c r="A103" s="146" t="s">
        <v>56</v>
      </c>
      <c r="B103" s="146" t="s">
        <v>868</v>
      </c>
      <c r="C103" s="147">
        <v>44680</v>
      </c>
      <c r="D103" s="146" t="s">
        <v>632</v>
      </c>
      <c r="E103" s="146">
        <v>44811</v>
      </c>
      <c r="F103" s="148">
        <v>2.5000000000000001E-2</v>
      </c>
      <c r="G103" s="146">
        <v>1792437</v>
      </c>
      <c r="H103" s="232">
        <f t="shared" si="1"/>
        <v>2.5000041842474799E-2</v>
      </c>
    </row>
    <row r="104" spans="1:8" hidden="1" outlineLevel="2" x14ac:dyDescent="0.2">
      <c r="A104" s="146" t="s">
        <v>56</v>
      </c>
      <c r="B104" s="146" t="s">
        <v>869</v>
      </c>
      <c r="C104" s="147">
        <v>44680</v>
      </c>
      <c r="D104" s="146" t="s">
        <v>870</v>
      </c>
      <c r="E104" s="146">
        <v>75050</v>
      </c>
      <c r="F104" s="148">
        <v>2.5000000000000001E-2</v>
      </c>
      <c r="G104" s="146">
        <v>3002000</v>
      </c>
      <c r="H104" s="232">
        <f t="shared" si="1"/>
        <v>2.5000000000000001E-2</v>
      </c>
    </row>
    <row r="105" spans="1:8" hidden="1" outlineLevel="2" x14ac:dyDescent="0.2">
      <c r="A105" s="146" t="s">
        <v>56</v>
      </c>
      <c r="B105" s="146" t="s">
        <v>871</v>
      </c>
      <c r="C105" s="147">
        <v>44681</v>
      </c>
      <c r="D105" s="146" t="s">
        <v>427</v>
      </c>
      <c r="E105" s="146">
        <v>141952</v>
      </c>
      <c r="F105" s="148">
        <v>2.5000000000000001E-2</v>
      </c>
      <c r="G105" s="146">
        <v>5678067</v>
      </c>
      <c r="H105" s="232">
        <f t="shared" si="1"/>
        <v>2.5000057237788847E-2</v>
      </c>
    </row>
    <row r="106" spans="1:8" hidden="1" outlineLevel="2" x14ac:dyDescent="0.2">
      <c r="A106" s="146" t="s">
        <v>56</v>
      </c>
      <c r="B106" s="146" t="s">
        <v>872</v>
      </c>
      <c r="C106" s="147">
        <v>44681</v>
      </c>
      <c r="D106" s="146" t="s">
        <v>873</v>
      </c>
      <c r="E106" s="146">
        <v>151891</v>
      </c>
      <c r="F106" s="148">
        <v>2.5000000000000001E-2</v>
      </c>
      <c r="G106" s="146">
        <v>6075627</v>
      </c>
      <c r="H106" s="232">
        <f t="shared" si="1"/>
        <v>2.5000053492421442E-2</v>
      </c>
    </row>
    <row r="107" spans="1:8" outlineLevel="1" collapsed="1" x14ac:dyDescent="0.2">
      <c r="A107" s="149" t="s">
        <v>182</v>
      </c>
      <c r="C107" s="147"/>
      <c r="E107" s="146">
        <v>3205020</v>
      </c>
      <c r="G107" s="146">
        <v>128200794.98173998</v>
      </c>
      <c r="H107" s="232">
        <f t="shared" si="1"/>
        <v>2.500000097859378E-2</v>
      </c>
    </row>
    <row r="108" spans="1:8" hidden="1" outlineLevel="2" x14ac:dyDescent="0.2">
      <c r="A108" s="146" t="s">
        <v>183</v>
      </c>
      <c r="B108" s="146" t="s">
        <v>874</v>
      </c>
      <c r="C108" s="147">
        <v>44655</v>
      </c>
      <c r="D108" s="146" t="s">
        <v>145</v>
      </c>
      <c r="E108" s="146">
        <v>41568</v>
      </c>
      <c r="F108" s="148">
        <v>8.0000000000000002E-3</v>
      </c>
      <c r="G108" s="146">
        <v>5196019</v>
      </c>
      <c r="H108" s="232">
        <f t="shared" si="1"/>
        <v>7.9999707468352207E-3</v>
      </c>
    </row>
    <row r="109" spans="1:8" hidden="1" outlineLevel="2" x14ac:dyDescent="0.2">
      <c r="A109" s="146" t="s">
        <v>56</v>
      </c>
      <c r="B109" s="146" t="s">
        <v>875</v>
      </c>
      <c r="C109" s="147">
        <v>44681</v>
      </c>
      <c r="D109" s="146" t="s">
        <v>145</v>
      </c>
      <c r="E109" s="146">
        <v>-41568</v>
      </c>
      <c r="F109" s="148">
        <v>8.0000000000000002E-3</v>
      </c>
      <c r="G109" s="146">
        <v>-5196000</v>
      </c>
      <c r="H109" s="232">
        <f t="shared" si="1"/>
        <v>8.0000000000000002E-3</v>
      </c>
    </row>
    <row r="110" spans="1:8" ht="25.5" outlineLevel="1" collapsed="1" x14ac:dyDescent="0.2">
      <c r="A110" s="233" t="s">
        <v>190</v>
      </c>
      <c r="C110" s="147"/>
      <c r="E110" s="146">
        <v>0</v>
      </c>
      <c r="G110" s="146">
        <v>19</v>
      </c>
      <c r="H110" s="232">
        <f t="shared" si="1"/>
        <v>0</v>
      </c>
    </row>
    <row r="111" spans="1:8" hidden="1" outlineLevel="2" x14ac:dyDescent="0.2">
      <c r="A111" s="146" t="s">
        <v>191</v>
      </c>
      <c r="B111" s="146" t="s">
        <v>876</v>
      </c>
      <c r="C111" s="147">
        <v>44652</v>
      </c>
      <c r="D111" s="146" t="s">
        <v>257</v>
      </c>
      <c r="E111" s="146">
        <v>404</v>
      </c>
      <c r="F111" s="148">
        <v>4.0000000000000001E-3</v>
      </c>
      <c r="G111" s="146">
        <v>100900</v>
      </c>
      <c r="H111" s="232">
        <f t="shared" si="1"/>
        <v>4.0039643211100097E-3</v>
      </c>
    </row>
    <row r="112" spans="1:8" hidden="1" outlineLevel="2" x14ac:dyDescent="0.2">
      <c r="A112" s="146" t="s">
        <v>56</v>
      </c>
      <c r="B112" s="146" t="s">
        <v>877</v>
      </c>
      <c r="C112" s="147">
        <v>44652</v>
      </c>
      <c r="D112" s="146" t="s">
        <v>257</v>
      </c>
      <c r="E112" s="146">
        <v>3133</v>
      </c>
      <c r="F112" s="148">
        <v>4.0000000000000001E-3</v>
      </c>
      <c r="G112" s="146">
        <v>783200</v>
      </c>
      <c r="H112" s="232">
        <f t="shared" si="1"/>
        <v>4.0002553626149132E-3</v>
      </c>
    </row>
    <row r="113" spans="1:8" hidden="1" outlineLevel="2" x14ac:dyDescent="0.2">
      <c r="A113" s="146" t="s">
        <v>56</v>
      </c>
      <c r="B113" s="146" t="s">
        <v>878</v>
      </c>
      <c r="C113" s="147">
        <v>44652</v>
      </c>
      <c r="D113" s="146" t="s">
        <v>879</v>
      </c>
      <c r="E113" s="146">
        <v>2884</v>
      </c>
      <c r="F113" s="148">
        <v>4.0000000000000001E-3</v>
      </c>
      <c r="G113" s="146">
        <v>720966</v>
      </c>
      <c r="H113" s="232">
        <f t="shared" si="1"/>
        <v>4.0001886358025209E-3</v>
      </c>
    </row>
    <row r="114" spans="1:8" hidden="1" outlineLevel="2" x14ac:dyDescent="0.2">
      <c r="A114" s="146" t="s">
        <v>56</v>
      </c>
      <c r="B114" s="146" t="s">
        <v>880</v>
      </c>
      <c r="C114" s="147">
        <v>44652</v>
      </c>
      <c r="D114" s="146" t="s">
        <v>682</v>
      </c>
      <c r="E114" s="146">
        <v>18312</v>
      </c>
      <c r="F114" s="148">
        <v>4.0000000000000001E-3</v>
      </c>
      <c r="G114" s="146">
        <v>4578097</v>
      </c>
      <c r="H114" s="232">
        <f t="shared" si="1"/>
        <v>3.9999152486284145E-3</v>
      </c>
    </row>
    <row r="115" spans="1:8" hidden="1" outlineLevel="2" x14ac:dyDescent="0.2">
      <c r="A115" s="146" t="s">
        <v>56</v>
      </c>
      <c r="B115" s="146" t="s">
        <v>881</v>
      </c>
      <c r="C115" s="147">
        <v>44652</v>
      </c>
      <c r="D115" s="146" t="s">
        <v>682</v>
      </c>
      <c r="E115" s="146">
        <v>18312</v>
      </c>
      <c r="F115" s="148">
        <v>4.0000000000000001E-3</v>
      </c>
      <c r="G115" s="146">
        <v>4578097</v>
      </c>
      <c r="H115" s="232">
        <f t="shared" si="1"/>
        <v>3.9999152486284145E-3</v>
      </c>
    </row>
    <row r="116" spans="1:8" hidden="1" outlineLevel="2" x14ac:dyDescent="0.2">
      <c r="A116" s="146" t="s">
        <v>56</v>
      </c>
      <c r="B116" s="146" t="s">
        <v>882</v>
      </c>
      <c r="C116" s="147">
        <v>44655</v>
      </c>
      <c r="D116" s="146" t="s">
        <v>883</v>
      </c>
      <c r="E116" s="146">
        <v>15500</v>
      </c>
      <c r="F116" s="148">
        <v>4.0000000000000001E-3</v>
      </c>
      <c r="G116" s="146">
        <v>3875000</v>
      </c>
      <c r="H116" s="232">
        <f t="shared" si="1"/>
        <v>4.0000000000000001E-3</v>
      </c>
    </row>
    <row r="117" spans="1:8" hidden="1" outlineLevel="2" x14ac:dyDescent="0.2">
      <c r="A117" s="146" t="s">
        <v>56</v>
      </c>
      <c r="B117" s="146" t="s">
        <v>884</v>
      </c>
      <c r="C117" s="147">
        <v>44655</v>
      </c>
      <c r="D117" s="146" t="s">
        <v>885</v>
      </c>
      <c r="E117" s="146">
        <v>33350</v>
      </c>
      <c r="F117" s="148">
        <v>4.0000000000000001E-3</v>
      </c>
      <c r="G117" s="146">
        <v>8337500</v>
      </c>
      <c r="H117" s="232">
        <f t="shared" si="1"/>
        <v>4.0000000000000001E-3</v>
      </c>
    </row>
    <row r="118" spans="1:8" hidden="1" outlineLevel="2" x14ac:dyDescent="0.2">
      <c r="A118" s="146" t="s">
        <v>56</v>
      </c>
      <c r="B118" s="146" t="s">
        <v>886</v>
      </c>
      <c r="C118" s="147">
        <v>44655</v>
      </c>
      <c r="D118" s="146" t="s">
        <v>433</v>
      </c>
      <c r="E118" s="146">
        <v>2880</v>
      </c>
      <c r="F118" s="148">
        <v>4.0000000000000001E-3</v>
      </c>
      <c r="G118" s="146">
        <v>720000</v>
      </c>
      <c r="H118" s="232">
        <f t="shared" si="1"/>
        <v>4.0000000000000001E-3</v>
      </c>
    </row>
    <row r="119" spans="1:8" hidden="1" outlineLevel="2" x14ac:dyDescent="0.2">
      <c r="A119" s="146" t="s">
        <v>56</v>
      </c>
      <c r="B119" s="146" t="s">
        <v>887</v>
      </c>
      <c r="C119" s="147">
        <v>44655</v>
      </c>
      <c r="D119" s="146" t="s">
        <v>433</v>
      </c>
      <c r="E119" s="146">
        <v>122607</v>
      </c>
      <c r="F119" s="148">
        <v>4.0000000000000001E-3</v>
      </c>
      <c r="G119" s="146">
        <v>30651790</v>
      </c>
      <c r="H119" s="232">
        <f t="shared" si="1"/>
        <v>3.999994780076465E-3</v>
      </c>
    </row>
    <row r="120" spans="1:8" hidden="1" outlineLevel="2" x14ac:dyDescent="0.2">
      <c r="A120" s="146" t="s">
        <v>56</v>
      </c>
      <c r="B120" s="146" t="s">
        <v>888</v>
      </c>
      <c r="C120" s="147">
        <v>44655</v>
      </c>
      <c r="D120" s="146" t="s">
        <v>433</v>
      </c>
      <c r="E120" s="146">
        <v>9446</v>
      </c>
      <c r="F120" s="148">
        <v>4.0000000000000001E-3</v>
      </c>
      <c r="G120" s="146">
        <v>2361390.7999999998</v>
      </c>
      <c r="H120" s="232">
        <f t="shared" si="1"/>
        <v>4.0001849757354867E-3</v>
      </c>
    </row>
    <row r="121" spans="1:8" hidden="1" outlineLevel="2" x14ac:dyDescent="0.2">
      <c r="A121" s="146" t="s">
        <v>56</v>
      </c>
      <c r="B121" s="146" t="s">
        <v>889</v>
      </c>
      <c r="C121" s="147">
        <v>44656</v>
      </c>
      <c r="D121" s="146" t="s">
        <v>890</v>
      </c>
      <c r="E121" s="146">
        <v>58156</v>
      </c>
      <c r="F121" s="148">
        <v>4.0000000000000001E-3</v>
      </c>
      <c r="G121" s="146">
        <v>14538884.289999999</v>
      </c>
      <c r="H121" s="232">
        <f t="shared" si="1"/>
        <v>4.0000318346298637E-3</v>
      </c>
    </row>
    <row r="122" spans="1:8" hidden="1" outlineLevel="2" x14ac:dyDescent="0.2">
      <c r="A122" s="146" t="s">
        <v>56</v>
      </c>
      <c r="B122" s="146" t="s">
        <v>891</v>
      </c>
      <c r="C122" s="147">
        <v>44657</v>
      </c>
      <c r="D122" s="146" t="s">
        <v>892</v>
      </c>
      <c r="E122" s="146">
        <v>117770</v>
      </c>
      <c r="F122" s="148">
        <v>4.0000000000000001E-3</v>
      </c>
      <c r="G122" s="146">
        <v>29442432.440000001</v>
      </c>
      <c r="H122" s="232">
        <f t="shared" si="1"/>
        <v>4.0000091785894571E-3</v>
      </c>
    </row>
    <row r="123" spans="1:8" hidden="1" outlineLevel="2" x14ac:dyDescent="0.2">
      <c r="A123" s="146" t="s">
        <v>56</v>
      </c>
      <c r="B123" s="146" t="s">
        <v>893</v>
      </c>
      <c r="C123" s="147">
        <v>44657</v>
      </c>
      <c r="D123" s="146" t="s">
        <v>892</v>
      </c>
      <c r="E123" s="146">
        <v>8194</v>
      </c>
      <c r="F123" s="148">
        <v>4.0000000000000001E-3</v>
      </c>
      <c r="G123" s="146">
        <v>2048571.43</v>
      </c>
      <c r="H123" s="232">
        <f t="shared" si="1"/>
        <v>3.9998605271967498E-3</v>
      </c>
    </row>
    <row r="124" spans="1:8" hidden="1" outlineLevel="2" x14ac:dyDescent="0.2">
      <c r="A124" s="146" t="s">
        <v>56</v>
      </c>
      <c r="B124" s="146" t="s">
        <v>894</v>
      </c>
      <c r="C124" s="147">
        <v>44659</v>
      </c>
      <c r="D124" s="146" t="s">
        <v>895</v>
      </c>
      <c r="E124" s="146">
        <v>767925</v>
      </c>
      <c r="F124" s="148">
        <v>4.0000000000000001E-3</v>
      </c>
      <c r="G124" s="146">
        <v>191981182.56999999</v>
      </c>
      <c r="H124" s="232">
        <f t="shared" si="1"/>
        <v>4.0000014049293604E-3</v>
      </c>
    </row>
    <row r="125" spans="1:8" hidden="1" outlineLevel="2" x14ac:dyDescent="0.2">
      <c r="A125" s="146" t="s">
        <v>56</v>
      </c>
      <c r="B125" s="146" t="s">
        <v>896</v>
      </c>
      <c r="C125" s="147">
        <v>44662</v>
      </c>
      <c r="D125" s="146" t="s">
        <v>895</v>
      </c>
      <c r="E125" s="146">
        <v>-767926</v>
      </c>
      <c r="F125" s="148">
        <v>4.0000000000000001E-3</v>
      </c>
      <c r="G125" s="146">
        <v>-191981182.56999999</v>
      </c>
      <c r="H125" s="232">
        <f t="shared" si="1"/>
        <v>4.0000066137731993E-3</v>
      </c>
    </row>
    <row r="126" spans="1:8" hidden="1" outlineLevel="2" x14ac:dyDescent="0.2">
      <c r="A126" s="146" t="s">
        <v>56</v>
      </c>
      <c r="B126" s="146" t="s">
        <v>897</v>
      </c>
      <c r="C126" s="147">
        <v>44662</v>
      </c>
      <c r="D126" s="146" t="s">
        <v>898</v>
      </c>
      <c r="E126" s="146">
        <v>2072</v>
      </c>
      <c r="F126" s="148">
        <v>4.0000000000000001E-3</v>
      </c>
      <c r="G126" s="146">
        <v>517946</v>
      </c>
      <c r="H126" s="232">
        <f t="shared" si="1"/>
        <v>4.000417031891355E-3</v>
      </c>
    </row>
    <row r="127" spans="1:8" hidden="1" outlineLevel="2" x14ac:dyDescent="0.2">
      <c r="A127" s="146" t="s">
        <v>56</v>
      </c>
      <c r="B127" s="146" t="s">
        <v>899</v>
      </c>
      <c r="C127" s="147">
        <v>44664</v>
      </c>
      <c r="D127" s="146" t="s">
        <v>900</v>
      </c>
      <c r="E127" s="146">
        <v>448</v>
      </c>
      <c r="F127" s="148">
        <v>4.0000000000000001E-3</v>
      </c>
      <c r="G127" s="146">
        <v>112000</v>
      </c>
      <c r="H127" s="232">
        <f t="shared" si="1"/>
        <v>4.0000000000000001E-3</v>
      </c>
    </row>
    <row r="128" spans="1:8" hidden="1" outlineLevel="2" x14ac:dyDescent="0.2">
      <c r="A128" s="146" t="s">
        <v>56</v>
      </c>
      <c r="B128" s="146" t="s">
        <v>901</v>
      </c>
      <c r="C128" s="147">
        <v>44669</v>
      </c>
      <c r="D128" s="146" t="s">
        <v>498</v>
      </c>
      <c r="E128" s="146">
        <v>792</v>
      </c>
      <c r="F128" s="148">
        <v>4.0000000000000001E-3</v>
      </c>
      <c r="G128" s="146">
        <v>198000</v>
      </c>
      <c r="H128" s="232">
        <f t="shared" si="1"/>
        <v>4.0000000000000001E-3</v>
      </c>
    </row>
    <row r="129" spans="1:8" hidden="1" outlineLevel="2" x14ac:dyDescent="0.2">
      <c r="A129" s="146" t="s">
        <v>56</v>
      </c>
      <c r="B129" s="146" t="s">
        <v>902</v>
      </c>
      <c r="C129" s="147">
        <v>44669</v>
      </c>
      <c r="D129" s="146" t="s">
        <v>220</v>
      </c>
      <c r="E129" s="146">
        <v>8000</v>
      </c>
      <c r="F129" s="148">
        <v>4.0000000000000001E-3</v>
      </c>
      <c r="G129" s="146">
        <v>2000000</v>
      </c>
      <c r="H129" s="232">
        <f t="shared" si="1"/>
        <v>4.0000000000000001E-3</v>
      </c>
    </row>
    <row r="130" spans="1:8" hidden="1" outlineLevel="2" x14ac:dyDescent="0.2">
      <c r="A130" s="146" t="s">
        <v>56</v>
      </c>
      <c r="B130" s="146" t="s">
        <v>903</v>
      </c>
      <c r="C130" s="147">
        <v>44670</v>
      </c>
      <c r="D130" s="146" t="s">
        <v>198</v>
      </c>
      <c r="E130" s="146">
        <v>10483</v>
      </c>
      <c r="F130" s="148">
        <v>4.0000000000000001E-3</v>
      </c>
      <c r="G130" s="146">
        <v>2620670</v>
      </c>
      <c r="H130" s="232">
        <f t="shared" si="1"/>
        <v>4.0001221061789546E-3</v>
      </c>
    </row>
    <row r="131" spans="1:8" hidden="1" outlineLevel="2" x14ac:dyDescent="0.2">
      <c r="A131" s="146" t="s">
        <v>56</v>
      </c>
      <c r="B131" s="146" t="s">
        <v>904</v>
      </c>
      <c r="C131" s="147">
        <v>44670</v>
      </c>
      <c r="D131" s="146" t="s">
        <v>198</v>
      </c>
      <c r="E131" s="146">
        <v>4134</v>
      </c>
      <c r="F131" s="148">
        <v>4.0000000000000001E-3</v>
      </c>
      <c r="G131" s="146">
        <v>1033600</v>
      </c>
      <c r="H131" s="232">
        <f t="shared" si="1"/>
        <v>3.9996130030959748E-3</v>
      </c>
    </row>
    <row r="132" spans="1:8" hidden="1" outlineLevel="2" x14ac:dyDescent="0.2">
      <c r="A132" s="146" t="s">
        <v>56</v>
      </c>
      <c r="B132" s="146" t="s">
        <v>905</v>
      </c>
      <c r="C132" s="147">
        <v>44670</v>
      </c>
      <c r="D132" s="146" t="s">
        <v>204</v>
      </c>
      <c r="E132" s="146">
        <v>2080</v>
      </c>
      <c r="F132" s="148">
        <v>4.0000000000000001E-3</v>
      </c>
      <c r="G132" s="146">
        <v>520000</v>
      </c>
      <c r="H132" s="232">
        <f t="shared" si="1"/>
        <v>4.0000000000000001E-3</v>
      </c>
    </row>
    <row r="133" spans="1:8" hidden="1" outlineLevel="2" x14ac:dyDescent="0.2">
      <c r="A133" s="146" t="s">
        <v>56</v>
      </c>
      <c r="B133" s="146" t="s">
        <v>906</v>
      </c>
      <c r="C133" s="147">
        <v>44670</v>
      </c>
      <c r="D133" s="146" t="s">
        <v>489</v>
      </c>
      <c r="E133" s="146">
        <v>55134</v>
      </c>
      <c r="F133" s="148">
        <v>4.0000000000000001E-3</v>
      </c>
      <c r="G133" s="146">
        <v>13783423</v>
      </c>
      <c r="H133" s="232">
        <f t="shared" si="1"/>
        <v>4.0000223456829265E-3</v>
      </c>
    </row>
    <row r="134" spans="1:8" hidden="1" outlineLevel="2" x14ac:dyDescent="0.2">
      <c r="A134" s="146" t="s">
        <v>56</v>
      </c>
      <c r="B134" s="146" t="s">
        <v>907</v>
      </c>
      <c r="C134" s="147">
        <v>44670</v>
      </c>
      <c r="D134" s="146" t="s">
        <v>489</v>
      </c>
      <c r="E134" s="146">
        <v>78367</v>
      </c>
      <c r="F134" s="148">
        <v>4.0000000000000001E-3</v>
      </c>
      <c r="G134" s="146">
        <v>19591653</v>
      </c>
      <c r="H134" s="232">
        <f t="shared" ref="H134:H163" si="2">+E134/G134</f>
        <v>4.0000198043523942E-3</v>
      </c>
    </row>
    <row r="135" spans="1:8" hidden="1" outlineLevel="2" x14ac:dyDescent="0.2">
      <c r="A135" s="146" t="s">
        <v>56</v>
      </c>
      <c r="B135" s="146" t="s">
        <v>908</v>
      </c>
      <c r="C135" s="147">
        <v>44670</v>
      </c>
      <c r="D135" s="146" t="s">
        <v>440</v>
      </c>
      <c r="E135" s="146">
        <v>12266</v>
      </c>
      <c r="F135" s="148">
        <v>4.0000000000000001E-3</v>
      </c>
      <c r="G135" s="146">
        <v>3066478.05</v>
      </c>
      <c r="H135" s="232">
        <f t="shared" si="2"/>
        <v>4.0000286321958184E-3</v>
      </c>
    </row>
    <row r="136" spans="1:8" hidden="1" outlineLevel="2" x14ac:dyDescent="0.2">
      <c r="A136" s="146" t="s">
        <v>56</v>
      </c>
      <c r="B136" s="146" t="s">
        <v>909</v>
      </c>
      <c r="C136" s="147">
        <v>44670</v>
      </c>
      <c r="D136" s="146" t="s">
        <v>440</v>
      </c>
      <c r="E136" s="146">
        <v>480</v>
      </c>
      <c r="F136" s="148">
        <v>4.0000000000000001E-3</v>
      </c>
      <c r="G136" s="146">
        <v>120000</v>
      </c>
      <c r="H136" s="232">
        <f t="shared" si="2"/>
        <v>4.0000000000000001E-3</v>
      </c>
    </row>
    <row r="137" spans="1:8" hidden="1" outlineLevel="2" x14ac:dyDescent="0.2">
      <c r="A137" s="146" t="s">
        <v>56</v>
      </c>
      <c r="B137" s="146" t="s">
        <v>910</v>
      </c>
      <c r="C137" s="147">
        <v>44671</v>
      </c>
      <c r="D137" s="146" t="s">
        <v>489</v>
      </c>
      <c r="E137" s="146">
        <v>77576</v>
      </c>
      <c r="F137" s="148">
        <v>4.0000000000000001E-3</v>
      </c>
      <c r="G137" s="146">
        <v>19394002</v>
      </c>
      <c r="H137" s="232">
        <f t="shared" si="2"/>
        <v>3.9999995875013312E-3</v>
      </c>
    </row>
    <row r="138" spans="1:8" hidden="1" outlineLevel="2" x14ac:dyDescent="0.2">
      <c r="A138" s="146" t="s">
        <v>56</v>
      </c>
      <c r="B138" s="146" t="s">
        <v>911</v>
      </c>
      <c r="C138" s="147">
        <v>44671</v>
      </c>
      <c r="D138" s="146" t="s">
        <v>186</v>
      </c>
      <c r="E138" s="146">
        <v>4324</v>
      </c>
      <c r="F138" s="148">
        <v>4.0000000000000001E-3</v>
      </c>
      <c r="G138" s="146">
        <v>1081000</v>
      </c>
      <c r="H138" s="232">
        <f t="shared" si="2"/>
        <v>4.0000000000000001E-3</v>
      </c>
    </row>
    <row r="139" spans="1:8" hidden="1" outlineLevel="2" x14ac:dyDescent="0.2">
      <c r="A139" s="146" t="s">
        <v>56</v>
      </c>
      <c r="B139" s="146" t="s">
        <v>912</v>
      </c>
      <c r="C139" s="147">
        <v>44671</v>
      </c>
      <c r="D139" s="146" t="s">
        <v>489</v>
      </c>
      <c r="E139" s="146">
        <v>77576</v>
      </c>
      <c r="F139" s="148">
        <v>4.0000000000000001E-3</v>
      </c>
      <c r="G139" s="146">
        <v>19394002</v>
      </c>
      <c r="H139" s="232">
        <f t="shared" si="2"/>
        <v>3.9999995875013312E-3</v>
      </c>
    </row>
    <row r="140" spans="1:8" hidden="1" outlineLevel="2" x14ac:dyDescent="0.2">
      <c r="A140" s="146" t="s">
        <v>56</v>
      </c>
      <c r="B140" s="146" t="s">
        <v>913</v>
      </c>
      <c r="C140" s="147">
        <v>44671</v>
      </c>
      <c r="D140" s="146" t="s">
        <v>186</v>
      </c>
      <c r="E140" s="146">
        <v>14235</v>
      </c>
      <c r="F140" s="148">
        <v>4.0000000000000001E-3</v>
      </c>
      <c r="G140" s="146">
        <v>3558627</v>
      </c>
      <c r="H140" s="232">
        <f t="shared" si="2"/>
        <v>4.0001382555687913E-3</v>
      </c>
    </row>
    <row r="141" spans="1:8" hidden="1" outlineLevel="2" x14ac:dyDescent="0.2">
      <c r="A141" s="146" t="s">
        <v>56</v>
      </c>
      <c r="B141" s="146" t="s">
        <v>914</v>
      </c>
      <c r="C141" s="147">
        <v>44671</v>
      </c>
      <c r="D141" s="146" t="s">
        <v>489</v>
      </c>
      <c r="E141" s="146">
        <v>-78367</v>
      </c>
      <c r="F141" s="148">
        <v>4.0000000000000001E-3</v>
      </c>
      <c r="G141" s="146">
        <v>-19591653</v>
      </c>
      <c r="H141" s="232">
        <f t="shared" si="2"/>
        <v>4.0000198043523942E-3</v>
      </c>
    </row>
    <row r="142" spans="1:8" hidden="1" outlineLevel="2" x14ac:dyDescent="0.2">
      <c r="A142" s="146" t="s">
        <v>56</v>
      </c>
      <c r="B142" s="146" t="s">
        <v>915</v>
      </c>
      <c r="C142" s="147">
        <v>44671</v>
      </c>
      <c r="D142" s="146" t="s">
        <v>489</v>
      </c>
      <c r="E142" s="146">
        <v>-77576</v>
      </c>
      <c r="F142" s="148">
        <v>4.0000000000000001E-3</v>
      </c>
      <c r="G142" s="146">
        <v>-19394002</v>
      </c>
      <c r="H142" s="232">
        <f t="shared" si="2"/>
        <v>3.9999995875013312E-3</v>
      </c>
    </row>
    <row r="143" spans="1:8" hidden="1" outlineLevel="2" x14ac:dyDescent="0.2">
      <c r="A143" s="146" t="s">
        <v>56</v>
      </c>
      <c r="B143" s="146" t="s">
        <v>916</v>
      </c>
      <c r="C143" s="147">
        <v>44672</v>
      </c>
      <c r="D143" s="146" t="s">
        <v>196</v>
      </c>
      <c r="E143" s="146">
        <v>-40362</v>
      </c>
      <c r="F143" s="148">
        <v>4.0000000000000001E-3</v>
      </c>
      <c r="G143" s="146">
        <v>-10090620</v>
      </c>
      <c r="H143" s="232">
        <f t="shared" si="2"/>
        <v>3.9999524310696472E-3</v>
      </c>
    </row>
    <row r="144" spans="1:8" hidden="1" outlineLevel="2" x14ac:dyDescent="0.2">
      <c r="A144" s="146" t="s">
        <v>56</v>
      </c>
      <c r="B144" s="146" t="s">
        <v>917</v>
      </c>
      <c r="C144" s="147">
        <v>44673</v>
      </c>
      <c r="D144" s="146" t="s">
        <v>465</v>
      </c>
      <c r="E144" s="146">
        <v>118749</v>
      </c>
      <c r="F144" s="148">
        <v>4.0000000000000001E-3</v>
      </c>
      <c r="G144" s="146">
        <v>29687308.089444</v>
      </c>
      <c r="H144" s="232">
        <f t="shared" si="2"/>
        <v>3.9999921731611607E-3</v>
      </c>
    </row>
    <row r="145" spans="1:8" hidden="1" outlineLevel="2" x14ac:dyDescent="0.2">
      <c r="A145" s="146" t="s">
        <v>56</v>
      </c>
      <c r="B145" s="146" t="s">
        <v>918</v>
      </c>
      <c r="C145" s="147">
        <v>44673</v>
      </c>
      <c r="D145" s="146" t="s">
        <v>433</v>
      </c>
      <c r="E145" s="146">
        <v>160</v>
      </c>
      <c r="F145" s="148">
        <v>4.0000000000000001E-3</v>
      </c>
      <c r="G145" s="146">
        <v>40000</v>
      </c>
      <c r="H145" s="232">
        <f t="shared" si="2"/>
        <v>4.0000000000000001E-3</v>
      </c>
    </row>
    <row r="146" spans="1:8" hidden="1" outlineLevel="2" x14ac:dyDescent="0.2">
      <c r="A146" s="146" t="s">
        <v>56</v>
      </c>
      <c r="B146" s="146" t="s">
        <v>919</v>
      </c>
      <c r="C146" s="147">
        <v>44676</v>
      </c>
      <c r="D146" s="146" t="s">
        <v>222</v>
      </c>
      <c r="E146" s="146">
        <v>22620</v>
      </c>
      <c r="F146" s="148">
        <v>4.0000000000000001E-3</v>
      </c>
      <c r="G146" s="146">
        <v>5655000</v>
      </c>
      <c r="H146" s="232">
        <f t="shared" si="2"/>
        <v>4.0000000000000001E-3</v>
      </c>
    </row>
    <row r="147" spans="1:8" hidden="1" outlineLevel="2" x14ac:dyDescent="0.2">
      <c r="A147" s="146" t="s">
        <v>56</v>
      </c>
      <c r="B147" s="146" t="s">
        <v>920</v>
      </c>
      <c r="C147" s="147">
        <v>44676</v>
      </c>
      <c r="D147" s="146" t="s">
        <v>222</v>
      </c>
      <c r="E147" s="146">
        <v>85726</v>
      </c>
      <c r="F147" s="148">
        <v>4.0000000000000001E-3</v>
      </c>
      <c r="G147" s="146">
        <v>21431616</v>
      </c>
      <c r="H147" s="232">
        <f t="shared" si="2"/>
        <v>3.9999783497427352E-3</v>
      </c>
    </row>
    <row r="148" spans="1:8" hidden="1" outlineLevel="2" x14ac:dyDescent="0.2">
      <c r="A148" s="146" t="s">
        <v>56</v>
      </c>
      <c r="B148" s="146" t="s">
        <v>921</v>
      </c>
      <c r="C148" s="147">
        <v>44676</v>
      </c>
      <c r="D148" s="146" t="s">
        <v>222</v>
      </c>
      <c r="E148" s="146">
        <v>3398</v>
      </c>
      <c r="F148" s="148">
        <v>4.0000000000000001E-3</v>
      </c>
      <c r="G148" s="146">
        <v>849420</v>
      </c>
      <c r="H148" s="232">
        <f t="shared" si="2"/>
        <v>4.0003767276494545E-3</v>
      </c>
    </row>
    <row r="149" spans="1:8" hidden="1" outlineLevel="2" x14ac:dyDescent="0.2">
      <c r="A149" s="146" t="s">
        <v>56</v>
      </c>
      <c r="B149" s="146" t="s">
        <v>922</v>
      </c>
      <c r="C149" s="147">
        <v>44676</v>
      </c>
      <c r="D149" s="146" t="s">
        <v>222</v>
      </c>
      <c r="E149" s="146">
        <v>1520</v>
      </c>
      <c r="F149" s="148">
        <v>4.0000000000000001E-3</v>
      </c>
      <c r="G149" s="146">
        <v>380000</v>
      </c>
      <c r="H149" s="232">
        <f t="shared" si="2"/>
        <v>4.0000000000000001E-3</v>
      </c>
    </row>
    <row r="150" spans="1:8" hidden="1" outlineLevel="2" x14ac:dyDescent="0.2">
      <c r="A150" s="146" t="s">
        <v>56</v>
      </c>
      <c r="B150" s="146" t="s">
        <v>923</v>
      </c>
      <c r="C150" s="147">
        <v>44677</v>
      </c>
      <c r="D150" s="146" t="s">
        <v>198</v>
      </c>
      <c r="E150" s="146">
        <v>1654</v>
      </c>
      <c r="F150" s="148">
        <v>4.0000000000000001E-3</v>
      </c>
      <c r="G150" s="146">
        <v>413400</v>
      </c>
      <c r="H150" s="232">
        <f t="shared" si="2"/>
        <v>4.000967585873246E-3</v>
      </c>
    </row>
    <row r="151" spans="1:8" hidden="1" outlineLevel="2" x14ac:dyDescent="0.2">
      <c r="A151" s="146" t="s">
        <v>56</v>
      </c>
      <c r="B151" s="146" t="s">
        <v>924</v>
      </c>
      <c r="C151" s="147">
        <v>44678</v>
      </c>
      <c r="D151" s="146" t="s">
        <v>440</v>
      </c>
      <c r="E151" s="146">
        <v>45030</v>
      </c>
      <c r="F151" s="148">
        <v>4.0000000000000001E-3</v>
      </c>
      <c r="G151" s="146">
        <v>11257430.59</v>
      </c>
      <c r="H151" s="232">
        <f t="shared" si="2"/>
        <v>4.0000246628213946E-3</v>
      </c>
    </row>
    <row r="152" spans="1:8" hidden="1" outlineLevel="2" x14ac:dyDescent="0.2">
      <c r="A152" s="146" t="s">
        <v>56</v>
      </c>
      <c r="B152" s="146" t="s">
        <v>925</v>
      </c>
      <c r="C152" s="147">
        <v>44679</v>
      </c>
      <c r="D152" s="146" t="s">
        <v>926</v>
      </c>
      <c r="E152" s="146">
        <v>143129</v>
      </c>
      <c r="F152" s="148">
        <v>4.0000000000000001E-3</v>
      </c>
      <c r="G152" s="146">
        <v>35782214.899999999</v>
      </c>
      <c r="H152" s="232">
        <f t="shared" si="2"/>
        <v>4.0000039237369847E-3</v>
      </c>
    </row>
    <row r="153" spans="1:8" hidden="1" outlineLevel="2" x14ac:dyDescent="0.2">
      <c r="A153" s="146" t="s">
        <v>56</v>
      </c>
      <c r="B153" s="146" t="s">
        <v>927</v>
      </c>
      <c r="C153" s="147">
        <v>44679</v>
      </c>
      <c r="D153" s="146" t="s">
        <v>487</v>
      </c>
      <c r="E153" s="146">
        <v>380</v>
      </c>
      <c r="F153" s="148">
        <v>4.0000000000000001E-3</v>
      </c>
      <c r="G153" s="146">
        <v>95000</v>
      </c>
      <c r="H153" s="232">
        <f t="shared" si="2"/>
        <v>4.0000000000000001E-3</v>
      </c>
    </row>
    <row r="154" spans="1:8" hidden="1" outlineLevel="2" x14ac:dyDescent="0.2">
      <c r="A154" s="146" t="s">
        <v>56</v>
      </c>
      <c r="B154" s="146" t="s">
        <v>928</v>
      </c>
      <c r="C154" s="147">
        <v>44680</v>
      </c>
      <c r="D154" s="146" t="s">
        <v>929</v>
      </c>
      <c r="E154" s="146">
        <v>1944</v>
      </c>
      <c r="F154" s="148">
        <v>4.0000000000000001E-3</v>
      </c>
      <c r="G154" s="146">
        <v>486000</v>
      </c>
      <c r="H154" s="232">
        <f t="shared" si="2"/>
        <v>4.0000000000000001E-3</v>
      </c>
    </row>
    <row r="155" spans="1:8" hidden="1" outlineLevel="2" x14ac:dyDescent="0.2">
      <c r="A155" s="146" t="s">
        <v>56</v>
      </c>
      <c r="B155" s="146" t="s">
        <v>930</v>
      </c>
      <c r="C155" s="147">
        <v>44680</v>
      </c>
      <c r="D155" s="146" t="s">
        <v>255</v>
      </c>
      <c r="E155" s="146">
        <v>29913</v>
      </c>
      <c r="F155" s="148">
        <v>4.0000000000000001E-3</v>
      </c>
      <c r="G155" s="146">
        <v>7478224.1799999997</v>
      </c>
      <c r="H155" s="232">
        <f t="shared" si="2"/>
        <v>4.0000138107654324E-3</v>
      </c>
    </row>
    <row r="156" spans="1:8" hidden="1" outlineLevel="2" x14ac:dyDescent="0.2">
      <c r="A156" s="146" t="s">
        <v>56</v>
      </c>
      <c r="B156" s="146" t="s">
        <v>931</v>
      </c>
      <c r="C156" s="147">
        <v>44680</v>
      </c>
      <c r="D156" s="146" t="s">
        <v>932</v>
      </c>
      <c r="E156" s="146">
        <v>525073</v>
      </c>
      <c r="F156" s="148">
        <v>4.0000000000000001E-3</v>
      </c>
      <c r="G156" s="146">
        <v>131268187.83</v>
      </c>
      <c r="H156" s="232">
        <f t="shared" si="2"/>
        <v>4.0000018944422421E-3</v>
      </c>
    </row>
    <row r="157" spans="1:8" hidden="1" outlineLevel="2" x14ac:dyDescent="0.2">
      <c r="A157" s="146" t="s">
        <v>56</v>
      </c>
      <c r="B157" s="146" t="s">
        <v>933</v>
      </c>
      <c r="C157" s="147">
        <v>44680</v>
      </c>
      <c r="D157" s="146" t="s">
        <v>934</v>
      </c>
      <c r="E157" s="146">
        <v>7563</v>
      </c>
      <c r="F157" s="148">
        <v>4.0000000000000001E-3</v>
      </c>
      <c r="G157" s="146">
        <v>1890756.3</v>
      </c>
      <c r="H157" s="232">
        <f t="shared" si="2"/>
        <v>3.9999866719999822E-3</v>
      </c>
    </row>
    <row r="158" spans="1:8" hidden="1" outlineLevel="2" x14ac:dyDescent="0.2">
      <c r="A158" s="146" t="s">
        <v>56</v>
      </c>
      <c r="B158" s="146" t="s">
        <v>935</v>
      </c>
      <c r="C158" s="147">
        <v>44681</v>
      </c>
      <c r="D158" s="146" t="s">
        <v>204</v>
      </c>
      <c r="E158" s="146">
        <v>3556</v>
      </c>
      <c r="F158" s="148">
        <v>4.0000000000000001E-3</v>
      </c>
      <c r="G158" s="146">
        <v>888960</v>
      </c>
      <c r="H158" s="232">
        <f t="shared" si="2"/>
        <v>4.0001799856011523E-3</v>
      </c>
    </row>
    <row r="159" spans="1:8" hidden="1" outlineLevel="2" x14ac:dyDescent="0.2">
      <c r="A159" s="146" t="s">
        <v>56</v>
      </c>
      <c r="B159" s="146" t="s">
        <v>936</v>
      </c>
      <c r="C159" s="147">
        <v>44681</v>
      </c>
      <c r="D159" s="146" t="s">
        <v>937</v>
      </c>
      <c r="E159" s="146">
        <v>280</v>
      </c>
      <c r="F159" s="148">
        <v>4.0000000000000001E-3</v>
      </c>
      <c r="G159" s="146">
        <v>70000</v>
      </c>
      <c r="H159" s="232">
        <f t="shared" si="2"/>
        <v>4.0000000000000001E-3</v>
      </c>
    </row>
    <row r="160" spans="1:8" hidden="1" outlineLevel="2" x14ac:dyDescent="0.2">
      <c r="A160" s="146" t="s">
        <v>56</v>
      </c>
      <c r="B160" s="146" t="s">
        <v>938</v>
      </c>
      <c r="C160" s="147">
        <v>44681</v>
      </c>
      <c r="D160" s="146" t="s">
        <v>939</v>
      </c>
      <c r="E160" s="146">
        <v>4881</v>
      </c>
      <c r="F160" s="148">
        <v>4.0000000000000001E-3</v>
      </c>
      <c r="G160" s="146">
        <v>1220368.9739999999</v>
      </c>
      <c r="H160" s="232">
        <f t="shared" si="2"/>
        <v>3.9996100392503094E-3</v>
      </c>
    </row>
    <row r="161" spans="1:8" hidden="1" outlineLevel="2" x14ac:dyDescent="0.2">
      <c r="A161" s="146" t="s">
        <v>56</v>
      </c>
      <c r="B161" s="146" t="s">
        <v>875</v>
      </c>
      <c r="C161" s="147">
        <v>44681</v>
      </c>
      <c r="D161" s="146" t="s">
        <v>145</v>
      </c>
      <c r="E161" s="146">
        <v>20784</v>
      </c>
      <c r="F161" s="148">
        <v>4.0000000000000001E-3</v>
      </c>
      <c r="G161" s="146">
        <v>5196000</v>
      </c>
      <c r="H161" s="232">
        <f t="shared" si="2"/>
        <v>4.0000000000000001E-3</v>
      </c>
    </row>
    <row r="162" spans="1:8" outlineLevel="1" collapsed="1" x14ac:dyDescent="0.2">
      <c r="A162" s="149" t="s">
        <v>259</v>
      </c>
      <c r="C162" s="147"/>
      <c r="E162" s="146">
        <v>1578969</v>
      </c>
      <c r="G162" s="146">
        <v>394741841.87344402</v>
      </c>
      <c r="H162" s="232">
        <f t="shared" si="2"/>
        <v>4.000004135630052E-3</v>
      </c>
    </row>
    <row r="163" spans="1:8" x14ac:dyDescent="0.2">
      <c r="A163" s="149" t="s">
        <v>260</v>
      </c>
      <c r="C163" s="147"/>
      <c r="E163" s="146">
        <v>6844880</v>
      </c>
      <c r="G163" s="146">
        <v>567331774.11518395</v>
      </c>
      <c r="H163" s="232">
        <f t="shared" si="2"/>
        <v>1.206503903412662E-2</v>
      </c>
    </row>
    <row r="164" spans="1:8" ht="13.5" thickBot="1" x14ac:dyDescent="0.25"/>
    <row r="165" spans="1:8" ht="24" customHeight="1" x14ac:dyDescent="0.2">
      <c r="B165" s="152"/>
      <c r="C165" s="153" t="s">
        <v>940</v>
      </c>
      <c r="D165" s="154" t="s">
        <v>514</v>
      </c>
      <c r="E165" s="155" t="s">
        <v>515</v>
      </c>
      <c r="F165" s="156" t="s">
        <v>941</v>
      </c>
      <c r="G165" s="154" t="s">
        <v>517</v>
      </c>
      <c r="H165" s="157" t="s">
        <v>515</v>
      </c>
    </row>
    <row r="166" spans="1:8" x14ac:dyDescent="0.2">
      <c r="B166" s="158" t="s">
        <v>518</v>
      </c>
      <c r="C166" s="159"/>
      <c r="D166" s="160">
        <f>+E9+E11</f>
        <v>223363</v>
      </c>
      <c r="E166" s="161">
        <f>ROUND(D166,-3)</f>
        <v>223000</v>
      </c>
      <c r="F166" s="162"/>
      <c r="G166" s="160">
        <f>+G9+G11</f>
        <v>2224415</v>
      </c>
      <c r="H166" s="163">
        <f>ROUND(G166,-3)</f>
        <v>2224000</v>
      </c>
    </row>
    <row r="167" spans="1:8" x14ac:dyDescent="0.2">
      <c r="B167" s="158" t="s">
        <v>519</v>
      </c>
      <c r="C167" s="164"/>
      <c r="D167" s="160">
        <f>+E41+E62+E67</f>
        <v>1385711</v>
      </c>
      <c r="E167" s="161">
        <f t="shared" ref="E167:E171" si="3">ROUND(D167,-3)</f>
        <v>1386000</v>
      </c>
      <c r="F167" s="162"/>
      <c r="G167" s="160">
        <f>+G41+G62+G67</f>
        <v>30099356.259999998</v>
      </c>
      <c r="H167" s="163">
        <f t="shared" ref="H167:H171" si="4">ROUND(G167,-3)</f>
        <v>30099000</v>
      </c>
    </row>
    <row r="168" spans="1:8" x14ac:dyDescent="0.2">
      <c r="B168" s="158" t="s">
        <v>520</v>
      </c>
      <c r="C168" s="164"/>
      <c r="D168" s="160">
        <f>+E70</f>
        <v>10517</v>
      </c>
      <c r="E168" s="161">
        <f t="shared" si="3"/>
        <v>11000</v>
      </c>
      <c r="F168" s="162"/>
      <c r="G168" s="160">
        <f>+G70</f>
        <v>525850</v>
      </c>
      <c r="H168" s="163">
        <f t="shared" si="4"/>
        <v>526000</v>
      </c>
    </row>
    <row r="169" spans="1:8" x14ac:dyDescent="0.2">
      <c r="B169" s="158" t="s">
        <v>521</v>
      </c>
      <c r="C169" s="164"/>
      <c r="D169" s="160">
        <f>+E78+E80</f>
        <v>441300</v>
      </c>
      <c r="E169" s="161">
        <f t="shared" si="3"/>
        <v>441000</v>
      </c>
      <c r="F169" s="162"/>
      <c r="G169" s="160">
        <f>+G78+G80</f>
        <v>11539497</v>
      </c>
      <c r="H169" s="163">
        <f t="shared" si="4"/>
        <v>11539000</v>
      </c>
    </row>
    <row r="170" spans="1:8" x14ac:dyDescent="0.2">
      <c r="B170" s="158" t="s">
        <v>522</v>
      </c>
      <c r="C170" s="159"/>
      <c r="D170" s="160">
        <f>+E107</f>
        <v>3205020</v>
      </c>
      <c r="E170" s="161">
        <f t="shared" si="3"/>
        <v>3205000</v>
      </c>
      <c r="F170" s="162"/>
      <c r="G170" s="160">
        <f>+G107</f>
        <v>128200794.98173998</v>
      </c>
      <c r="H170" s="163">
        <f t="shared" si="4"/>
        <v>128201000</v>
      </c>
    </row>
    <row r="171" spans="1:8" x14ac:dyDescent="0.2">
      <c r="B171" s="158" t="s">
        <v>523</v>
      </c>
      <c r="C171" s="159"/>
      <c r="D171" s="160">
        <f>+E162</f>
        <v>1578969</v>
      </c>
      <c r="E171" s="161">
        <f t="shared" si="3"/>
        <v>1579000</v>
      </c>
      <c r="F171" s="162"/>
      <c r="G171" s="160">
        <f>+G162</f>
        <v>394741841.87344402</v>
      </c>
      <c r="H171" s="163">
        <f t="shared" si="4"/>
        <v>394742000</v>
      </c>
    </row>
    <row r="172" spans="1:8" x14ac:dyDescent="0.2">
      <c r="B172" s="158"/>
      <c r="C172" s="159"/>
      <c r="D172" s="165"/>
      <c r="E172" s="165"/>
      <c r="F172" s="162"/>
      <c r="G172" s="165"/>
      <c r="H172" s="166"/>
    </row>
    <row r="173" spans="1:8" x14ac:dyDescent="0.2">
      <c r="B173" s="158" t="s">
        <v>268</v>
      </c>
      <c r="C173" s="159"/>
      <c r="D173" s="165">
        <f>SUM(D166:D172)</f>
        <v>6844880</v>
      </c>
      <c r="E173" s="161">
        <f>SUM(E166:E172)</f>
        <v>6845000</v>
      </c>
      <c r="F173" s="162"/>
      <c r="G173" s="165">
        <f>SUM(G166:G172)</f>
        <v>567331755.11518407</v>
      </c>
      <c r="H173" s="163"/>
    </row>
    <row r="174" spans="1:8" x14ac:dyDescent="0.2">
      <c r="B174" s="158"/>
      <c r="C174" s="159"/>
      <c r="D174" s="167"/>
      <c r="E174" s="168"/>
      <c r="F174" s="168"/>
      <c r="G174" s="167"/>
      <c r="H174" s="166"/>
    </row>
    <row r="175" spans="1:8" ht="13.5" thickBot="1" x14ac:dyDescent="0.25">
      <c r="B175" s="169" t="s">
        <v>524</v>
      </c>
      <c r="C175" s="170"/>
      <c r="D175" s="171">
        <f>+D173-E173</f>
        <v>-120</v>
      </c>
      <c r="E175" s="171"/>
      <c r="F175" s="171"/>
      <c r="G175" s="172">
        <f>+G171-H171</f>
        <v>-158.12655597925186</v>
      </c>
      <c r="H175" s="173"/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workbookViewId="0">
      <selection activeCell="J20" sqref="J20"/>
    </sheetView>
  </sheetViews>
  <sheetFormatPr baseColWidth="10" defaultColWidth="7.75" defaultRowHeight="15" outlineLevelRow="2" x14ac:dyDescent="0.25"/>
  <cols>
    <col min="1" max="1" width="35.75" style="101" customWidth="1"/>
    <col min="2" max="2" width="15.75" style="101" bestFit="1" customWidth="1"/>
    <col min="3" max="3" width="11.5" style="110" customWidth="1"/>
    <col min="4" max="4" width="32.5" style="101" customWidth="1"/>
    <col min="5" max="5" width="14.75" style="101" bestFit="1" customWidth="1"/>
    <col min="6" max="6" width="6" style="103" bestFit="1" customWidth="1"/>
    <col min="7" max="7" width="16.125" style="101" bestFit="1" customWidth="1"/>
    <col min="8" max="8" width="16.125" style="99" bestFit="1" customWidth="1"/>
    <col min="9" max="16384" width="7.75" style="99"/>
  </cols>
  <sheetData>
    <row r="1" spans="1:8" x14ac:dyDescent="0.25">
      <c r="A1" s="288" t="s">
        <v>33</v>
      </c>
      <c r="B1" s="289"/>
      <c r="C1" s="289"/>
      <c r="D1" s="289"/>
      <c r="E1" s="289"/>
      <c r="F1" s="289"/>
      <c r="G1" s="289"/>
    </row>
    <row r="2" spans="1:8" x14ac:dyDescent="0.25">
      <c r="A2" s="288" t="s">
        <v>942</v>
      </c>
      <c r="B2" s="289"/>
      <c r="C2" s="289"/>
      <c r="D2" s="289"/>
      <c r="E2" s="289"/>
      <c r="F2" s="289"/>
      <c r="G2" s="289"/>
    </row>
    <row r="3" spans="1:8" x14ac:dyDescent="0.25">
      <c r="A3" s="288"/>
      <c r="B3" s="289"/>
      <c r="C3" s="289"/>
      <c r="D3" s="289"/>
      <c r="E3" s="289"/>
      <c r="F3" s="289"/>
      <c r="G3" s="289"/>
    </row>
    <row r="4" spans="1:8" x14ac:dyDescent="0.25">
      <c r="A4" s="100" t="s">
        <v>35</v>
      </c>
      <c r="B4" s="100" t="s">
        <v>37</v>
      </c>
      <c r="C4" s="100" t="s">
        <v>38</v>
      </c>
      <c r="D4" s="100" t="s">
        <v>39</v>
      </c>
      <c r="E4" s="100" t="s">
        <v>40</v>
      </c>
      <c r="F4" s="100" t="s">
        <v>41</v>
      </c>
      <c r="G4" s="100" t="s">
        <v>10</v>
      </c>
    </row>
    <row r="5" spans="1:8" x14ac:dyDescent="0.25">
      <c r="A5" s="101" t="s">
        <v>288</v>
      </c>
      <c r="B5" s="101" t="s">
        <v>943</v>
      </c>
      <c r="C5" s="292">
        <v>44687</v>
      </c>
      <c r="D5" s="101" t="s">
        <v>296</v>
      </c>
      <c r="E5" s="101">
        <v>75000</v>
      </c>
      <c r="F5" s="103">
        <v>0.1</v>
      </c>
      <c r="G5" s="101">
        <v>750000</v>
      </c>
      <c r="H5" s="293">
        <f t="shared" ref="H5:H14" si="0">+E5/G5</f>
        <v>0.1</v>
      </c>
    </row>
    <row r="6" spans="1:8" x14ac:dyDescent="0.25">
      <c r="A6" s="101" t="s">
        <v>56</v>
      </c>
      <c r="B6" s="101" t="s">
        <v>944</v>
      </c>
      <c r="C6" s="292">
        <v>44693</v>
      </c>
      <c r="D6" s="101" t="s">
        <v>533</v>
      </c>
      <c r="E6" s="101">
        <v>100000</v>
      </c>
      <c r="F6" s="103">
        <v>0.1</v>
      </c>
      <c r="G6" s="101">
        <v>1000000</v>
      </c>
      <c r="H6" s="293">
        <f t="shared" si="0"/>
        <v>0.1</v>
      </c>
    </row>
    <row r="7" spans="1:8" x14ac:dyDescent="0.25">
      <c r="A7" s="101" t="s">
        <v>56</v>
      </c>
      <c r="B7" s="101" t="s">
        <v>945</v>
      </c>
      <c r="C7" s="292">
        <v>44708</v>
      </c>
      <c r="D7" s="101" t="s">
        <v>294</v>
      </c>
      <c r="E7" s="101">
        <v>95000</v>
      </c>
      <c r="F7" s="103">
        <v>0.1</v>
      </c>
      <c r="G7" s="101">
        <v>950000</v>
      </c>
      <c r="H7" s="293">
        <f t="shared" si="0"/>
        <v>0.1</v>
      </c>
    </row>
    <row r="8" spans="1:8" x14ac:dyDescent="0.25">
      <c r="A8" s="101" t="s">
        <v>56</v>
      </c>
      <c r="B8" s="101" t="s">
        <v>946</v>
      </c>
      <c r="C8" s="292">
        <v>44708</v>
      </c>
      <c r="D8" s="101" t="s">
        <v>533</v>
      </c>
      <c r="E8" s="101">
        <v>100000</v>
      </c>
      <c r="F8" s="103">
        <v>0.1</v>
      </c>
      <c r="G8" s="101">
        <v>1000000</v>
      </c>
      <c r="H8" s="293">
        <f t="shared" si="0"/>
        <v>0.1</v>
      </c>
    </row>
    <row r="9" spans="1:8" x14ac:dyDescent="0.25">
      <c r="A9" s="101" t="s">
        <v>56</v>
      </c>
      <c r="B9" s="101" t="s">
        <v>947</v>
      </c>
      <c r="C9" s="292">
        <v>44708</v>
      </c>
      <c r="D9" s="101" t="s">
        <v>533</v>
      </c>
      <c r="E9" s="101">
        <v>100000</v>
      </c>
      <c r="F9" s="103">
        <v>0.1</v>
      </c>
      <c r="G9" s="101">
        <v>1000000</v>
      </c>
      <c r="H9" s="293">
        <f t="shared" si="0"/>
        <v>0.1</v>
      </c>
    </row>
    <row r="10" spans="1:8" x14ac:dyDescent="0.25">
      <c r="A10" s="101" t="s">
        <v>56</v>
      </c>
      <c r="B10" s="101" t="s">
        <v>948</v>
      </c>
      <c r="C10" s="292">
        <v>44708</v>
      </c>
      <c r="D10" s="101" t="s">
        <v>533</v>
      </c>
      <c r="E10" s="101">
        <v>100000</v>
      </c>
      <c r="F10" s="103">
        <v>0.1</v>
      </c>
      <c r="G10" s="101">
        <v>1000000</v>
      </c>
      <c r="H10" s="293">
        <f t="shared" si="0"/>
        <v>0.1</v>
      </c>
    </row>
    <row r="11" spans="1:8" x14ac:dyDescent="0.25">
      <c r="A11" s="101" t="s">
        <v>56</v>
      </c>
      <c r="B11" s="101" t="s">
        <v>949</v>
      </c>
      <c r="C11" s="292">
        <v>44708</v>
      </c>
      <c r="D11" s="101" t="s">
        <v>292</v>
      </c>
      <c r="E11" s="101">
        <v>18000</v>
      </c>
      <c r="F11" s="103">
        <v>0.1</v>
      </c>
      <c r="G11" s="101">
        <v>180000</v>
      </c>
      <c r="H11" s="293">
        <f t="shared" si="0"/>
        <v>0.1</v>
      </c>
    </row>
    <row r="12" spans="1:8" x14ac:dyDescent="0.25">
      <c r="A12" s="101" t="s">
        <v>56</v>
      </c>
      <c r="B12" s="101" t="s">
        <v>950</v>
      </c>
      <c r="C12" s="292">
        <v>44708</v>
      </c>
      <c r="D12" s="101" t="s">
        <v>292</v>
      </c>
      <c r="E12" s="101">
        <v>36000</v>
      </c>
      <c r="F12" s="103">
        <v>0.1</v>
      </c>
      <c r="G12" s="101">
        <v>360000</v>
      </c>
      <c r="H12" s="293">
        <f t="shared" si="0"/>
        <v>0.1</v>
      </c>
    </row>
    <row r="13" spans="1:8" x14ac:dyDescent="0.25">
      <c r="A13" s="101" t="s">
        <v>56</v>
      </c>
      <c r="B13" s="101" t="s">
        <v>951</v>
      </c>
      <c r="C13" s="292">
        <v>44712</v>
      </c>
      <c r="D13" s="101" t="s">
        <v>296</v>
      </c>
      <c r="E13" s="101">
        <v>75000</v>
      </c>
      <c r="F13" s="103">
        <v>0.1</v>
      </c>
      <c r="G13" s="101">
        <v>750000</v>
      </c>
      <c r="H13" s="293">
        <f t="shared" si="0"/>
        <v>0.1</v>
      </c>
    </row>
    <row r="14" spans="1:8" x14ac:dyDescent="0.25">
      <c r="A14" s="101" t="s">
        <v>56</v>
      </c>
      <c r="B14" s="101" t="s">
        <v>952</v>
      </c>
      <c r="C14" s="292">
        <v>44712</v>
      </c>
      <c r="D14" s="101" t="s">
        <v>953</v>
      </c>
      <c r="E14" s="101">
        <v>100000</v>
      </c>
      <c r="F14" s="103">
        <v>0.1</v>
      </c>
      <c r="G14" s="101">
        <v>1000000</v>
      </c>
      <c r="H14" s="293">
        <f t="shared" si="0"/>
        <v>0.1</v>
      </c>
    </row>
    <row r="15" spans="1:8" x14ac:dyDescent="0.25">
      <c r="A15" s="104" t="s">
        <v>297</v>
      </c>
      <c r="C15" s="292"/>
      <c r="E15" s="101">
        <v>799000</v>
      </c>
      <c r="G15" s="101">
        <v>7990000</v>
      </c>
      <c r="H15" s="293">
        <f>+E15/G15</f>
        <v>0.1</v>
      </c>
    </row>
    <row r="16" spans="1:8" x14ac:dyDescent="0.25">
      <c r="A16" s="101" t="s">
        <v>47</v>
      </c>
      <c r="B16" s="101" t="s">
        <v>954</v>
      </c>
      <c r="C16" s="292">
        <v>44682</v>
      </c>
      <c r="D16" s="101" t="s">
        <v>955</v>
      </c>
      <c r="E16" s="101">
        <v>186000</v>
      </c>
      <c r="F16" s="103">
        <v>0.06</v>
      </c>
      <c r="G16" s="101">
        <v>3100000</v>
      </c>
      <c r="H16" s="293">
        <f t="shared" ref="H16:H79" si="1">+E16/G16</f>
        <v>0.06</v>
      </c>
    </row>
    <row r="17" spans="1:8" x14ac:dyDescent="0.25">
      <c r="A17" s="101" t="s">
        <v>56</v>
      </c>
      <c r="B17" s="101" t="s">
        <v>956</v>
      </c>
      <c r="C17" s="292">
        <v>44682</v>
      </c>
      <c r="D17" s="101" t="s">
        <v>330</v>
      </c>
      <c r="E17" s="101">
        <v>21090</v>
      </c>
      <c r="F17" s="103">
        <v>0.06</v>
      </c>
      <c r="G17" s="101">
        <v>351500</v>
      </c>
      <c r="H17" s="293">
        <f t="shared" si="1"/>
        <v>0.06</v>
      </c>
    </row>
    <row r="18" spans="1:8" x14ac:dyDescent="0.25">
      <c r="A18" s="101" t="s">
        <v>56</v>
      </c>
      <c r="B18" s="101" t="s">
        <v>957</v>
      </c>
      <c r="C18" s="292">
        <v>44683</v>
      </c>
      <c r="D18" s="101" t="s">
        <v>559</v>
      </c>
      <c r="E18" s="101">
        <v>32370</v>
      </c>
      <c r="F18" s="103">
        <v>0.06</v>
      </c>
      <c r="G18" s="101">
        <v>539500</v>
      </c>
      <c r="H18" s="293">
        <f t="shared" si="1"/>
        <v>0.06</v>
      </c>
    </row>
    <row r="19" spans="1:8" x14ac:dyDescent="0.25">
      <c r="A19" s="101" t="s">
        <v>56</v>
      </c>
      <c r="B19" s="101" t="s">
        <v>958</v>
      </c>
      <c r="C19" s="292">
        <v>44685</v>
      </c>
      <c r="D19" s="101" t="s">
        <v>959</v>
      </c>
      <c r="E19" s="101">
        <v>10800</v>
      </c>
      <c r="F19" s="103">
        <v>0.06</v>
      </c>
      <c r="G19" s="101">
        <v>180000</v>
      </c>
      <c r="H19" s="293">
        <f t="shared" si="1"/>
        <v>0.06</v>
      </c>
    </row>
    <row r="20" spans="1:8" x14ac:dyDescent="0.25">
      <c r="A20" s="101" t="s">
        <v>56</v>
      </c>
      <c r="B20" s="101" t="s">
        <v>960</v>
      </c>
      <c r="C20" s="292">
        <v>44686</v>
      </c>
      <c r="D20" s="101" t="s">
        <v>307</v>
      </c>
      <c r="E20" s="101">
        <v>89598</v>
      </c>
      <c r="F20" s="103">
        <v>0.06</v>
      </c>
      <c r="G20" s="101">
        <v>1493300</v>
      </c>
      <c r="H20" s="293">
        <f t="shared" si="1"/>
        <v>0.06</v>
      </c>
    </row>
    <row r="21" spans="1:8" x14ac:dyDescent="0.25">
      <c r="A21" s="101" t="s">
        <v>56</v>
      </c>
      <c r="B21" s="101" t="s">
        <v>961</v>
      </c>
      <c r="C21" s="292">
        <v>44686</v>
      </c>
      <c r="D21" s="101" t="s">
        <v>307</v>
      </c>
      <c r="E21" s="101">
        <v>105276</v>
      </c>
      <c r="F21" s="103">
        <v>0.06</v>
      </c>
      <c r="G21" s="101">
        <v>1754600</v>
      </c>
      <c r="H21" s="293">
        <f t="shared" si="1"/>
        <v>0.06</v>
      </c>
    </row>
    <row r="22" spans="1:8" x14ac:dyDescent="0.25">
      <c r="A22" s="101" t="s">
        <v>56</v>
      </c>
      <c r="B22" s="101" t="s">
        <v>962</v>
      </c>
      <c r="C22" s="292">
        <v>44687</v>
      </c>
      <c r="D22" s="101" t="s">
        <v>552</v>
      </c>
      <c r="E22" s="101">
        <v>27270</v>
      </c>
      <c r="F22" s="103">
        <v>0.06</v>
      </c>
      <c r="G22" s="101">
        <v>454500</v>
      </c>
      <c r="H22" s="293">
        <f t="shared" si="1"/>
        <v>0.06</v>
      </c>
    </row>
    <row r="23" spans="1:8" x14ac:dyDescent="0.25">
      <c r="A23" s="101" t="s">
        <v>56</v>
      </c>
      <c r="B23" s="101" t="s">
        <v>963</v>
      </c>
      <c r="C23" s="292">
        <v>44687</v>
      </c>
      <c r="D23" s="101" t="s">
        <v>552</v>
      </c>
      <c r="E23" s="101">
        <v>30540</v>
      </c>
      <c r="F23" s="103">
        <v>0.06</v>
      </c>
      <c r="G23" s="101">
        <v>509000</v>
      </c>
      <c r="H23" s="293">
        <f t="shared" si="1"/>
        <v>0.06</v>
      </c>
    </row>
    <row r="24" spans="1:8" x14ac:dyDescent="0.25">
      <c r="A24" s="101" t="s">
        <v>56</v>
      </c>
      <c r="B24" s="101" t="s">
        <v>964</v>
      </c>
      <c r="C24" s="292">
        <v>44687</v>
      </c>
      <c r="D24" s="101" t="s">
        <v>303</v>
      </c>
      <c r="E24" s="101">
        <v>94248</v>
      </c>
      <c r="F24" s="103">
        <v>0.06</v>
      </c>
      <c r="G24" s="101">
        <v>1570800</v>
      </c>
      <c r="H24" s="293">
        <f t="shared" si="1"/>
        <v>0.06</v>
      </c>
    </row>
    <row r="25" spans="1:8" x14ac:dyDescent="0.25">
      <c r="A25" s="101" t="s">
        <v>56</v>
      </c>
      <c r="B25" s="101" t="s">
        <v>965</v>
      </c>
      <c r="C25" s="292">
        <v>44689</v>
      </c>
      <c r="D25" s="101" t="s">
        <v>330</v>
      </c>
      <c r="E25" s="101">
        <v>28275</v>
      </c>
      <c r="F25" s="103">
        <v>0.06</v>
      </c>
      <c r="G25" s="101">
        <v>471250</v>
      </c>
      <c r="H25" s="293">
        <f t="shared" si="1"/>
        <v>0.06</v>
      </c>
    </row>
    <row r="26" spans="1:8" x14ac:dyDescent="0.25">
      <c r="A26" s="101" t="s">
        <v>56</v>
      </c>
      <c r="B26" s="101" t="s">
        <v>966</v>
      </c>
      <c r="C26" s="292">
        <v>44690</v>
      </c>
      <c r="D26" s="101" t="s">
        <v>322</v>
      </c>
      <c r="E26" s="101">
        <v>79800</v>
      </c>
      <c r="F26" s="103">
        <v>0.06</v>
      </c>
      <c r="G26" s="101">
        <v>1330000</v>
      </c>
      <c r="H26" s="293">
        <f t="shared" si="1"/>
        <v>0.06</v>
      </c>
    </row>
    <row r="27" spans="1:8" x14ac:dyDescent="0.25">
      <c r="A27" s="101" t="s">
        <v>56</v>
      </c>
      <c r="B27" s="101" t="s">
        <v>967</v>
      </c>
      <c r="C27" s="292">
        <v>44690</v>
      </c>
      <c r="D27" s="101" t="s">
        <v>307</v>
      </c>
      <c r="E27" s="101">
        <v>24600</v>
      </c>
      <c r="F27" s="103">
        <v>0.06</v>
      </c>
      <c r="G27" s="101">
        <v>410000</v>
      </c>
      <c r="H27" s="293">
        <f t="shared" si="1"/>
        <v>0.06</v>
      </c>
    </row>
    <row r="28" spans="1:8" x14ac:dyDescent="0.25">
      <c r="A28" s="101" t="s">
        <v>56</v>
      </c>
      <c r="B28" s="101" t="s">
        <v>968</v>
      </c>
      <c r="C28" s="292">
        <v>44692</v>
      </c>
      <c r="D28" s="101" t="s">
        <v>783</v>
      </c>
      <c r="E28" s="101">
        <v>10650</v>
      </c>
      <c r="F28" s="103">
        <v>0.06</v>
      </c>
      <c r="G28" s="101">
        <v>177500</v>
      </c>
      <c r="H28" s="293">
        <f t="shared" si="1"/>
        <v>0.06</v>
      </c>
    </row>
    <row r="29" spans="1:8" x14ac:dyDescent="0.25">
      <c r="A29" s="101" t="s">
        <v>56</v>
      </c>
      <c r="B29" s="101" t="s">
        <v>969</v>
      </c>
      <c r="C29" s="292">
        <v>44692</v>
      </c>
      <c r="D29" s="101" t="s">
        <v>783</v>
      </c>
      <c r="E29" s="101">
        <v>17850</v>
      </c>
      <c r="F29" s="103">
        <v>0.06</v>
      </c>
      <c r="G29" s="101">
        <v>297500</v>
      </c>
      <c r="H29" s="293">
        <f t="shared" si="1"/>
        <v>0.06</v>
      </c>
    </row>
    <row r="30" spans="1:8" x14ac:dyDescent="0.25">
      <c r="A30" s="101" t="s">
        <v>56</v>
      </c>
      <c r="B30" s="101" t="s">
        <v>970</v>
      </c>
      <c r="C30" s="292">
        <v>44692</v>
      </c>
      <c r="D30" s="101" t="s">
        <v>783</v>
      </c>
      <c r="E30" s="101">
        <v>12630</v>
      </c>
      <c r="F30" s="103">
        <v>0.06</v>
      </c>
      <c r="G30" s="101">
        <v>210500</v>
      </c>
      <c r="H30" s="293">
        <f t="shared" si="1"/>
        <v>0.06</v>
      </c>
    </row>
    <row r="31" spans="1:8" x14ac:dyDescent="0.25">
      <c r="A31" s="101" t="s">
        <v>56</v>
      </c>
      <c r="B31" s="101" t="s">
        <v>971</v>
      </c>
      <c r="C31" s="292">
        <v>44692</v>
      </c>
      <c r="D31" s="101" t="s">
        <v>328</v>
      </c>
      <c r="E31" s="101">
        <v>15000</v>
      </c>
      <c r="F31" s="103">
        <v>0.06</v>
      </c>
      <c r="G31" s="101">
        <v>250000</v>
      </c>
      <c r="H31" s="293">
        <f t="shared" si="1"/>
        <v>0.06</v>
      </c>
    </row>
    <row r="32" spans="1:8" x14ac:dyDescent="0.25">
      <c r="A32" s="101" t="s">
        <v>56</v>
      </c>
      <c r="B32" s="101" t="s">
        <v>972</v>
      </c>
      <c r="C32" s="292">
        <v>44694</v>
      </c>
      <c r="D32" s="101" t="s">
        <v>324</v>
      </c>
      <c r="E32" s="101">
        <v>74100</v>
      </c>
      <c r="F32" s="103">
        <v>0.06</v>
      </c>
      <c r="G32" s="101">
        <v>1235000</v>
      </c>
      <c r="H32" s="293">
        <f t="shared" si="1"/>
        <v>0.06</v>
      </c>
    </row>
    <row r="33" spans="1:8" x14ac:dyDescent="0.25">
      <c r="A33" s="101" t="s">
        <v>56</v>
      </c>
      <c r="B33" s="101" t="s">
        <v>973</v>
      </c>
      <c r="C33" s="292">
        <v>44694</v>
      </c>
      <c r="D33" s="101" t="s">
        <v>785</v>
      </c>
      <c r="E33" s="101">
        <v>12864</v>
      </c>
      <c r="F33" s="103">
        <v>0.06</v>
      </c>
      <c r="G33" s="101">
        <v>214400</v>
      </c>
      <c r="H33" s="293">
        <f t="shared" si="1"/>
        <v>0.06</v>
      </c>
    </row>
    <row r="34" spans="1:8" x14ac:dyDescent="0.25">
      <c r="A34" s="101" t="s">
        <v>56</v>
      </c>
      <c r="B34" s="101" t="s">
        <v>974</v>
      </c>
      <c r="C34" s="292">
        <v>44699</v>
      </c>
      <c r="D34" s="101" t="s">
        <v>330</v>
      </c>
      <c r="E34" s="101">
        <v>54465</v>
      </c>
      <c r="F34" s="103">
        <v>0.06</v>
      </c>
      <c r="G34" s="101">
        <v>907750</v>
      </c>
      <c r="H34" s="293">
        <f t="shared" si="1"/>
        <v>0.06</v>
      </c>
    </row>
    <row r="35" spans="1:8" x14ac:dyDescent="0.25">
      <c r="A35" s="101" t="s">
        <v>56</v>
      </c>
      <c r="B35" s="101" t="s">
        <v>975</v>
      </c>
      <c r="C35" s="292">
        <v>44700</v>
      </c>
      <c r="D35" s="101" t="s">
        <v>562</v>
      </c>
      <c r="E35" s="101">
        <v>47010</v>
      </c>
      <c r="F35" s="103">
        <v>0.06</v>
      </c>
      <c r="G35" s="101">
        <v>783500</v>
      </c>
      <c r="H35" s="293">
        <f t="shared" si="1"/>
        <v>0.06</v>
      </c>
    </row>
    <row r="36" spans="1:8" x14ac:dyDescent="0.25">
      <c r="A36" s="101" t="s">
        <v>56</v>
      </c>
      <c r="B36" s="101" t="s">
        <v>976</v>
      </c>
      <c r="C36" s="292">
        <v>44701</v>
      </c>
      <c r="D36" s="101" t="s">
        <v>328</v>
      </c>
      <c r="E36" s="101">
        <v>56520</v>
      </c>
      <c r="F36" s="103">
        <v>0.06</v>
      </c>
      <c r="G36" s="101">
        <v>942000</v>
      </c>
      <c r="H36" s="293">
        <f t="shared" si="1"/>
        <v>0.06</v>
      </c>
    </row>
    <row r="37" spans="1:8" x14ac:dyDescent="0.25">
      <c r="A37" s="101" t="s">
        <v>56</v>
      </c>
      <c r="B37" s="101" t="s">
        <v>977</v>
      </c>
      <c r="C37" s="292">
        <v>44706</v>
      </c>
      <c r="D37" s="101" t="s">
        <v>307</v>
      </c>
      <c r="E37" s="101">
        <v>84294</v>
      </c>
      <c r="F37" s="103">
        <v>0.06</v>
      </c>
      <c r="G37" s="101">
        <v>1404900</v>
      </c>
      <c r="H37" s="293">
        <f t="shared" si="1"/>
        <v>0.06</v>
      </c>
    </row>
    <row r="38" spans="1:8" x14ac:dyDescent="0.25">
      <c r="A38" s="101" t="s">
        <v>56</v>
      </c>
      <c r="B38" s="101" t="s">
        <v>978</v>
      </c>
      <c r="C38" s="292">
        <v>44707</v>
      </c>
      <c r="D38" s="101" t="s">
        <v>328</v>
      </c>
      <c r="E38" s="101">
        <v>13500</v>
      </c>
      <c r="F38" s="103">
        <v>0.06</v>
      </c>
      <c r="G38" s="101">
        <v>225000</v>
      </c>
      <c r="H38" s="293">
        <f t="shared" si="1"/>
        <v>0.06</v>
      </c>
    </row>
    <row r="39" spans="1:8" x14ac:dyDescent="0.25">
      <c r="A39" s="101" t="s">
        <v>56</v>
      </c>
      <c r="B39" s="101" t="s">
        <v>979</v>
      </c>
      <c r="C39" s="292">
        <v>44707</v>
      </c>
      <c r="D39" s="101" t="s">
        <v>774</v>
      </c>
      <c r="E39" s="101">
        <v>21087</v>
      </c>
      <c r="F39" s="103">
        <v>0.06</v>
      </c>
      <c r="G39" s="101">
        <v>351450</v>
      </c>
      <c r="H39" s="293">
        <f t="shared" si="1"/>
        <v>0.06</v>
      </c>
    </row>
    <row r="40" spans="1:8" x14ac:dyDescent="0.25">
      <c r="A40" s="101" t="s">
        <v>56</v>
      </c>
      <c r="B40" s="101" t="s">
        <v>980</v>
      </c>
      <c r="C40" s="292">
        <v>44707</v>
      </c>
      <c r="D40" s="101" t="s">
        <v>330</v>
      </c>
      <c r="E40" s="101">
        <v>21270</v>
      </c>
      <c r="F40" s="103">
        <v>0.06</v>
      </c>
      <c r="G40" s="101">
        <v>354500</v>
      </c>
      <c r="H40" s="293">
        <f t="shared" si="1"/>
        <v>0.06</v>
      </c>
    </row>
    <row r="41" spans="1:8" x14ac:dyDescent="0.25">
      <c r="A41" s="101" t="s">
        <v>56</v>
      </c>
      <c r="B41" s="101" t="s">
        <v>981</v>
      </c>
      <c r="C41" s="292">
        <v>44708</v>
      </c>
      <c r="D41" s="101" t="s">
        <v>309</v>
      </c>
      <c r="E41" s="101">
        <v>19500</v>
      </c>
      <c r="F41" s="103">
        <v>0.06</v>
      </c>
      <c r="G41" s="101">
        <v>325000</v>
      </c>
      <c r="H41" s="293">
        <f t="shared" si="1"/>
        <v>0.06</v>
      </c>
    </row>
    <row r="42" spans="1:8" x14ac:dyDescent="0.25">
      <c r="A42" s="101" t="s">
        <v>56</v>
      </c>
      <c r="B42" s="101" t="s">
        <v>982</v>
      </c>
      <c r="C42" s="292">
        <v>44708</v>
      </c>
      <c r="D42" s="101" t="s">
        <v>307</v>
      </c>
      <c r="E42" s="101">
        <v>75000</v>
      </c>
      <c r="F42" s="103">
        <v>0.06</v>
      </c>
      <c r="G42" s="101">
        <v>1250000</v>
      </c>
      <c r="H42" s="293">
        <f t="shared" si="1"/>
        <v>0.06</v>
      </c>
    </row>
    <row r="43" spans="1:8" x14ac:dyDescent="0.25">
      <c r="A43" s="104" t="s">
        <v>51</v>
      </c>
      <c r="C43" s="292"/>
      <c r="E43" s="101">
        <v>1265607</v>
      </c>
      <c r="G43" s="101">
        <v>21093450</v>
      </c>
      <c r="H43" s="293">
        <f t="shared" si="1"/>
        <v>0.06</v>
      </c>
    </row>
    <row r="44" spans="1:8" x14ac:dyDescent="0.25">
      <c r="A44" s="101" t="s">
        <v>52</v>
      </c>
      <c r="B44" s="101" t="s">
        <v>983</v>
      </c>
      <c r="C44" s="292">
        <v>44682</v>
      </c>
      <c r="D44" s="101" t="s">
        <v>79</v>
      </c>
      <c r="E44" s="101">
        <v>23960</v>
      </c>
      <c r="F44" s="103">
        <v>0.04</v>
      </c>
      <c r="G44" s="101">
        <v>599000</v>
      </c>
      <c r="H44" s="293">
        <f t="shared" si="1"/>
        <v>0.04</v>
      </c>
    </row>
    <row r="45" spans="1:8" x14ac:dyDescent="0.25">
      <c r="A45" s="101" t="s">
        <v>56</v>
      </c>
      <c r="B45" s="101" t="s">
        <v>984</v>
      </c>
      <c r="C45" s="292">
        <v>44682</v>
      </c>
      <c r="D45" s="101" t="s">
        <v>58</v>
      </c>
      <c r="E45" s="101">
        <v>71288</v>
      </c>
      <c r="F45" s="103">
        <v>0.04</v>
      </c>
      <c r="G45" s="101">
        <v>1782200</v>
      </c>
      <c r="H45" s="293">
        <f t="shared" si="1"/>
        <v>0.04</v>
      </c>
    </row>
    <row r="46" spans="1:8" x14ac:dyDescent="0.25">
      <c r="A46" s="101" t="s">
        <v>56</v>
      </c>
      <c r="B46" s="101" t="s">
        <v>985</v>
      </c>
      <c r="C46" s="292">
        <v>44682</v>
      </c>
      <c r="D46" s="101" t="s">
        <v>58</v>
      </c>
      <c r="E46" s="101">
        <v>14780</v>
      </c>
      <c r="F46" s="103">
        <v>0.04</v>
      </c>
      <c r="G46" s="101">
        <v>369500</v>
      </c>
      <c r="H46" s="293">
        <f t="shared" si="1"/>
        <v>0.04</v>
      </c>
    </row>
    <row r="47" spans="1:8" x14ac:dyDescent="0.25">
      <c r="A47" s="101" t="s">
        <v>56</v>
      </c>
      <c r="B47" s="101" t="s">
        <v>986</v>
      </c>
      <c r="C47" s="292">
        <v>44682</v>
      </c>
      <c r="D47" s="101" t="s">
        <v>58</v>
      </c>
      <c r="E47" s="101">
        <v>8000</v>
      </c>
      <c r="F47" s="103">
        <v>0.04</v>
      </c>
      <c r="G47" s="101">
        <v>200000</v>
      </c>
      <c r="H47" s="293">
        <f t="shared" si="1"/>
        <v>0.04</v>
      </c>
    </row>
    <row r="48" spans="1:8" x14ac:dyDescent="0.25">
      <c r="A48" s="101" t="s">
        <v>56</v>
      </c>
      <c r="B48" s="101" t="s">
        <v>987</v>
      </c>
      <c r="C48" s="292">
        <v>44682</v>
      </c>
      <c r="D48" s="101" t="s">
        <v>988</v>
      </c>
      <c r="E48" s="101">
        <v>10403</v>
      </c>
      <c r="F48" s="103">
        <v>0.04</v>
      </c>
      <c r="G48" s="101">
        <v>260084</v>
      </c>
      <c r="H48" s="293">
        <f t="shared" si="1"/>
        <v>3.9998615831808186E-2</v>
      </c>
    </row>
    <row r="49" spans="1:8" x14ac:dyDescent="0.25">
      <c r="A49" s="101" t="s">
        <v>56</v>
      </c>
      <c r="B49" s="101" t="s">
        <v>989</v>
      </c>
      <c r="C49" s="292">
        <v>44683</v>
      </c>
      <c r="D49" s="101" t="s">
        <v>69</v>
      </c>
      <c r="E49" s="101">
        <v>63050</v>
      </c>
      <c r="F49" s="103">
        <v>0.04</v>
      </c>
      <c r="G49" s="101">
        <v>1576244</v>
      </c>
      <c r="H49" s="293">
        <f t="shared" si="1"/>
        <v>4.0000152260690605E-2</v>
      </c>
    </row>
    <row r="50" spans="1:8" x14ac:dyDescent="0.25">
      <c r="A50" s="101" t="s">
        <v>56</v>
      </c>
      <c r="B50" s="101" t="s">
        <v>990</v>
      </c>
      <c r="C50" s="292">
        <v>44685</v>
      </c>
      <c r="D50" s="101" t="s">
        <v>79</v>
      </c>
      <c r="E50" s="101">
        <v>17160</v>
      </c>
      <c r="F50" s="103">
        <v>0.04</v>
      </c>
      <c r="G50" s="101">
        <v>429000</v>
      </c>
      <c r="H50" s="293">
        <f t="shared" si="1"/>
        <v>0.04</v>
      </c>
    </row>
    <row r="51" spans="1:8" x14ac:dyDescent="0.25">
      <c r="A51" s="101" t="s">
        <v>56</v>
      </c>
      <c r="B51" s="101" t="s">
        <v>991</v>
      </c>
      <c r="C51" s="292">
        <v>44686</v>
      </c>
      <c r="D51" s="101" t="s">
        <v>79</v>
      </c>
      <c r="E51" s="101">
        <v>8624</v>
      </c>
      <c r="F51" s="103">
        <v>0.04</v>
      </c>
      <c r="G51" s="101">
        <v>215600</v>
      </c>
      <c r="H51" s="293">
        <f t="shared" si="1"/>
        <v>0.04</v>
      </c>
    </row>
    <row r="52" spans="1:8" x14ac:dyDescent="0.25">
      <c r="A52" s="101" t="s">
        <v>56</v>
      </c>
      <c r="B52" s="101" t="s">
        <v>992</v>
      </c>
      <c r="C52" s="292">
        <v>44686</v>
      </c>
      <c r="D52" s="101" t="s">
        <v>79</v>
      </c>
      <c r="E52" s="101">
        <v>7200</v>
      </c>
      <c r="F52" s="103">
        <v>0.04</v>
      </c>
      <c r="G52" s="101">
        <v>180000</v>
      </c>
      <c r="H52" s="293">
        <f t="shared" si="1"/>
        <v>0.04</v>
      </c>
    </row>
    <row r="53" spans="1:8" x14ac:dyDescent="0.25">
      <c r="A53" s="101" t="s">
        <v>56</v>
      </c>
      <c r="B53" s="101" t="s">
        <v>993</v>
      </c>
      <c r="C53" s="292">
        <v>44688</v>
      </c>
      <c r="D53" s="101" t="s">
        <v>69</v>
      </c>
      <c r="E53" s="101">
        <v>224762</v>
      </c>
      <c r="F53" s="103">
        <v>0.04</v>
      </c>
      <c r="G53" s="101">
        <v>5619040</v>
      </c>
      <c r="H53" s="293">
        <f t="shared" si="1"/>
        <v>4.0000071186537201E-2</v>
      </c>
    </row>
    <row r="54" spans="1:8" x14ac:dyDescent="0.25">
      <c r="A54" s="101" t="s">
        <v>56</v>
      </c>
      <c r="B54" s="101" t="s">
        <v>994</v>
      </c>
      <c r="C54" s="292">
        <v>44690</v>
      </c>
      <c r="D54" s="101" t="s">
        <v>69</v>
      </c>
      <c r="E54" s="101">
        <v>260600</v>
      </c>
      <c r="F54" s="103">
        <v>0.04</v>
      </c>
      <c r="G54" s="101">
        <v>6515000</v>
      </c>
      <c r="H54" s="293">
        <f t="shared" si="1"/>
        <v>0.04</v>
      </c>
    </row>
    <row r="55" spans="1:8" x14ac:dyDescent="0.25">
      <c r="A55" s="101" t="s">
        <v>56</v>
      </c>
      <c r="B55" s="101" t="s">
        <v>995</v>
      </c>
      <c r="C55" s="292">
        <v>44690</v>
      </c>
      <c r="D55" s="101" t="s">
        <v>69</v>
      </c>
      <c r="E55" s="101">
        <v>21652</v>
      </c>
      <c r="F55" s="103">
        <v>0.04</v>
      </c>
      <c r="G55" s="101">
        <v>541296</v>
      </c>
      <c r="H55" s="293">
        <f t="shared" si="1"/>
        <v>4.0000295586887766E-2</v>
      </c>
    </row>
    <row r="56" spans="1:8" x14ac:dyDescent="0.25">
      <c r="A56" s="101" t="s">
        <v>56</v>
      </c>
      <c r="B56" s="101" t="s">
        <v>996</v>
      </c>
      <c r="C56" s="292">
        <v>44691</v>
      </c>
      <c r="D56" s="101" t="s">
        <v>69</v>
      </c>
      <c r="E56" s="101">
        <v>29000</v>
      </c>
      <c r="F56" s="103">
        <v>0.04</v>
      </c>
      <c r="G56" s="101">
        <v>725000</v>
      </c>
      <c r="H56" s="293">
        <f t="shared" si="1"/>
        <v>0.04</v>
      </c>
    </row>
    <row r="57" spans="1:8" x14ac:dyDescent="0.25">
      <c r="A57" s="101" t="s">
        <v>56</v>
      </c>
      <c r="B57" s="101" t="s">
        <v>997</v>
      </c>
      <c r="C57" s="292">
        <v>44692</v>
      </c>
      <c r="D57" s="101" t="s">
        <v>998</v>
      </c>
      <c r="E57" s="101">
        <v>462412</v>
      </c>
      <c r="F57" s="103">
        <v>0.04</v>
      </c>
      <c r="G57" s="101">
        <v>11560298</v>
      </c>
      <c r="H57" s="293">
        <f t="shared" si="1"/>
        <v>4.0000006920236829E-2</v>
      </c>
    </row>
    <row r="58" spans="1:8" x14ac:dyDescent="0.25">
      <c r="A58" s="101" t="s">
        <v>56</v>
      </c>
      <c r="B58" s="101" t="s">
        <v>999</v>
      </c>
      <c r="C58" s="292">
        <v>44693</v>
      </c>
      <c r="D58" s="101" t="s">
        <v>79</v>
      </c>
      <c r="E58" s="101">
        <v>11200</v>
      </c>
      <c r="F58" s="103">
        <v>0.04</v>
      </c>
      <c r="G58" s="101">
        <v>280000</v>
      </c>
      <c r="H58" s="293">
        <f t="shared" si="1"/>
        <v>0.04</v>
      </c>
    </row>
    <row r="59" spans="1:8" x14ac:dyDescent="0.25">
      <c r="A59" s="101" t="s">
        <v>56</v>
      </c>
      <c r="B59" s="101" t="s">
        <v>1000</v>
      </c>
      <c r="C59" s="292">
        <v>44693</v>
      </c>
      <c r="D59" s="101" t="s">
        <v>58</v>
      </c>
      <c r="E59" s="101">
        <v>29924</v>
      </c>
      <c r="F59" s="103">
        <v>0.04</v>
      </c>
      <c r="G59" s="101">
        <v>748109</v>
      </c>
      <c r="H59" s="293">
        <f t="shared" si="1"/>
        <v>3.9999518786700869E-2</v>
      </c>
    </row>
    <row r="60" spans="1:8" x14ac:dyDescent="0.25">
      <c r="A60" s="101" t="s">
        <v>56</v>
      </c>
      <c r="B60" s="101" t="s">
        <v>1001</v>
      </c>
      <c r="C60" s="292">
        <v>44694</v>
      </c>
      <c r="D60" s="101" t="s">
        <v>377</v>
      </c>
      <c r="E60" s="101">
        <v>10400</v>
      </c>
      <c r="F60" s="103">
        <v>0.04</v>
      </c>
      <c r="G60" s="101">
        <v>260000</v>
      </c>
      <c r="H60" s="293">
        <f t="shared" si="1"/>
        <v>0.04</v>
      </c>
    </row>
    <row r="61" spans="1:8" x14ac:dyDescent="0.25">
      <c r="A61" s="101" t="s">
        <v>56</v>
      </c>
      <c r="B61" s="101" t="s">
        <v>1002</v>
      </c>
      <c r="C61" s="292">
        <v>44699</v>
      </c>
      <c r="D61" s="101" t="s">
        <v>75</v>
      </c>
      <c r="E61" s="101">
        <v>33220</v>
      </c>
      <c r="F61" s="103">
        <v>0.04</v>
      </c>
      <c r="G61" s="101">
        <v>830500</v>
      </c>
      <c r="H61" s="293">
        <f t="shared" si="1"/>
        <v>0.04</v>
      </c>
    </row>
    <row r="62" spans="1:8" x14ac:dyDescent="0.25">
      <c r="A62" s="101" t="s">
        <v>56</v>
      </c>
      <c r="B62" s="101" t="s">
        <v>1003</v>
      </c>
      <c r="C62" s="292">
        <v>44702</v>
      </c>
      <c r="D62" s="101" t="s">
        <v>79</v>
      </c>
      <c r="E62" s="101">
        <v>19200</v>
      </c>
      <c r="F62" s="103">
        <v>0.04</v>
      </c>
      <c r="G62" s="101">
        <v>480000</v>
      </c>
      <c r="H62" s="293">
        <f t="shared" si="1"/>
        <v>0.04</v>
      </c>
    </row>
    <row r="63" spans="1:8" x14ac:dyDescent="0.25">
      <c r="A63" s="101" t="s">
        <v>56</v>
      </c>
      <c r="B63" s="101" t="s">
        <v>1004</v>
      </c>
      <c r="C63" s="292">
        <v>44707</v>
      </c>
      <c r="D63" s="101" t="s">
        <v>69</v>
      </c>
      <c r="E63" s="101">
        <v>271204</v>
      </c>
      <c r="F63" s="103">
        <v>0.04</v>
      </c>
      <c r="G63" s="101">
        <v>6780105</v>
      </c>
      <c r="H63" s="293">
        <f t="shared" si="1"/>
        <v>3.9999970501931756E-2</v>
      </c>
    </row>
    <row r="64" spans="1:8" x14ac:dyDescent="0.25">
      <c r="A64" s="101" t="s">
        <v>56</v>
      </c>
      <c r="B64" s="101" t="s">
        <v>1005</v>
      </c>
      <c r="C64" s="292">
        <v>44707</v>
      </c>
      <c r="D64" s="101" t="s">
        <v>1006</v>
      </c>
      <c r="E64" s="101">
        <v>19200</v>
      </c>
      <c r="F64" s="103">
        <v>0.04</v>
      </c>
      <c r="G64" s="101">
        <v>480000</v>
      </c>
      <c r="H64" s="293">
        <f t="shared" si="1"/>
        <v>0.04</v>
      </c>
    </row>
    <row r="65" spans="1:8" x14ac:dyDescent="0.25">
      <c r="A65" s="101" t="s">
        <v>56</v>
      </c>
      <c r="B65" s="101" t="s">
        <v>1007</v>
      </c>
      <c r="C65" s="292">
        <v>44707</v>
      </c>
      <c r="D65" s="101" t="s">
        <v>1008</v>
      </c>
      <c r="E65" s="101">
        <v>28800</v>
      </c>
      <c r="F65" s="103">
        <v>0.04</v>
      </c>
      <c r="G65" s="101">
        <v>720000</v>
      </c>
      <c r="H65" s="293">
        <f t="shared" si="1"/>
        <v>0.04</v>
      </c>
    </row>
    <row r="66" spans="1:8" x14ac:dyDescent="0.25">
      <c r="A66" s="101" t="s">
        <v>56</v>
      </c>
      <c r="B66" s="101" t="s">
        <v>1009</v>
      </c>
      <c r="C66" s="292">
        <v>44708</v>
      </c>
      <c r="D66" s="101" t="s">
        <v>127</v>
      </c>
      <c r="E66" s="101">
        <v>10800</v>
      </c>
      <c r="F66" s="103">
        <v>0.04</v>
      </c>
      <c r="G66" s="101">
        <v>270000</v>
      </c>
      <c r="H66" s="293">
        <f t="shared" si="1"/>
        <v>0.04</v>
      </c>
    </row>
    <row r="67" spans="1:8" x14ac:dyDescent="0.25">
      <c r="A67" s="101" t="s">
        <v>56</v>
      </c>
      <c r="B67" s="101" t="s">
        <v>1010</v>
      </c>
      <c r="C67" s="292">
        <v>44712</v>
      </c>
      <c r="D67" s="101" t="s">
        <v>69</v>
      </c>
      <c r="E67" s="101">
        <v>181040</v>
      </c>
      <c r="F67" s="103">
        <v>0.04</v>
      </c>
      <c r="G67" s="101">
        <v>4526000</v>
      </c>
      <c r="H67" s="293">
        <f t="shared" si="1"/>
        <v>0.04</v>
      </c>
    </row>
    <row r="68" spans="1:8" x14ac:dyDescent="0.25">
      <c r="A68" s="101" t="s">
        <v>56</v>
      </c>
      <c r="B68" s="101" t="s">
        <v>1011</v>
      </c>
      <c r="C68" s="292">
        <v>44712</v>
      </c>
      <c r="D68" s="101" t="s">
        <v>69</v>
      </c>
      <c r="E68" s="101">
        <v>52962</v>
      </c>
      <c r="F68" s="103">
        <v>0.04</v>
      </c>
      <c r="G68" s="101">
        <v>1324058</v>
      </c>
      <c r="H68" s="293">
        <f t="shared" si="1"/>
        <v>3.9999758318744347E-2</v>
      </c>
    </row>
    <row r="69" spans="1:8" x14ac:dyDescent="0.25">
      <c r="A69" s="104" t="s">
        <v>95</v>
      </c>
      <c r="C69" s="292"/>
      <c r="E69" s="101">
        <v>1890841</v>
      </c>
      <c r="G69" s="101">
        <v>47271034</v>
      </c>
      <c r="H69" s="293">
        <f t="shared" si="1"/>
        <v>3.9999992384342598E-2</v>
      </c>
    </row>
    <row r="70" spans="1:8" x14ac:dyDescent="0.25">
      <c r="A70" s="101" t="s">
        <v>96</v>
      </c>
      <c r="B70" s="101" t="s">
        <v>1012</v>
      </c>
      <c r="C70" s="292">
        <v>44682</v>
      </c>
      <c r="D70" s="101" t="s">
        <v>1013</v>
      </c>
      <c r="E70" s="101">
        <v>26527</v>
      </c>
      <c r="F70" s="103">
        <v>0.01</v>
      </c>
      <c r="G70" s="101">
        <v>2652716</v>
      </c>
      <c r="H70" s="293">
        <f t="shared" si="1"/>
        <v>9.9999396844592491E-3</v>
      </c>
    </row>
    <row r="71" spans="1:8" x14ac:dyDescent="0.25">
      <c r="A71" s="101" t="s">
        <v>56</v>
      </c>
      <c r="B71" s="101" t="s">
        <v>1014</v>
      </c>
      <c r="C71" s="292">
        <v>44682</v>
      </c>
      <c r="D71" s="101" t="s">
        <v>1013</v>
      </c>
      <c r="E71" s="101">
        <v>145500</v>
      </c>
      <c r="F71" s="103">
        <v>0.01</v>
      </c>
      <c r="G71" s="101">
        <v>14549950</v>
      </c>
      <c r="H71" s="293">
        <f t="shared" si="1"/>
        <v>1.0000034364379259E-2</v>
      </c>
    </row>
    <row r="72" spans="1:8" x14ac:dyDescent="0.25">
      <c r="A72" s="101" t="s">
        <v>56</v>
      </c>
      <c r="B72" s="101" t="s">
        <v>1015</v>
      </c>
      <c r="C72" s="292">
        <v>44685</v>
      </c>
      <c r="D72" s="101" t="s">
        <v>99</v>
      </c>
      <c r="E72" s="101">
        <v>18000</v>
      </c>
      <c r="F72" s="103">
        <v>0.01</v>
      </c>
      <c r="G72" s="101">
        <v>1800000</v>
      </c>
      <c r="H72" s="293">
        <f t="shared" si="1"/>
        <v>0.01</v>
      </c>
    </row>
    <row r="73" spans="1:8" x14ac:dyDescent="0.25">
      <c r="A73" s="101" t="s">
        <v>56</v>
      </c>
      <c r="B73" s="101" t="s">
        <v>1016</v>
      </c>
      <c r="C73" s="292">
        <v>44687</v>
      </c>
      <c r="D73" s="101" t="s">
        <v>102</v>
      </c>
      <c r="E73" s="101">
        <v>10525</v>
      </c>
      <c r="F73" s="103">
        <v>0.01</v>
      </c>
      <c r="G73" s="101">
        <v>1052500</v>
      </c>
      <c r="H73" s="293">
        <f t="shared" si="1"/>
        <v>0.01</v>
      </c>
    </row>
    <row r="74" spans="1:8" x14ac:dyDescent="0.25">
      <c r="A74" s="101" t="s">
        <v>56</v>
      </c>
      <c r="B74" s="101" t="s">
        <v>1017</v>
      </c>
      <c r="C74" s="292">
        <v>44687</v>
      </c>
      <c r="D74" s="101" t="s">
        <v>99</v>
      </c>
      <c r="E74" s="101">
        <v>4000</v>
      </c>
      <c r="F74" s="103">
        <v>0.01</v>
      </c>
      <c r="G74" s="101">
        <v>400000</v>
      </c>
      <c r="H74" s="293">
        <f t="shared" si="1"/>
        <v>0.01</v>
      </c>
    </row>
    <row r="75" spans="1:8" x14ac:dyDescent="0.25">
      <c r="A75" s="101" t="s">
        <v>56</v>
      </c>
      <c r="B75" s="101" t="s">
        <v>1018</v>
      </c>
      <c r="C75" s="292">
        <v>44692</v>
      </c>
      <c r="D75" s="101" t="s">
        <v>610</v>
      </c>
      <c r="E75" s="101">
        <v>18000</v>
      </c>
      <c r="F75" s="103">
        <v>0.01</v>
      </c>
      <c r="G75" s="101">
        <v>1800000</v>
      </c>
      <c r="H75" s="293">
        <f t="shared" si="1"/>
        <v>0.01</v>
      </c>
    </row>
    <row r="76" spans="1:8" x14ac:dyDescent="0.25">
      <c r="A76" s="101" t="s">
        <v>56</v>
      </c>
      <c r="B76" s="101" t="s">
        <v>1019</v>
      </c>
      <c r="C76" s="292">
        <v>44694</v>
      </c>
      <c r="D76" s="101" t="s">
        <v>764</v>
      </c>
      <c r="E76" s="101">
        <v>3500</v>
      </c>
      <c r="F76" s="103">
        <v>0.01</v>
      </c>
      <c r="G76" s="101">
        <v>350000</v>
      </c>
      <c r="H76" s="293">
        <f t="shared" si="1"/>
        <v>0.01</v>
      </c>
    </row>
    <row r="77" spans="1:8" x14ac:dyDescent="0.25">
      <c r="A77" s="101" t="s">
        <v>56</v>
      </c>
      <c r="B77" s="101" t="s">
        <v>1020</v>
      </c>
      <c r="C77" s="292">
        <v>44701</v>
      </c>
      <c r="D77" s="101" t="s">
        <v>102</v>
      </c>
      <c r="E77" s="101">
        <v>13525</v>
      </c>
      <c r="F77" s="103">
        <v>0.01</v>
      </c>
      <c r="G77" s="101">
        <v>1352500</v>
      </c>
      <c r="H77" s="293">
        <f t="shared" si="1"/>
        <v>0.01</v>
      </c>
    </row>
    <row r="78" spans="1:8" x14ac:dyDescent="0.25">
      <c r="A78" s="101" t="s">
        <v>56</v>
      </c>
      <c r="B78" s="101" t="s">
        <v>1021</v>
      </c>
      <c r="C78" s="292">
        <v>44708</v>
      </c>
      <c r="D78" s="101" t="s">
        <v>1022</v>
      </c>
      <c r="E78" s="101">
        <v>12000</v>
      </c>
      <c r="F78" s="103">
        <v>0.01</v>
      </c>
      <c r="G78" s="101">
        <v>1200000</v>
      </c>
      <c r="H78" s="293">
        <f t="shared" si="1"/>
        <v>0.01</v>
      </c>
    </row>
    <row r="79" spans="1:8" x14ac:dyDescent="0.25">
      <c r="A79" s="104" t="s">
        <v>105</v>
      </c>
      <c r="C79" s="292"/>
      <c r="E79" s="101">
        <v>251577</v>
      </c>
      <c r="G79" s="101">
        <v>25157666</v>
      </c>
      <c r="H79" s="293">
        <f t="shared" si="1"/>
        <v>1.0000013514767229E-2</v>
      </c>
    </row>
    <row r="80" spans="1:8" x14ac:dyDescent="0.25">
      <c r="A80" s="101" t="s">
        <v>121</v>
      </c>
      <c r="B80" s="101" t="s">
        <v>1023</v>
      </c>
      <c r="C80" s="292">
        <v>44682</v>
      </c>
      <c r="D80" s="101" t="s">
        <v>79</v>
      </c>
      <c r="E80" s="101">
        <v>8000</v>
      </c>
      <c r="F80" s="103">
        <v>0.04</v>
      </c>
      <c r="G80" s="101">
        <v>200000</v>
      </c>
      <c r="H80" s="293">
        <f t="shared" ref="H80:H143" si="2">+E80/G80</f>
        <v>0.04</v>
      </c>
    </row>
    <row r="81" spans="1:8" x14ac:dyDescent="0.25">
      <c r="A81" s="101" t="s">
        <v>56</v>
      </c>
      <c r="B81" s="101" t="s">
        <v>1024</v>
      </c>
      <c r="C81" s="292">
        <v>44686</v>
      </c>
      <c r="D81" s="101" t="s">
        <v>125</v>
      </c>
      <c r="E81" s="101">
        <v>54951</v>
      </c>
      <c r="F81" s="103">
        <v>0.04</v>
      </c>
      <c r="G81" s="101">
        <v>1373780</v>
      </c>
      <c r="H81" s="293">
        <f t="shared" si="2"/>
        <v>3.999985441628208E-2</v>
      </c>
    </row>
    <row r="82" spans="1:8" x14ac:dyDescent="0.25">
      <c r="A82" s="101" t="s">
        <v>56</v>
      </c>
      <c r="B82" s="101" t="s">
        <v>1025</v>
      </c>
      <c r="C82" s="292">
        <v>44690</v>
      </c>
      <c r="D82" s="101" t="s">
        <v>1026</v>
      </c>
      <c r="E82" s="101">
        <v>22770</v>
      </c>
      <c r="F82" s="103">
        <v>0.04</v>
      </c>
      <c r="G82" s="101">
        <v>569250</v>
      </c>
      <c r="H82" s="293">
        <f t="shared" si="2"/>
        <v>0.04</v>
      </c>
    </row>
    <row r="83" spans="1:8" x14ac:dyDescent="0.25">
      <c r="A83" s="101" t="s">
        <v>56</v>
      </c>
      <c r="B83" s="101" t="s">
        <v>1027</v>
      </c>
      <c r="C83" s="292">
        <v>44699</v>
      </c>
      <c r="D83" s="101" t="s">
        <v>125</v>
      </c>
      <c r="E83" s="101">
        <v>28680</v>
      </c>
      <c r="F83" s="103">
        <v>0.04</v>
      </c>
      <c r="G83" s="101">
        <v>717000</v>
      </c>
      <c r="H83" s="293">
        <f t="shared" si="2"/>
        <v>0.04</v>
      </c>
    </row>
    <row r="84" spans="1:8" x14ac:dyDescent="0.25">
      <c r="A84" s="104" t="s">
        <v>136</v>
      </c>
      <c r="C84" s="292"/>
      <c r="E84" s="101">
        <v>114401</v>
      </c>
      <c r="G84" s="101">
        <v>2860030</v>
      </c>
      <c r="H84" s="293">
        <f t="shared" si="2"/>
        <v>3.9999930070663596E-2</v>
      </c>
    </row>
    <row r="85" spans="1:8" x14ac:dyDescent="0.25">
      <c r="A85" s="101" t="s">
        <v>137</v>
      </c>
      <c r="B85" s="101" t="s">
        <v>1028</v>
      </c>
      <c r="C85" s="292">
        <v>44682</v>
      </c>
      <c r="D85" s="101" t="s">
        <v>140</v>
      </c>
      <c r="E85" s="101">
        <v>141957</v>
      </c>
      <c r="F85" s="103">
        <v>3.5000000000000003E-2</v>
      </c>
      <c r="G85" s="101">
        <v>4055917</v>
      </c>
      <c r="H85" s="293">
        <f t="shared" si="2"/>
        <v>3.499997657742996E-2</v>
      </c>
    </row>
    <row r="86" spans="1:8" x14ac:dyDescent="0.25">
      <c r="A86" s="104" t="s">
        <v>141</v>
      </c>
      <c r="C86" s="292"/>
      <c r="E86" s="101">
        <v>141957</v>
      </c>
      <c r="G86" s="101">
        <v>4055917</v>
      </c>
      <c r="H86" s="293">
        <f t="shared" si="2"/>
        <v>3.499997657742996E-2</v>
      </c>
    </row>
    <row r="87" spans="1:8" x14ac:dyDescent="0.25">
      <c r="A87" s="101" t="s">
        <v>142</v>
      </c>
      <c r="B87" s="101" t="s">
        <v>1029</v>
      </c>
      <c r="C87" s="292">
        <v>44682</v>
      </c>
      <c r="D87" s="101" t="s">
        <v>402</v>
      </c>
      <c r="E87" s="101">
        <v>84100</v>
      </c>
      <c r="F87" s="103">
        <v>2.5000000000000001E-2</v>
      </c>
      <c r="G87" s="101">
        <v>3364000</v>
      </c>
      <c r="H87" s="293">
        <f t="shared" si="2"/>
        <v>2.5000000000000001E-2</v>
      </c>
    </row>
    <row r="88" spans="1:8" x14ac:dyDescent="0.25">
      <c r="A88" s="101" t="s">
        <v>56</v>
      </c>
      <c r="B88" s="101" t="s">
        <v>1030</v>
      </c>
      <c r="C88" s="292">
        <v>44682</v>
      </c>
      <c r="D88" s="101" t="s">
        <v>402</v>
      </c>
      <c r="E88" s="101">
        <v>206798</v>
      </c>
      <c r="F88" s="103">
        <v>2.5000000000000001E-2</v>
      </c>
      <c r="G88" s="101">
        <v>8271900</v>
      </c>
      <c r="H88" s="293">
        <f t="shared" si="2"/>
        <v>2.5000060445604998E-2</v>
      </c>
    </row>
    <row r="89" spans="1:8" x14ac:dyDescent="0.25">
      <c r="A89" s="101" t="s">
        <v>56</v>
      </c>
      <c r="B89" s="101" t="s">
        <v>1031</v>
      </c>
      <c r="C89" s="292">
        <v>44684</v>
      </c>
      <c r="D89" s="101" t="s">
        <v>402</v>
      </c>
      <c r="E89" s="101">
        <v>-84100</v>
      </c>
      <c r="F89" s="103">
        <v>2.5000000000000001E-2</v>
      </c>
      <c r="G89" s="101">
        <v>-3364000</v>
      </c>
      <c r="H89" s="293">
        <f t="shared" si="2"/>
        <v>2.5000000000000001E-2</v>
      </c>
    </row>
    <row r="90" spans="1:8" x14ac:dyDescent="0.25">
      <c r="A90" s="101" t="s">
        <v>56</v>
      </c>
      <c r="B90" s="101" t="s">
        <v>1032</v>
      </c>
      <c r="C90" s="292">
        <v>44684</v>
      </c>
      <c r="D90" s="101" t="s">
        <v>402</v>
      </c>
      <c r="E90" s="101">
        <v>-206798</v>
      </c>
      <c r="F90" s="103">
        <v>2.5000000000000001E-2</v>
      </c>
      <c r="G90" s="101">
        <v>-8271900</v>
      </c>
      <c r="H90" s="293">
        <f t="shared" si="2"/>
        <v>2.5000060445604998E-2</v>
      </c>
    </row>
    <row r="91" spans="1:8" x14ac:dyDescent="0.25">
      <c r="A91" s="101" t="s">
        <v>56</v>
      </c>
      <c r="B91" s="101" t="s">
        <v>1033</v>
      </c>
      <c r="C91" s="292">
        <v>44684</v>
      </c>
      <c r="D91" s="101" t="s">
        <v>402</v>
      </c>
      <c r="E91" s="101">
        <v>206798</v>
      </c>
      <c r="F91" s="103">
        <v>2.5000000000000001E-2</v>
      </c>
      <c r="G91" s="101">
        <v>8271900</v>
      </c>
      <c r="H91" s="293">
        <f t="shared" si="2"/>
        <v>2.5000060445604998E-2</v>
      </c>
    </row>
    <row r="92" spans="1:8" x14ac:dyDescent="0.25">
      <c r="A92" s="101" t="s">
        <v>56</v>
      </c>
      <c r="B92" s="101" t="s">
        <v>1034</v>
      </c>
      <c r="C92" s="292">
        <v>44686</v>
      </c>
      <c r="D92" s="101" t="s">
        <v>1035</v>
      </c>
      <c r="E92" s="101">
        <v>575000</v>
      </c>
      <c r="F92" s="103">
        <v>2.5000000000000001E-2</v>
      </c>
      <c r="G92" s="101">
        <v>23000000</v>
      </c>
      <c r="H92" s="293">
        <f t="shared" si="2"/>
        <v>2.5000000000000001E-2</v>
      </c>
    </row>
    <row r="93" spans="1:8" x14ac:dyDescent="0.25">
      <c r="A93" s="101" t="s">
        <v>56</v>
      </c>
      <c r="B93" s="101" t="s">
        <v>1036</v>
      </c>
      <c r="C93" s="292">
        <v>44686</v>
      </c>
      <c r="D93" s="101" t="s">
        <v>166</v>
      </c>
      <c r="E93" s="101">
        <v>33081</v>
      </c>
      <c r="F93" s="103">
        <v>2.5000000000000001E-2</v>
      </c>
      <c r="G93" s="101">
        <v>1323250</v>
      </c>
      <c r="H93" s="293">
        <f t="shared" si="2"/>
        <v>2.4999811071226147E-2</v>
      </c>
    </row>
    <row r="94" spans="1:8" x14ac:dyDescent="0.25">
      <c r="A94" s="101" t="s">
        <v>56</v>
      </c>
      <c r="B94" s="101" t="s">
        <v>1037</v>
      </c>
      <c r="C94" s="292">
        <v>44687</v>
      </c>
      <c r="D94" s="101" t="s">
        <v>173</v>
      </c>
      <c r="E94" s="101">
        <v>50653</v>
      </c>
      <c r="F94" s="103">
        <v>2.5000000000000001E-2</v>
      </c>
      <c r="G94" s="101">
        <v>2026104</v>
      </c>
      <c r="H94" s="293">
        <f t="shared" si="2"/>
        <v>2.5000197423231976E-2</v>
      </c>
    </row>
    <row r="95" spans="1:8" x14ac:dyDescent="0.25">
      <c r="A95" s="101" t="s">
        <v>56</v>
      </c>
      <c r="B95" s="101" t="s">
        <v>1038</v>
      </c>
      <c r="C95" s="292">
        <v>44688</v>
      </c>
      <c r="D95" s="101" t="s">
        <v>171</v>
      </c>
      <c r="E95" s="101">
        <v>75638</v>
      </c>
      <c r="F95" s="103">
        <v>2.5000000000000001E-2</v>
      </c>
      <c r="G95" s="101">
        <v>3025539</v>
      </c>
      <c r="H95" s="293">
        <f t="shared" si="2"/>
        <v>2.4999843003180592E-2</v>
      </c>
    </row>
    <row r="96" spans="1:8" x14ac:dyDescent="0.25">
      <c r="A96" s="101" t="s">
        <v>56</v>
      </c>
      <c r="B96" s="101" t="s">
        <v>1039</v>
      </c>
      <c r="C96" s="292">
        <v>44690</v>
      </c>
      <c r="D96" s="101" t="s">
        <v>173</v>
      </c>
      <c r="E96" s="101">
        <v>89336</v>
      </c>
      <c r="F96" s="103">
        <v>2.5000000000000001E-2</v>
      </c>
      <c r="G96" s="101">
        <v>3573432</v>
      </c>
      <c r="H96" s="293">
        <f t="shared" si="2"/>
        <v>2.5000055968603854E-2</v>
      </c>
    </row>
    <row r="97" spans="1:8" x14ac:dyDescent="0.25">
      <c r="A97" s="101" t="s">
        <v>56</v>
      </c>
      <c r="B97" s="101" t="s">
        <v>1040</v>
      </c>
      <c r="C97" s="292">
        <v>44691</v>
      </c>
      <c r="D97" s="101" t="s">
        <v>1041</v>
      </c>
      <c r="E97" s="101">
        <v>47547</v>
      </c>
      <c r="F97" s="103">
        <v>2.5000000000000001E-2</v>
      </c>
      <c r="G97" s="101">
        <v>1901875</v>
      </c>
      <c r="H97" s="293">
        <f t="shared" si="2"/>
        <v>2.5000065724613867E-2</v>
      </c>
    </row>
    <row r="98" spans="1:8" x14ac:dyDescent="0.25">
      <c r="A98" s="101" t="s">
        <v>56</v>
      </c>
      <c r="B98" s="101" t="s">
        <v>1042</v>
      </c>
      <c r="C98" s="292">
        <v>44691</v>
      </c>
      <c r="D98" s="101" t="s">
        <v>427</v>
      </c>
      <c r="E98" s="101">
        <v>132403</v>
      </c>
      <c r="F98" s="103">
        <v>2.5000000000000001E-2</v>
      </c>
      <c r="G98" s="101">
        <v>5296134</v>
      </c>
      <c r="H98" s="293">
        <f t="shared" si="2"/>
        <v>2.499993391405882E-2</v>
      </c>
    </row>
    <row r="99" spans="1:8" x14ac:dyDescent="0.25">
      <c r="A99" s="101" t="s">
        <v>56</v>
      </c>
      <c r="B99" s="101" t="s">
        <v>1043</v>
      </c>
      <c r="C99" s="292">
        <v>44693</v>
      </c>
      <c r="D99" s="101" t="s">
        <v>402</v>
      </c>
      <c r="E99" s="101">
        <v>84100</v>
      </c>
      <c r="F99" s="103">
        <v>2.5000000000000001E-2</v>
      </c>
      <c r="G99" s="101">
        <v>3364000</v>
      </c>
      <c r="H99" s="293">
        <f t="shared" si="2"/>
        <v>2.5000000000000001E-2</v>
      </c>
    </row>
    <row r="100" spans="1:8" x14ac:dyDescent="0.25">
      <c r="A100" s="101" t="s">
        <v>56</v>
      </c>
      <c r="B100" s="101" t="s">
        <v>1044</v>
      </c>
      <c r="C100" s="292">
        <v>44693</v>
      </c>
      <c r="D100" s="101" t="s">
        <v>1045</v>
      </c>
      <c r="E100" s="101">
        <v>34034</v>
      </c>
      <c r="F100" s="103">
        <v>2.5000000000000001E-2</v>
      </c>
      <c r="G100" s="101">
        <v>1361344.5375000001</v>
      </c>
      <c r="H100" s="293">
        <f t="shared" si="2"/>
        <v>2.5000283956404384E-2</v>
      </c>
    </row>
    <row r="101" spans="1:8" x14ac:dyDescent="0.25">
      <c r="A101" s="101" t="s">
        <v>56</v>
      </c>
      <c r="B101" s="101" t="s">
        <v>1046</v>
      </c>
      <c r="C101" s="292">
        <v>44693</v>
      </c>
      <c r="D101" s="101" t="s">
        <v>177</v>
      </c>
      <c r="E101" s="101">
        <v>40542</v>
      </c>
      <c r="F101" s="103">
        <v>2.5000000000000001E-2</v>
      </c>
      <c r="G101" s="101">
        <v>1621697.4</v>
      </c>
      <c r="H101" s="293">
        <f t="shared" si="2"/>
        <v>2.4999731762534737E-2</v>
      </c>
    </row>
    <row r="102" spans="1:8" x14ac:dyDescent="0.25">
      <c r="A102" s="101" t="s">
        <v>56</v>
      </c>
      <c r="B102" s="101" t="s">
        <v>1047</v>
      </c>
      <c r="C102" s="292">
        <v>44693</v>
      </c>
      <c r="D102" s="101" t="s">
        <v>177</v>
      </c>
      <c r="E102" s="101">
        <v>54118</v>
      </c>
      <c r="F102" s="103">
        <v>2.5000000000000001E-2</v>
      </c>
      <c r="G102" s="101">
        <v>2164704</v>
      </c>
      <c r="H102" s="293">
        <f t="shared" si="2"/>
        <v>2.5000184782769375E-2</v>
      </c>
    </row>
    <row r="103" spans="1:8" x14ac:dyDescent="0.25">
      <c r="A103" s="101" t="s">
        <v>56</v>
      </c>
      <c r="B103" s="101" t="s">
        <v>1048</v>
      </c>
      <c r="C103" s="292">
        <v>44694</v>
      </c>
      <c r="D103" s="101" t="s">
        <v>166</v>
      </c>
      <c r="E103" s="101">
        <v>412328</v>
      </c>
      <c r="F103" s="103">
        <v>2.5000000000000001E-2</v>
      </c>
      <c r="G103" s="101">
        <v>16493110.23</v>
      </c>
      <c r="H103" s="293">
        <f t="shared" si="2"/>
        <v>2.5000014809214065E-2</v>
      </c>
    </row>
    <row r="104" spans="1:8" x14ac:dyDescent="0.25">
      <c r="A104" s="101" t="s">
        <v>56</v>
      </c>
      <c r="B104" s="101" t="s">
        <v>1049</v>
      </c>
      <c r="C104" s="292">
        <v>44694</v>
      </c>
      <c r="D104" s="101" t="s">
        <v>406</v>
      </c>
      <c r="E104" s="101">
        <v>107784</v>
      </c>
      <c r="F104" s="103">
        <v>2.5000000000000001E-2</v>
      </c>
      <c r="G104" s="101">
        <v>4311349</v>
      </c>
      <c r="H104" s="293">
        <f t="shared" si="2"/>
        <v>2.5000063785140105E-2</v>
      </c>
    </row>
    <row r="105" spans="1:8" x14ac:dyDescent="0.25">
      <c r="A105" s="101" t="s">
        <v>56</v>
      </c>
      <c r="B105" s="101" t="s">
        <v>1050</v>
      </c>
      <c r="C105" s="292">
        <v>44694</v>
      </c>
      <c r="D105" s="101" t="s">
        <v>125</v>
      </c>
      <c r="E105" s="101">
        <v>28709</v>
      </c>
      <c r="F105" s="103">
        <v>2.5000000000000001E-2</v>
      </c>
      <c r="G105" s="101">
        <v>1148364</v>
      </c>
      <c r="H105" s="293">
        <f t="shared" si="2"/>
        <v>2.4999912919596922E-2</v>
      </c>
    </row>
    <row r="106" spans="1:8" x14ac:dyDescent="0.25">
      <c r="A106" s="101" t="s">
        <v>56</v>
      </c>
      <c r="B106" s="101" t="s">
        <v>1051</v>
      </c>
      <c r="C106" s="292">
        <v>44699</v>
      </c>
      <c r="D106" s="101" t="s">
        <v>159</v>
      </c>
      <c r="E106" s="101">
        <v>157884</v>
      </c>
      <c r="F106" s="103">
        <v>2.5000000000000001E-2</v>
      </c>
      <c r="G106" s="101">
        <v>6315358</v>
      </c>
      <c r="H106" s="293">
        <f t="shared" si="2"/>
        <v>2.5000007917207544E-2</v>
      </c>
    </row>
    <row r="107" spans="1:8" x14ac:dyDescent="0.25">
      <c r="A107" s="101" t="s">
        <v>56</v>
      </c>
      <c r="B107" s="101" t="s">
        <v>1052</v>
      </c>
      <c r="C107" s="292">
        <v>44705</v>
      </c>
      <c r="D107" s="101" t="s">
        <v>177</v>
      </c>
      <c r="E107" s="101">
        <v>159111</v>
      </c>
      <c r="F107" s="103">
        <v>2.5000000000000001E-2</v>
      </c>
      <c r="G107" s="101">
        <v>6364420</v>
      </c>
      <c r="H107" s="293">
        <f t="shared" si="2"/>
        <v>2.5000078561754253E-2</v>
      </c>
    </row>
    <row r="108" spans="1:8" x14ac:dyDescent="0.25">
      <c r="A108" s="101" t="s">
        <v>56</v>
      </c>
      <c r="B108" s="101" t="s">
        <v>1053</v>
      </c>
      <c r="C108" s="292">
        <v>44706</v>
      </c>
      <c r="D108" s="101" t="s">
        <v>1054</v>
      </c>
      <c r="E108" s="101">
        <v>204422</v>
      </c>
      <c r="F108" s="103">
        <v>2.5000000000000001E-2</v>
      </c>
      <c r="G108" s="101">
        <v>8176865</v>
      </c>
      <c r="H108" s="293">
        <f t="shared" si="2"/>
        <v>2.5000045861097133E-2</v>
      </c>
    </row>
    <row r="109" spans="1:8" x14ac:dyDescent="0.25">
      <c r="A109" s="101" t="s">
        <v>56</v>
      </c>
      <c r="B109" s="101" t="s">
        <v>1055</v>
      </c>
      <c r="C109" s="292">
        <v>44706</v>
      </c>
      <c r="D109" s="101" t="s">
        <v>1054</v>
      </c>
      <c r="E109" s="101">
        <v>351359</v>
      </c>
      <c r="F109" s="103">
        <v>2.5000000000000001E-2</v>
      </c>
      <c r="G109" s="101">
        <v>14054360</v>
      </c>
      <c r="H109" s="293">
        <f t="shared" si="2"/>
        <v>2.5000000000000001E-2</v>
      </c>
    </row>
    <row r="110" spans="1:8" x14ac:dyDescent="0.25">
      <c r="A110" s="101" t="s">
        <v>56</v>
      </c>
      <c r="B110" s="101" t="s">
        <v>1056</v>
      </c>
      <c r="C110" s="292">
        <v>44707</v>
      </c>
      <c r="D110" s="101" t="s">
        <v>1057</v>
      </c>
      <c r="E110" s="101">
        <v>27463</v>
      </c>
      <c r="F110" s="103">
        <v>2.5000000000000001E-2</v>
      </c>
      <c r="G110" s="101">
        <v>1098532</v>
      </c>
      <c r="H110" s="293">
        <f t="shared" si="2"/>
        <v>2.4999726908273952E-2</v>
      </c>
    </row>
    <row r="111" spans="1:8" x14ac:dyDescent="0.25">
      <c r="A111" s="101" t="s">
        <v>56</v>
      </c>
      <c r="B111" s="101" t="s">
        <v>1058</v>
      </c>
      <c r="C111" s="292">
        <v>44707</v>
      </c>
      <c r="D111" s="101" t="s">
        <v>166</v>
      </c>
      <c r="E111" s="101">
        <v>232183</v>
      </c>
      <c r="F111" s="103">
        <v>2.5000000000000001E-2</v>
      </c>
      <c r="G111" s="101">
        <v>9287334</v>
      </c>
      <c r="H111" s="293">
        <f t="shared" si="2"/>
        <v>2.499996231426586E-2</v>
      </c>
    </row>
    <row r="112" spans="1:8" x14ac:dyDescent="0.25">
      <c r="A112" s="101" t="s">
        <v>56</v>
      </c>
      <c r="B112" s="101" t="s">
        <v>1059</v>
      </c>
      <c r="C112" s="292">
        <v>44708</v>
      </c>
      <c r="D112" s="101" t="s">
        <v>402</v>
      </c>
      <c r="E112" s="101">
        <v>262400</v>
      </c>
      <c r="F112" s="103">
        <v>2.5000000000000001E-2</v>
      </c>
      <c r="G112" s="101">
        <v>10496000</v>
      </c>
      <c r="H112" s="293">
        <f t="shared" si="2"/>
        <v>2.5000000000000001E-2</v>
      </c>
    </row>
    <row r="113" spans="1:8" x14ac:dyDescent="0.25">
      <c r="A113" s="101" t="s">
        <v>56</v>
      </c>
      <c r="B113" s="101" t="s">
        <v>1060</v>
      </c>
      <c r="C113" s="292">
        <v>44712</v>
      </c>
      <c r="D113" s="101" t="s">
        <v>1054</v>
      </c>
      <c r="E113" s="101">
        <v>428266</v>
      </c>
      <c r="F113" s="103">
        <v>2.5000000000000001E-2</v>
      </c>
      <c r="G113" s="101">
        <v>17130630</v>
      </c>
      <c r="H113" s="293">
        <f t="shared" si="2"/>
        <v>2.500001459374232E-2</v>
      </c>
    </row>
    <row r="114" spans="1:8" x14ac:dyDescent="0.25">
      <c r="A114" s="104" t="s">
        <v>182</v>
      </c>
      <c r="C114" s="292"/>
      <c r="E114" s="101">
        <v>3795159</v>
      </c>
      <c r="G114" s="101">
        <v>151806302.16750002</v>
      </c>
      <c r="H114" s="293">
        <f t="shared" si="2"/>
        <v>2.5000009524061114E-2</v>
      </c>
    </row>
    <row r="115" spans="1:8" x14ac:dyDescent="0.25">
      <c r="A115" s="101" t="s">
        <v>1061</v>
      </c>
      <c r="B115" s="101" t="s">
        <v>1062</v>
      </c>
      <c r="C115" s="292">
        <v>44705</v>
      </c>
      <c r="D115" s="101" t="s">
        <v>836</v>
      </c>
      <c r="E115" s="101">
        <v>53690</v>
      </c>
      <c r="F115" s="103">
        <v>3.5000000000000003E-2</v>
      </c>
      <c r="G115" s="101">
        <v>1533999.9985</v>
      </c>
      <c r="H115" s="293">
        <f t="shared" si="2"/>
        <v>3.5000000034224252E-2</v>
      </c>
    </row>
    <row r="116" spans="1:8" x14ac:dyDescent="0.25">
      <c r="A116" s="104" t="s">
        <v>1063</v>
      </c>
      <c r="C116" s="292"/>
      <c r="E116" s="101">
        <v>53690</v>
      </c>
      <c r="G116" s="101">
        <v>1533999.9985</v>
      </c>
      <c r="H116" s="293">
        <f t="shared" si="2"/>
        <v>3.5000000034224252E-2</v>
      </c>
    </row>
    <row r="117" spans="1:8" x14ac:dyDescent="0.25">
      <c r="A117" s="101" t="s">
        <v>183</v>
      </c>
      <c r="B117" s="101" t="s">
        <v>1064</v>
      </c>
      <c r="C117" s="292">
        <v>44697</v>
      </c>
      <c r="D117" s="101" t="s">
        <v>198</v>
      </c>
      <c r="E117" s="101">
        <v>5808</v>
      </c>
      <c r="F117" s="103">
        <v>8.0000000000000002E-3</v>
      </c>
      <c r="G117" s="101">
        <v>726000</v>
      </c>
      <c r="H117" s="293">
        <f t="shared" si="2"/>
        <v>8.0000000000000002E-3</v>
      </c>
    </row>
    <row r="118" spans="1:8" x14ac:dyDescent="0.25">
      <c r="A118" s="101" t="s">
        <v>56</v>
      </c>
      <c r="B118" s="101" t="s">
        <v>1065</v>
      </c>
      <c r="C118" s="292">
        <v>44704</v>
      </c>
      <c r="D118" s="101" t="s">
        <v>895</v>
      </c>
      <c r="E118" s="101">
        <v>1712499</v>
      </c>
      <c r="F118" s="103">
        <v>8.0000000000000002E-3</v>
      </c>
      <c r="G118" s="101">
        <v>214062380.31200001</v>
      </c>
      <c r="H118" s="293">
        <f t="shared" si="2"/>
        <v>7.9999998014784295E-3</v>
      </c>
    </row>
    <row r="119" spans="1:8" ht="30" x14ac:dyDescent="0.25">
      <c r="A119" s="105" t="s">
        <v>190</v>
      </c>
      <c r="C119" s="292"/>
      <c r="E119" s="101">
        <v>1718307</v>
      </c>
      <c r="G119" s="101">
        <v>214788380.31200001</v>
      </c>
      <c r="H119" s="293">
        <f t="shared" si="2"/>
        <v>7.9999998021494465E-3</v>
      </c>
    </row>
    <row r="120" spans="1:8" x14ac:dyDescent="0.25">
      <c r="A120" s="101" t="s">
        <v>191</v>
      </c>
      <c r="B120" s="101" t="s">
        <v>1066</v>
      </c>
      <c r="C120" s="292">
        <v>44683</v>
      </c>
      <c r="D120" s="101" t="s">
        <v>937</v>
      </c>
      <c r="E120" s="101">
        <v>280</v>
      </c>
      <c r="F120" s="103">
        <v>4.0000000000000001E-3</v>
      </c>
      <c r="G120" s="101">
        <v>70000</v>
      </c>
      <c r="H120" s="293">
        <f t="shared" si="2"/>
        <v>4.0000000000000001E-3</v>
      </c>
    </row>
    <row r="121" spans="1:8" x14ac:dyDescent="0.25">
      <c r="A121" s="101" t="s">
        <v>56</v>
      </c>
      <c r="B121" s="101" t="s">
        <v>1067</v>
      </c>
      <c r="C121" s="292">
        <v>44683</v>
      </c>
      <c r="D121" s="101" t="s">
        <v>937</v>
      </c>
      <c r="E121" s="101">
        <v>-280</v>
      </c>
      <c r="F121" s="103">
        <v>4.0000000000000001E-3</v>
      </c>
      <c r="G121" s="101">
        <v>-70000</v>
      </c>
      <c r="H121" s="293">
        <f t="shared" si="2"/>
        <v>4.0000000000000001E-3</v>
      </c>
    </row>
    <row r="122" spans="1:8" x14ac:dyDescent="0.25">
      <c r="A122" s="101" t="s">
        <v>56</v>
      </c>
      <c r="B122" s="101" t="s">
        <v>1068</v>
      </c>
      <c r="C122" s="292">
        <v>44684</v>
      </c>
      <c r="D122" s="101" t="s">
        <v>453</v>
      </c>
      <c r="E122" s="101">
        <v>48100</v>
      </c>
      <c r="F122" s="103">
        <v>4.0000000000000001E-3</v>
      </c>
      <c r="G122" s="101">
        <v>12025068.9024</v>
      </c>
      <c r="H122" s="293">
        <f t="shared" si="2"/>
        <v>3.9999770804140721E-3</v>
      </c>
    </row>
    <row r="123" spans="1:8" x14ac:dyDescent="0.25">
      <c r="A123" s="101" t="s">
        <v>56</v>
      </c>
      <c r="B123" s="101" t="s">
        <v>1069</v>
      </c>
      <c r="C123" s="292">
        <v>44684</v>
      </c>
      <c r="D123" s="101" t="s">
        <v>453</v>
      </c>
      <c r="E123" s="101">
        <v>188064</v>
      </c>
      <c r="F123" s="103">
        <v>4.0000000000000001E-3</v>
      </c>
      <c r="G123" s="101">
        <v>47015890</v>
      </c>
      <c r="H123" s="293">
        <f t="shared" si="2"/>
        <v>4.000009358538145E-3</v>
      </c>
    </row>
    <row r="124" spans="1:8" x14ac:dyDescent="0.25">
      <c r="A124" s="101" t="s">
        <v>56</v>
      </c>
      <c r="B124" s="101" t="s">
        <v>1070</v>
      </c>
      <c r="C124" s="292">
        <v>44685</v>
      </c>
      <c r="D124" s="101" t="s">
        <v>678</v>
      </c>
      <c r="E124" s="101">
        <v>1236</v>
      </c>
      <c r="F124" s="103">
        <v>4.0000000000000001E-3</v>
      </c>
      <c r="G124" s="101">
        <v>309000</v>
      </c>
      <c r="H124" s="293">
        <f t="shared" si="2"/>
        <v>4.0000000000000001E-3</v>
      </c>
    </row>
    <row r="125" spans="1:8" x14ac:dyDescent="0.25">
      <c r="A125" s="101" t="s">
        <v>56</v>
      </c>
      <c r="B125" s="101" t="s">
        <v>1071</v>
      </c>
      <c r="C125" s="292">
        <v>44685</v>
      </c>
      <c r="D125" s="101" t="s">
        <v>245</v>
      </c>
      <c r="E125" s="101">
        <v>464</v>
      </c>
      <c r="F125" s="103">
        <v>4.0000000000000001E-3</v>
      </c>
      <c r="G125" s="101">
        <v>116000</v>
      </c>
      <c r="H125" s="293">
        <f t="shared" si="2"/>
        <v>4.0000000000000001E-3</v>
      </c>
    </row>
    <row r="126" spans="1:8" x14ac:dyDescent="0.25">
      <c r="A126" s="101" t="s">
        <v>56</v>
      </c>
      <c r="B126" s="101" t="s">
        <v>1072</v>
      </c>
      <c r="C126" s="292">
        <v>44687</v>
      </c>
      <c r="D126" s="101" t="s">
        <v>480</v>
      </c>
      <c r="E126" s="101">
        <v>480</v>
      </c>
      <c r="F126" s="103">
        <v>4.0000000000000001E-3</v>
      </c>
      <c r="G126" s="101">
        <v>120000</v>
      </c>
      <c r="H126" s="293">
        <f t="shared" si="2"/>
        <v>4.0000000000000001E-3</v>
      </c>
    </row>
    <row r="127" spans="1:8" x14ac:dyDescent="0.25">
      <c r="A127" s="101" t="s">
        <v>56</v>
      </c>
      <c r="B127" s="101" t="s">
        <v>1073</v>
      </c>
      <c r="C127" s="292">
        <v>44690</v>
      </c>
      <c r="D127" s="101" t="s">
        <v>744</v>
      </c>
      <c r="E127" s="101">
        <v>1580</v>
      </c>
      <c r="F127" s="103">
        <v>4.0000000000000001E-3</v>
      </c>
      <c r="G127" s="101">
        <v>395000</v>
      </c>
      <c r="H127" s="293">
        <f t="shared" si="2"/>
        <v>4.0000000000000001E-3</v>
      </c>
    </row>
    <row r="128" spans="1:8" x14ac:dyDescent="0.25">
      <c r="A128" s="101" t="s">
        <v>56</v>
      </c>
      <c r="B128" s="101" t="s">
        <v>1074</v>
      </c>
      <c r="C128" s="292">
        <v>44690</v>
      </c>
      <c r="D128" s="101" t="s">
        <v>438</v>
      </c>
      <c r="E128" s="101">
        <v>1236</v>
      </c>
      <c r="F128" s="103">
        <v>4.0000000000000001E-3</v>
      </c>
      <c r="G128" s="101">
        <v>309000</v>
      </c>
      <c r="H128" s="293">
        <f t="shared" si="2"/>
        <v>4.0000000000000001E-3</v>
      </c>
    </row>
    <row r="129" spans="1:8" x14ac:dyDescent="0.25">
      <c r="A129" s="101" t="s">
        <v>56</v>
      </c>
      <c r="B129" s="101" t="s">
        <v>1075</v>
      </c>
      <c r="C129" s="292">
        <v>44690</v>
      </c>
      <c r="D129" s="101" t="s">
        <v>253</v>
      </c>
      <c r="E129" s="101">
        <v>1753</v>
      </c>
      <c r="F129" s="103">
        <v>4.0000000000000001E-3</v>
      </c>
      <c r="G129" s="101">
        <v>438300</v>
      </c>
      <c r="H129" s="293">
        <f t="shared" si="2"/>
        <v>3.9995436915354777E-3</v>
      </c>
    </row>
    <row r="130" spans="1:8" x14ac:dyDescent="0.25">
      <c r="A130" s="101" t="s">
        <v>56</v>
      </c>
      <c r="B130" s="101" t="s">
        <v>1076</v>
      </c>
      <c r="C130" s="292">
        <v>44690</v>
      </c>
      <c r="D130" s="101" t="s">
        <v>1026</v>
      </c>
      <c r="E130" s="101">
        <v>5268</v>
      </c>
      <c r="F130" s="103">
        <v>4.0000000000000001E-3</v>
      </c>
      <c r="G130" s="101">
        <v>1317120</v>
      </c>
      <c r="H130" s="293">
        <f t="shared" si="2"/>
        <v>3.9996355685131199E-3</v>
      </c>
    </row>
    <row r="131" spans="1:8" x14ac:dyDescent="0.25">
      <c r="A131" s="101" t="s">
        <v>56</v>
      </c>
      <c r="B131" s="101" t="s">
        <v>1077</v>
      </c>
      <c r="C131" s="292">
        <v>44690</v>
      </c>
      <c r="D131" s="101" t="s">
        <v>1078</v>
      </c>
      <c r="E131" s="101">
        <v>1440</v>
      </c>
      <c r="F131" s="103">
        <v>4.0000000000000001E-3</v>
      </c>
      <c r="G131" s="101">
        <v>360000</v>
      </c>
      <c r="H131" s="293">
        <f t="shared" si="2"/>
        <v>4.0000000000000001E-3</v>
      </c>
    </row>
    <row r="132" spans="1:8" x14ac:dyDescent="0.25">
      <c r="A132" s="101" t="s">
        <v>56</v>
      </c>
      <c r="B132" s="101" t="s">
        <v>1079</v>
      </c>
      <c r="C132" s="292">
        <v>44690</v>
      </c>
      <c r="D132" s="101" t="s">
        <v>1080</v>
      </c>
      <c r="E132" s="101">
        <v>5395</v>
      </c>
      <c r="F132" s="103">
        <v>4.0000000000000001E-3</v>
      </c>
      <c r="G132" s="101">
        <v>1348800</v>
      </c>
      <c r="H132" s="293">
        <f t="shared" si="2"/>
        <v>3.9998517200474492E-3</v>
      </c>
    </row>
    <row r="133" spans="1:8" x14ac:dyDescent="0.25">
      <c r="A133" s="101" t="s">
        <v>56</v>
      </c>
      <c r="B133" s="101" t="s">
        <v>1081</v>
      </c>
      <c r="C133" s="292">
        <v>44692</v>
      </c>
      <c r="D133" s="101" t="s">
        <v>1082</v>
      </c>
      <c r="E133" s="101">
        <v>49487</v>
      </c>
      <c r="F133" s="103">
        <v>4.0000000000000001E-3</v>
      </c>
      <c r="G133" s="101">
        <v>12371758.32</v>
      </c>
      <c r="H133" s="293">
        <f t="shared" si="2"/>
        <v>3.9999973100024152E-3</v>
      </c>
    </row>
    <row r="134" spans="1:8" x14ac:dyDescent="0.25">
      <c r="A134" s="101" t="s">
        <v>56</v>
      </c>
      <c r="B134" s="101" t="s">
        <v>1083</v>
      </c>
      <c r="C134" s="292">
        <v>44692</v>
      </c>
      <c r="D134" s="101" t="s">
        <v>682</v>
      </c>
      <c r="E134" s="101">
        <v>18312</v>
      </c>
      <c r="F134" s="103">
        <v>4.0000000000000001E-3</v>
      </c>
      <c r="G134" s="101">
        <v>4578097</v>
      </c>
      <c r="H134" s="293">
        <f t="shared" si="2"/>
        <v>3.9999152486284145E-3</v>
      </c>
    </row>
    <row r="135" spans="1:8" x14ac:dyDescent="0.25">
      <c r="A135" s="101" t="s">
        <v>56</v>
      </c>
      <c r="B135" s="101" t="s">
        <v>1084</v>
      </c>
      <c r="C135" s="292">
        <v>44692</v>
      </c>
      <c r="D135" s="101" t="s">
        <v>442</v>
      </c>
      <c r="E135" s="101">
        <v>23410</v>
      </c>
      <c r="F135" s="103">
        <v>4.0000000000000001E-3</v>
      </c>
      <c r="G135" s="101">
        <v>5852609.9000000004</v>
      </c>
      <c r="H135" s="293">
        <f t="shared" si="2"/>
        <v>3.9999248882109841E-3</v>
      </c>
    </row>
    <row r="136" spans="1:8" x14ac:dyDescent="0.25">
      <c r="A136" s="101" t="s">
        <v>56</v>
      </c>
      <c r="B136" s="101" t="s">
        <v>1085</v>
      </c>
      <c r="C136" s="292">
        <v>44692</v>
      </c>
      <c r="D136" s="101" t="s">
        <v>442</v>
      </c>
      <c r="E136" s="101">
        <v>1770</v>
      </c>
      <c r="F136" s="103">
        <v>4.0000000000000001E-3</v>
      </c>
      <c r="G136" s="101">
        <v>442458.91</v>
      </c>
      <c r="H136" s="293">
        <f t="shared" si="2"/>
        <v>4.0003714695224469E-3</v>
      </c>
    </row>
    <row r="137" spans="1:8" x14ac:dyDescent="0.25">
      <c r="A137" s="101" t="s">
        <v>56</v>
      </c>
      <c r="B137" s="101" t="s">
        <v>1086</v>
      </c>
      <c r="C137" s="292">
        <v>44692</v>
      </c>
      <c r="D137" s="101" t="s">
        <v>1087</v>
      </c>
      <c r="E137" s="101">
        <v>1994</v>
      </c>
      <c r="F137" s="103">
        <v>4.0000000000000001E-3</v>
      </c>
      <c r="G137" s="101">
        <v>498529</v>
      </c>
      <c r="H137" s="293">
        <f t="shared" si="2"/>
        <v>3.9997673154420306E-3</v>
      </c>
    </row>
    <row r="138" spans="1:8" x14ac:dyDescent="0.25">
      <c r="A138" s="101" t="s">
        <v>56</v>
      </c>
      <c r="B138" s="101" t="s">
        <v>1088</v>
      </c>
      <c r="C138" s="292">
        <v>44697</v>
      </c>
      <c r="D138" s="101" t="s">
        <v>658</v>
      </c>
      <c r="E138" s="101">
        <v>11103</v>
      </c>
      <c r="F138" s="103">
        <v>4.0000000000000001E-3</v>
      </c>
      <c r="G138" s="101">
        <v>2775808</v>
      </c>
      <c r="H138" s="293">
        <f t="shared" si="2"/>
        <v>3.9999164207322694E-3</v>
      </c>
    </row>
    <row r="139" spans="1:8" x14ac:dyDescent="0.25">
      <c r="A139" s="101" t="s">
        <v>56</v>
      </c>
      <c r="B139" s="101" t="s">
        <v>1089</v>
      </c>
      <c r="C139" s="292">
        <v>44697</v>
      </c>
      <c r="D139" s="101" t="s">
        <v>658</v>
      </c>
      <c r="E139" s="101">
        <v>38522</v>
      </c>
      <c r="F139" s="103">
        <v>4.0000000000000001E-3</v>
      </c>
      <c r="G139" s="101">
        <v>9630400</v>
      </c>
      <c r="H139" s="293">
        <f t="shared" si="2"/>
        <v>4.0000415351387278E-3</v>
      </c>
    </row>
    <row r="140" spans="1:8" x14ac:dyDescent="0.25">
      <c r="A140" s="101" t="s">
        <v>56</v>
      </c>
      <c r="B140" s="101" t="s">
        <v>1090</v>
      </c>
      <c r="C140" s="292">
        <v>44697</v>
      </c>
      <c r="D140" s="101" t="s">
        <v>204</v>
      </c>
      <c r="E140" s="101">
        <v>2597</v>
      </c>
      <c r="F140" s="103">
        <v>4.0000000000000001E-3</v>
      </c>
      <c r="G140" s="101">
        <v>649358</v>
      </c>
      <c r="H140" s="293">
        <f t="shared" si="2"/>
        <v>3.9993347275308847E-3</v>
      </c>
    </row>
    <row r="141" spans="1:8" x14ac:dyDescent="0.25">
      <c r="A141" s="101" t="s">
        <v>56</v>
      </c>
      <c r="B141" s="101" t="s">
        <v>1091</v>
      </c>
      <c r="C141" s="292">
        <v>44698</v>
      </c>
      <c r="D141" s="101" t="s">
        <v>1092</v>
      </c>
      <c r="E141" s="101">
        <v>1748</v>
      </c>
      <c r="F141" s="103">
        <v>4.0000000000000001E-3</v>
      </c>
      <c r="G141" s="101">
        <v>437000</v>
      </c>
      <c r="H141" s="293">
        <f t="shared" si="2"/>
        <v>4.0000000000000001E-3</v>
      </c>
    </row>
    <row r="142" spans="1:8" x14ac:dyDescent="0.25">
      <c r="A142" s="101" t="s">
        <v>56</v>
      </c>
      <c r="B142" s="101" t="s">
        <v>1093</v>
      </c>
      <c r="C142" s="292">
        <v>44698</v>
      </c>
      <c r="D142" s="101" t="s">
        <v>926</v>
      </c>
      <c r="E142" s="101">
        <v>143129</v>
      </c>
      <c r="F142" s="103">
        <v>4.0000000000000001E-3</v>
      </c>
      <c r="G142" s="101">
        <v>35782214.899999999</v>
      </c>
      <c r="H142" s="293">
        <f t="shared" si="2"/>
        <v>4.0000039237369847E-3</v>
      </c>
    </row>
    <row r="143" spans="1:8" x14ac:dyDescent="0.25">
      <c r="A143" s="101" t="s">
        <v>56</v>
      </c>
      <c r="B143" s="101" t="s">
        <v>1094</v>
      </c>
      <c r="C143" s="292">
        <v>44698</v>
      </c>
      <c r="D143" s="101" t="s">
        <v>926</v>
      </c>
      <c r="E143" s="101">
        <v>-143129</v>
      </c>
      <c r="F143" s="103">
        <v>4.0000000000000001E-3</v>
      </c>
      <c r="G143" s="101">
        <v>-35782214.899999999</v>
      </c>
      <c r="H143" s="293">
        <f t="shared" si="2"/>
        <v>4.0000039237369847E-3</v>
      </c>
    </row>
    <row r="144" spans="1:8" x14ac:dyDescent="0.25">
      <c r="A144" s="101" t="s">
        <v>56</v>
      </c>
      <c r="B144" s="101" t="s">
        <v>1095</v>
      </c>
      <c r="C144" s="292">
        <v>44699</v>
      </c>
      <c r="D144" s="101" t="s">
        <v>220</v>
      </c>
      <c r="E144" s="101">
        <v>12223</v>
      </c>
      <c r="F144" s="103">
        <v>4.0000000000000001E-3</v>
      </c>
      <c r="G144" s="101">
        <v>3055767.5</v>
      </c>
      <c r="H144" s="293">
        <f t="shared" ref="H144:H176" si="3">+E144/G144</f>
        <v>3.9999770924980388E-3</v>
      </c>
    </row>
    <row r="145" spans="1:8" x14ac:dyDescent="0.25">
      <c r="A145" s="101" t="s">
        <v>56</v>
      </c>
      <c r="B145" s="101" t="s">
        <v>1096</v>
      </c>
      <c r="C145" s="292">
        <v>44699</v>
      </c>
      <c r="D145" s="101" t="s">
        <v>220</v>
      </c>
      <c r="E145" s="101">
        <v>58470</v>
      </c>
      <c r="F145" s="103">
        <v>4.0000000000000001E-3</v>
      </c>
      <c r="G145" s="101">
        <v>14617518.931</v>
      </c>
      <c r="H145" s="293">
        <f t="shared" si="3"/>
        <v>3.9999948196407092E-3</v>
      </c>
    </row>
    <row r="146" spans="1:8" x14ac:dyDescent="0.25">
      <c r="A146" s="101" t="s">
        <v>56</v>
      </c>
      <c r="B146" s="101" t="s">
        <v>1097</v>
      </c>
      <c r="C146" s="292">
        <v>44699</v>
      </c>
      <c r="D146" s="101" t="s">
        <v>186</v>
      </c>
      <c r="E146" s="101">
        <v>3272</v>
      </c>
      <c r="F146" s="103">
        <v>4.0000000000000001E-3</v>
      </c>
      <c r="G146" s="101">
        <v>818000</v>
      </c>
      <c r="H146" s="293">
        <f t="shared" si="3"/>
        <v>4.0000000000000001E-3</v>
      </c>
    </row>
    <row r="147" spans="1:8" x14ac:dyDescent="0.25">
      <c r="A147" s="101" t="s">
        <v>56</v>
      </c>
      <c r="B147" s="101" t="s">
        <v>1098</v>
      </c>
      <c r="C147" s="292">
        <v>44699</v>
      </c>
      <c r="D147" s="101" t="s">
        <v>186</v>
      </c>
      <c r="E147" s="101">
        <v>2344</v>
      </c>
      <c r="F147" s="103">
        <v>4.0000000000000001E-3</v>
      </c>
      <c r="G147" s="101">
        <v>586000</v>
      </c>
      <c r="H147" s="293">
        <f t="shared" si="3"/>
        <v>4.0000000000000001E-3</v>
      </c>
    </row>
    <row r="148" spans="1:8" x14ac:dyDescent="0.25">
      <c r="A148" s="101" t="s">
        <v>56</v>
      </c>
      <c r="B148" s="101" t="s">
        <v>1099</v>
      </c>
      <c r="C148" s="292">
        <v>44699</v>
      </c>
      <c r="D148" s="101" t="s">
        <v>186</v>
      </c>
      <c r="E148" s="101">
        <v>2080</v>
      </c>
      <c r="F148" s="103">
        <v>4.0000000000000001E-3</v>
      </c>
      <c r="G148" s="101">
        <v>520000</v>
      </c>
      <c r="H148" s="293">
        <f t="shared" si="3"/>
        <v>4.0000000000000001E-3</v>
      </c>
    </row>
    <row r="149" spans="1:8" x14ac:dyDescent="0.25">
      <c r="A149" s="101" t="s">
        <v>56</v>
      </c>
      <c r="B149" s="101" t="s">
        <v>1100</v>
      </c>
      <c r="C149" s="292">
        <v>44699</v>
      </c>
      <c r="D149" s="101" t="s">
        <v>186</v>
      </c>
      <c r="E149" s="101">
        <v>8436</v>
      </c>
      <c r="F149" s="103">
        <v>4.0000000000000001E-3</v>
      </c>
      <c r="G149" s="101">
        <v>2109000</v>
      </c>
      <c r="H149" s="293">
        <f t="shared" si="3"/>
        <v>4.0000000000000001E-3</v>
      </c>
    </row>
    <row r="150" spans="1:8" x14ac:dyDescent="0.25">
      <c r="A150" s="101" t="s">
        <v>56</v>
      </c>
      <c r="B150" s="101" t="s">
        <v>1101</v>
      </c>
      <c r="C150" s="292">
        <v>44699</v>
      </c>
      <c r="D150" s="101" t="s">
        <v>257</v>
      </c>
      <c r="E150" s="101">
        <v>3536</v>
      </c>
      <c r="F150" s="103">
        <v>4.0000000000000001E-3</v>
      </c>
      <c r="G150" s="101">
        <v>884100</v>
      </c>
      <c r="H150" s="293">
        <f t="shared" si="3"/>
        <v>3.9995475624929307E-3</v>
      </c>
    </row>
    <row r="151" spans="1:8" x14ac:dyDescent="0.25">
      <c r="A151" s="101" t="s">
        <v>56</v>
      </c>
      <c r="B151" s="101" t="s">
        <v>1102</v>
      </c>
      <c r="C151" s="292">
        <v>44699</v>
      </c>
      <c r="D151" s="101" t="s">
        <v>489</v>
      </c>
      <c r="E151" s="101">
        <v>40761</v>
      </c>
      <c r="F151" s="103">
        <v>4.0000000000000001E-3</v>
      </c>
      <c r="G151" s="101">
        <v>10190212</v>
      </c>
      <c r="H151" s="293">
        <f t="shared" si="3"/>
        <v>4.0000149162745585E-3</v>
      </c>
    </row>
    <row r="152" spans="1:8" x14ac:dyDescent="0.25">
      <c r="A152" s="101" t="s">
        <v>56</v>
      </c>
      <c r="B152" s="101" t="s">
        <v>1103</v>
      </c>
      <c r="C152" s="292">
        <v>44699</v>
      </c>
      <c r="D152" s="101" t="s">
        <v>489</v>
      </c>
      <c r="E152" s="101">
        <v>93859</v>
      </c>
      <c r="F152" s="103">
        <v>4.0000000000000001E-3</v>
      </c>
      <c r="G152" s="101">
        <v>23464705</v>
      </c>
      <c r="H152" s="293">
        <f t="shared" si="3"/>
        <v>4.0000076710958012E-3</v>
      </c>
    </row>
    <row r="153" spans="1:8" x14ac:dyDescent="0.25">
      <c r="A153" s="101" t="s">
        <v>56</v>
      </c>
      <c r="B153" s="101" t="s">
        <v>1104</v>
      </c>
      <c r="C153" s="292">
        <v>44699</v>
      </c>
      <c r="D153" s="101" t="s">
        <v>1105</v>
      </c>
      <c r="E153" s="101">
        <v>53519</v>
      </c>
      <c r="F153" s="103">
        <v>4.0000000000000001E-3</v>
      </c>
      <c r="G153" s="101">
        <v>13379728.757999999</v>
      </c>
      <c r="H153" s="293">
        <f t="shared" si="3"/>
        <v>4.0000063505024313E-3</v>
      </c>
    </row>
    <row r="154" spans="1:8" x14ac:dyDescent="0.25">
      <c r="A154" s="101" t="s">
        <v>56</v>
      </c>
      <c r="B154" s="101" t="s">
        <v>1106</v>
      </c>
      <c r="C154" s="292">
        <v>44699</v>
      </c>
      <c r="D154" s="101" t="s">
        <v>440</v>
      </c>
      <c r="E154" s="101">
        <v>8788</v>
      </c>
      <c r="F154" s="103">
        <v>4.0000000000000001E-3</v>
      </c>
      <c r="G154" s="101">
        <v>2197000</v>
      </c>
      <c r="H154" s="293">
        <f t="shared" si="3"/>
        <v>4.0000000000000001E-3</v>
      </c>
    </row>
    <row r="155" spans="1:8" x14ac:dyDescent="0.25">
      <c r="A155" s="101" t="s">
        <v>56</v>
      </c>
      <c r="B155" s="101" t="s">
        <v>1107</v>
      </c>
      <c r="C155" s="292">
        <v>44700</v>
      </c>
      <c r="D155" s="101" t="s">
        <v>204</v>
      </c>
      <c r="E155" s="101">
        <v>140248</v>
      </c>
      <c r="F155" s="103">
        <v>4.0000000000000001E-3</v>
      </c>
      <c r="G155" s="101">
        <v>35062097.5</v>
      </c>
      <c r="H155" s="293">
        <f t="shared" si="3"/>
        <v>3.9999888768776594E-3</v>
      </c>
    </row>
    <row r="156" spans="1:8" x14ac:dyDescent="0.25">
      <c r="A156" s="101" t="s">
        <v>56</v>
      </c>
      <c r="B156" s="101" t="s">
        <v>1108</v>
      </c>
      <c r="C156" s="292">
        <v>44700</v>
      </c>
      <c r="D156" s="101" t="s">
        <v>220</v>
      </c>
      <c r="E156" s="101">
        <v>-446</v>
      </c>
      <c r="F156" s="103">
        <v>4.0000000000000001E-3</v>
      </c>
      <c r="G156" s="101">
        <v>-111418.49370000001</v>
      </c>
      <c r="H156" s="293">
        <f t="shared" si="3"/>
        <v>4.0029261318222254E-3</v>
      </c>
    </row>
    <row r="157" spans="1:8" x14ac:dyDescent="0.25">
      <c r="A157" s="101" t="s">
        <v>56</v>
      </c>
      <c r="B157" s="101" t="s">
        <v>1109</v>
      </c>
      <c r="C157" s="292">
        <v>44700</v>
      </c>
      <c r="D157" s="101" t="s">
        <v>204</v>
      </c>
      <c r="E157" s="101">
        <v>-7664</v>
      </c>
      <c r="F157" s="103">
        <v>4.0000000000000001E-3</v>
      </c>
      <c r="G157" s="101">
        <v>-1915946</v>
      </c>
      <c r="H157" s="293">
        <f t="shared" si="3"/>
        <v>4.0001127380416774E-3</v>
      </c>
    </row>
    <row r="158" spans="1:8" x14ac:dyDescent="0.25">
      <c r="A158" s="101" t="s">
        <v>56</v>
      </c>
      <c r="B158" s="101" t="s">
        <v>1110</v>
      </c>
      <c r="C158" s="292">
        <v>44701</v>
      </c>
      <c r="D158" s="101" t="s">
        <v>929</v>
      </c>
      <c r="E158" s="101">
        <v>1341</v>
      </c>
      <c r="F158" s="103">
        <v>4.0000000000000001E-3</v>
      </c>
      <c r="G158" s="101">
        <v>335200</v>
      </c>
      <c r="H158" s="293">
        <f t="shared" si="3"/>
        <v>4.000596658711217E-3</v>
      </c>
    </row>
    <row r="159" spans="1:8" x14ac:dyDescent="0.25">
      <c r="A159" s="101" t="s">
        <v>56</v>
      </c>
      <c r="B159" s="101" t="s">
        <v>1111</v>
      </c>
      <c r="C159" s="292">
        <v>44701</v>
      </c>
      <c r="D159" s="101" t="s">
        <v>469</v>
      </c>
      <c r="E159" s="101">
        <v>1520</v>
      </c>
      <c r="F159" s="103">
        <v>4.0000000000000001E-3</v>
      </c>
      <c r="G159" s="101">
        <v>380000</v>
      </c>
      <c r="H159" s="293">
        <f t="shared" si="3"/>
        <v>4.0000000000000001E-3</v>
      </c>
    </row>
    <row r="160" spans="1:8" x14ac:dyDescent="0.25">
      <c r="A160" s="101" t="s">
        <v>56</v>
      </c>
      <c r="B160" s="101" t="s">
        <v>1112</v>
      </c>
      <c r="C160" s="292">
        <v>44701</v>
      </c>
      <c r="D160" s="101" t="s">
        <v>1113</v>
      </c>
      <c r="E160" s="101">
        <v>464</v>
      </c>
      <c r="F160" s="103">
        <v>4.0000000000000001E-3</v>
      </c>
      <c r="G160" s="101">
        <v>116000</v>
      </c>
      <c r="H160" s="293">
        <f t="shared" si="3"/>
        <v>4.0000000000000001E-3</v>
      </c>
    </row>
    <row r="161" spans="1:10" hidden="1" outlineLevel="2" x14ac:dyDescent="0.25">
      <c r="A161" s="101" t="s">
        <v>56</v>
      </c>
      <c r="B161" s="101" t="s">
        <v>1114</v>
      </c>
      <c r="C161" s="292">
        <v>44701</v>
      </c>
      <c r="D161" s="101" t="s">
        <v>438</v>
      </c>
      <c r="E161" s="101">
        <v>1516</v>
      </c>
      <c r="F161" s="103">
        <v>4.0000000000000001E-3</v>
      </c>
      <c r="G161" s="101">
        <v>379000</v>
      </c>
      <c r="H161" s="293">
        <f t="shared" si="3"/>
        <v>4.0000000000000001E-3</v>
      </c>
    </row>
    <row r="162" spans="1:10" hidden="1" outlineLevel="2" x14ac:dyDescent="0.25">
      <c r="A162" s="101" t="s">
        <v>56</v>
      </c>
      <c r="B162" s="101" t="s">
        <v>1115</v>
      </c>
      <c r="C162" s="292">
        <v>44701</v>
      </c>
      <c r="D162" s="101" t="s">
        <v>204</v>
      </c>
      <c r="E162" s="101">
        <v>4196</v>
      </c>
      <c r="F162" s="103">
        <v>4.0000000000000001E-3</v>
      </c>
      <c r="G162" s="101">
        <v>1049000</v>
      </c>
      <c r="H162" s="293">
        <f t="shared" si="3"/>
        <v>4.0000000000000001E-3</v>
      </c>
    </row>
    <row r="163" spans="1:10" hidden="1" outlineLevel="2" x14ac:dyDescent="0.25">
      <c r="A163" s="101" t="s">
        <v>56</v>
      </c>
      <c r="B163" s="101" t="s">
        <v>1116</v>
      </c>
      <c r="C163" s="292">
        <v>44701</v>
      </c>
      <c r="D163" s="101" t="s">
        <v>937</v>
      </c>
      <c r="E163" s="101">
        <v>51240</v>
      </c>
      <c r="F163" s="103">
        <v>4.0000000000000001E-3</v>
      </c>
      <c r="G163" s="101">
        <v>12810000</v>
      </c>
      <c r="H163" s="293">
        <f t="shared" si="3"/>
        <v>4.0000000000000001E-3</v>
      </c>
    </row>
    <row r="164" spans="1:10" hidden="1" outlineLevel="2" x14ac:dyDescent="0.25">
      <c r="A164" s="101" t="s">
        <v>56</v>
      </c>
      <c r="B164" s="101" t="s">
        <v>1117</v>
      </c>
      <c r="C164" s="292">
        <v>44704</v>
      </c>
      <c r="D164" s="101" t="s">
        <v>255</v>
      </c>
      <c r="E164" s="101">
        <v>7180</v>
      </c>
      <c r="F164" s="103">
        <v>4.0000000000000001E-3</v>
      </c>
      <c r="G164" s="101">
        <v>1795000</v>
      </c>
      <c r="H164" s="293">
        <f t="shared" si="3"/>
        <v>4.0000000000000001E-3</v>
      </c>
    </row>
    <row r="165" spans="1:10" hidden="1" outlineLevel="2" x14ac:dyDescent="0.25">
      <c r="A165" s="101" t="s">
        <v>56</v>
      </c>
      <c r="B165" s="101" t="s">
        <v>1118</v>
      </c>
      <c r="C165" s="292">
        <v>44705</v>
      </c>
      <c r="D165" s="101" t="s">
        <v>682</v>
      </c>
      <c r="E165" s="101">
        <v>18312</v>
      </c>
      <c r="F165" s="103">
        <v>4.0000000000000001E-3</v>
      </c>
      <c r="G165" s="101">
        <v>4578097</v>
      </c>
      <c r="H165" s="293">
        <f t="shared" si="3"/>
        <v>3.9999152486284145E-3</v>
      </c>
    </row>
    <row r="166" spans="1:10" hidden="1" outlineLevel="2" x14ac:dyDescent="0.25">
      <c r="A166" s="101" t="s">
        <v>56</v>
      </c>
      <c r="B166" s="101" t="s">
        <v>1119</v>
      </c>
      <c r="C166" s="292">
        <v>44706</v>
      </c>
      <c r="D166" s="101" t="s">
        <v>1120</v>
      </c>
      <c r="E166" s="101">
        <v>5760</v>
      </c>
      <c r="F166" s="103">
        <v>4.0000000000000001E-3</v>
      </c>
      <c r="G166" s="101">
        <v>1440000</v>
      </c>
      <c r="H166" s="293">
        <f t="shared" si="3"/>
        <v>4.0000000000000001E-3</v>
      </c>
    </row>
    <row r="167" spans="1:10" hidden="1" outlineLevel="2" x14ac:dyDescent="0.25">
      <c r="A167" s="101" t="s">
        <v>56</v>
      </c>
      <c r="B167" s="101" t="s">
        <v>1121</v>
      </c>
      <c r="C167" s="292">
        <v>44706</v>
      </c>
      <c r="D167" s="101" t="s">
        <v>222</v>
      </c>
      <c r="E167" s="101">
        <v>181377</v>
      </c>
      <c r="F167" s="103">
        <v>4.0000000000000001E-3</v>
      </c>
      <c r="G167" s="101">
        <v>45344165</v>
      </c>
      <c r="H167" s="293">
        <f t="shared" si="3"/>
        <v>4.000007498208424E-3</v>
      </c>
    </row>
    <row r="168" spans="1:10" hidden="1" outlineLevel="2" x14ac:dyDescent="0.25">
      <c r="A168" s="101" t="s">
        <v>56</v>
      </c>
      <c r="B168" s="101" t="s">
        <v>1122</v>
      </c>
      <c r="C168" s="292">
        <v>44706</v>
      </c>
      <c r="D168" s="101" t="s">
        <v>222</v>
      </c>
      <c r="E168" s="101">
        <v>1400</v>
      </c>
      <c r="F168" s="103">
        <v>4.0000000000000001E-3</v>
      </c>
      <c r="G168" s="101">
        <v>350000</v>
      </c>
      <c r="H168" s="293">
        <f t="shared" si="3"/>
        <v>4.0000000000000001E-3</v>
      </c>
    </row>
    <row r="169" spans="1:10" hidden="1" outlineLevel="2" x14ac:dyDescent="0.25">
      <c r="A169" s="101" t="s">
        <v>56</v>
      </c>
      <c r="B169" s="101" t="s">
        <v>1123</v>
      </c>
      <c r="C169" s="292">
        <v>44706</v>
      </c>
      <c r="D169" s="101" t="s">
        <v>222</v>
      </c>
      <c r="E169" s="101">
        <v>3560</v>
      </c>
      <c r="F169" s="103">
        <v>4.0000000000000001E-3</v>
      </c>
      <c r="G169" s="101">
        <v>890000</v>
      </c>
      <c r="H169" s="293">
        <f t="shared" si="3"/>
        <v>4.0000000000000001E-3</v>
      </c>
    </row>
    <row r="170" spans="1:10" hidden="1" outlineLevel="2" x14ac:dyDescent="0.25">
      <c r="A170" s="101" t="s">
        <v>56</v>
      </c>
      <c r="B170" s="101" t="s">
        <v>1124</v>
      </c>
      <c r="C170" s="292">
        <v>44706</v>
      </c>
      <c r="D170" s="101" t="s">
        <v>222</v>
      </c>
      <c r="E170" s="101">
        <v>13520</v>
      </c>
      <c r="F170" s="103">
        <v>4.0000000000000001E-3</v>
      </c>
      <c r="G170" s="101">
        <v>3380000</v>
      </c>
      <c r="H170" s="293">
        <f t="shared" si="3"/>
        <v>4.0000000000000001E-3</v>
      </c>
    </row>
    <row r="171" spans="1:10" hidden="1" outlineLevel="2" x14ac:dyDescent="0.25">
      <c r="A171" s="101" t="s">
        <v>56</v>
      </c>
      <c r="B171" s="101" t="s">
        <v>1125</v>
      </c>
      <c r="C171" s="292">
        <v>44708</v>
      </c>
      <c r="D171" s="101" t="s">
        <v>449</v>
      </c>
      <c r="E171" s="101">
        <v>464</v>
      </c>
      <c r="F171" s="103">
        <v>4.0000000000000001E-3</v>
      </c>
      <c r="G171" s="101">
        <v>116000</v>
      </c>
      <c r="H171" s="293">
        <f t="shared" si="3"/>
        <v>4.0000000000000001E-3</v>
      </c>
    </row>
    <row r="172" spans="1:10" hidden="1" outlineLevel="2" x14ac:dyDescent="0.25">
      <c r="A172" s="101" t="s">
        <v>56</v>
      </c>
      <c r="B172" s="101" t="s">
        <v>1126</v>
      </c>
      <c r="C172" s="292">
        <v>44709</v>
      </c>
      <c r="D172" s="101" t="s">
        <v>1127</v>
      </c>
      <c r="E172" s="101">
        <v>20331</v>
      </c>
      <c r="F172" s="103">
        <v>4.0000000000000001E-3</v>
      </c>
      <c r="G172" s="101">
        <v>5082871</v>
      </c>
      <c r="H172" s="293">
        <f t="shared" si="3"/>
        <v>3.9999047782247471E-3</v>
      </c>
    </row>
    <row r="173" spans="1:10" hidden="1" outlineLevel="2" x14ac:dyDescent="0.25">
      <c r="A173" s="101" t="s">
        <v>56</v>
      </c>
      <c r="B173" s="101" t="s">
        <v>1128</v>
      </c>
      <c r="C173" s="292">
        <v>44712</v>
      </c>
      <c r="D173" s="101" t="s">
        <v>885</v>
      </c>
      <c r="E173" s="101">
        <v>-33350</v>
      </c>
      <c r="F173" s="103">
        <v>4.0000000000000001E-3</v>
      </c>
      <c r="G173" s="101">
        <v>-8337500</v>
      </c>
      <c r="H173" s="293">
        <f t="shared" si="3"/>
        <v>4.0000000000000001E-3</v>
      </c>
    </row>
    <row r="174" spans="1:10" hidden="1" outlineLevel="2" x14ac:dyDescent="0.25">
      <c r="A174" s="101" t="s">
        <v>56</v>
      </c>
      <c r="B174" s="101" t="s">
        <v>1129</v>
      </c>
      <c r="C174" s="292">
        <v>44712</v>
      </c>
      <c r="D174" s="101" t="s">
        <v>929</v>
      </c>
      <c r="E174" s="101">
        <v>4844</v>
      </c>
      <c r="F174" s="103">
        <v>4.0000000000000001E-3</v>
      </c>
      <c r="G174" s="101">
        <v>1211000</v>
      </c>
      <c r="H174" s="293">
        <f t="shared" si="3"/>
        <v>4.0000000000000001E-3</v>
      </c>
    </row>
    <row r="175" spans="1:10" hidden="1" outlineLevel="2" x14ac:dyDescent="0.25">
      <c r="A175" s="101" t="s">
        <v>56</v>
      </c>
      <c r="B175" s="101" t="s">
        <v>1130</v>
      </c>
      <c r="C175" s="292">
        <v>44712</v>
      </c>
      <c r="D175" s="101" t="s">
        <v>460</v>
      </c>
      <c r="E175" s="101">
        <v>796</v>
      </c>
      <c r="F175" s="103">
        <v>4.0000000000000001E-3</v>
      </c>
      <c r="G175" s="101">
        <v>199100</v>
      </c>
      <c r="H175" s="293">
        <f t="shared" si="3"/>
        <v>3.9979909593169261E-3</v>
      </c>
    </row>
    <row r="176" spans="1:10" ht="15.75" hidden="1" customHeight="1" outlineLevel="1" collapsed="1" x14ac:dyDescent="0.25">
      <c r="A176" s="294" t="s">
        <v>259</v>
      </c>
      <c r="B176" s="295"/>
      <c r="C176" s="296"/>
      <c r="D176" s="295"/>
      <c r="E176" s="295">
        <v>1107856</v>
      </c>
      <c r="F176" s="297"/>
      <c r="G176" s="295">
        <v>276964896.2277</v>
      </c>
      <c r="H176" s="298">
        <f t="shared" si="3"/>
        <v>3.9999870564434385E-3</v>
      </c>
      <c r="I176" s="299" t="s">
        <v>1131</v>
      </c>
      <c r="J176" s="299"/>
    </row>
    <row r="177" spans="1:8" collapsed="1" x14ac:dyDescent="0.25">
      <c r="A177" s="104" t="s">
        <v>260</v>
      </c>
      <c r="C177" s="292"/>
      <c r="E177" s="101">
        <v>11138395</v>
      </c>
      <c r="G177" s="101">
        <v>753521675.70569992</v>
      </c>
      <c r="H177" s="293"/>
    </row>
    <row r="178" spans="1:8" ht="15.75" thickBot="1" x14ac:dyDescent="0.3"/>
    <row r="179" spans="1:8" ht="77.25" x14ac:dyDescent="0.25">
      <c r="B179" s="152"/>
      <c r="C179" s="153" t="s">
        <v>940</v>
      </c>
      <c r="D179" s="154" t="s">
        <v>514</v>
      </c>
      <c r="E179" s="155" t="s">
        <v>515</v>
      </c>
      <c r="F179" s="156" t="s">
        <v>941</v>
      </c>
      <c r="G179" s="154" t="s">
        <v>517</v>
      </c>
      <c r="H179" s="157" t="s">
        <v>515</v>
      </c>
    </row>
    <row r="180" spans="1:8" x14ac:dyDescent="0.25">
      <c r="B180" s="158" t="s">
        <v>518</v>
      </c>
      <c r="C180" s="159"/>
      <c r="D180" s="160">
        <f>+E15</f>
        <v>799000</v>
      </c>
      <c r="E180" s="161">
        <f>ROUND(D180,-3)</f>
        <v>799000</v>
      </c>
      <c r="F180" s="162"/>
      <c r="G180" s="160">
        <f>+G15</f>
        <v>7990000</v>
      </c>
      <c r="H180" s="163">
        <f>ROUND(G180,-3)</f>
        <v>7990000</v>
      </c>
    </row>
    <row r="181" spans="1:8" x14ac:dyDescent="0.25">
      <c r="B181" s="158" t="s">
        <v>519</v>
      </c>
      <c r="C181" s="164"/>
      <c r="D181" s="160">
        <f>+E43+E69+E79</f>
        <v>3408025</v>
      </c>
      <c r="E181" s="161">
        <f t="shared" ref="E181:E185" si="4">ROUND(D181,-3)</f>
        <v>3408000</v>
      </c>
      <c r="F181" s="162"/>
      <c r="G181" s="160">
        <f>+G43+G69+G79</f>
        <v>93522150</v>
      </c>
      <c r="H181" s="163">
        <f t="shared" ref="H181:H185" si="5">ROUND(G181,-3)</f>
        <v>93522000</v>
      </c>
    </row>
    <row r="182" spans="1:8" x14ac:dyDescent="0.25">
      <c r="B182" s="158" t="s">
        <v>520</v>
      </c>
      <c r="C182" s="164"/>
      <c r="D182" s="160"/>
      <c r="E182" s="161">
        <f t="shared" si="4"/>
        <v>0</v>
      </c>
      <c r="F182" s="162"/>
      <c r="G182" s="160"/>
      <c r="H182" s="163">
        <f t="shared" si="5"/>
        <v>0</v>
      </c>
    </row>
    <row r="183" spans="1:8" x14ac:dyDescent="0.25">
      <c r="B183" s="158" t="s">
        <v>521</v>
      </c>
      <c r="C183" s="164"/>
      <c r="D183" s="160">
        <f>+E84+E86</f>
        <v>256358</v>
      </c>
      <c r="E183" s="161">
        <f t="shared" si="4"/>
        <v>256000</v>
      </c>
      <c r="F183" s="162"/>
      <c r="G183" s="160">
        <f>+G84+G86</f>
        <v>6915947</v>
      </c>
      <c r="H183" s="163">
        <f t="shared" si="5"/>
        <v>6916000</v>
      </c>
    </row>
    <row r="184" spans="1:8" x14ac:dyDescent="0.25">
      <c r="B184" s="158" t="s">
        <v>522</v>
      </c>
      <c r="C184" s="159"/>
      <c r="D184" s="160">
        <f>+E114+E116</f>
        <v>3848849</v>
      </c>
      <c r="E184" s="161">
        <f t="shared" si="4"/>
        <v>3849000</v>
      </c>
      <c r="F184" s="162"/>
      <c r="G184" s="160">
        <f>+G114+G116</f>
        <v>153340302.16600001</v>
      </c>
      <c r="H184" s="163">
        <f t="shared" si="5"/>
        <v>153340000</v>
      </c>
    </row>
    <row r="185" spans="1:8" x14ac:dyDescent="0.25">
      <c r="B185" s="158" t="s">
        <v>523</v>
      </c>
      <c r="C185" s="159"/>
      <c r="D185" s="160">
        <f>+E119</f>
        <v>1718307</v>
      </c>
      <c r="E185" s="161">
        <f t="shared" si="4"/>
        <v>1718000</v>
      </c>
      <c r="F185" s="162"/>
      <c r="G185" s="160">
        <f>+G119</f>
        <v>214788380.31200001</v>
      </c>
      <c r="H185" s="163">
        <f t="shared" si="5"/>
        <v>214788000</v>
      </c>
    </row>
    <row r="186" spans="1:8" x14ac:dyDescent="0.25">
      <c r="B186" s="158"/>
      <c r="C186" s="159"/>
      <c r="D186" s="165"/>
      <c r="E186" s="165"/>
      <c r="F186" s="162"/>
      <c r="G186" s="165"/>
      <c r="H186" s="166"/>
    </row>
    <row r="187" spans="1:8" x14ac:dyDescent="0.25">
      <c r="B187" s="158" t="s">
        <v>268</v>
      </c>
      <c r="C187" s="159"/>
      <c r="D187" s="165">
        <f>SUM(D180:D186)</f>
        <v>10030539</v>
      </c>
      <c r="E187" s="161">
        <f>SUM(E180:E186)</f>
        <v>10030000</v>
      </c>
      <c r="F187" s="162"/>
      <c r="G187" s="165">
        <f>SUM(G180:G186)</f>
        <v>476556779.47800004</v>
      </c>
      <c r="H187" s="163"/>
    </row>
    <row r="188" spans="1:8" x14ac:dyDescent="0.25">
      <c r="B188" s="158"/>
      <c r="C188" s="159"/>
      <c r="D188" s="167"/>
      <c r="E188" s="168"/>
      <c r="F188" s="168"/>
      <c r="G188" s="167"/>
      <c r="H188" s="166"/>
    </row>
    <row r="189" spans="1:8" ht="15.75" thickBot="1" x14ac:dyDescent="0.3">
      <c r="B189" s="169" t="s">
        <v>524</v>
      </c>
      <c r="C189" s="170"/>
      <c r="D189" s="171">
        <f>+D187-E187</f>
        <v>539</v>
      </c>
      <c r="E189" s="171"/>
      <c r="F189" s="171"/>
      <c r="G189" s="172">
        <f>+G185-H185</f>
        <v>380.3120000064373</v>
      </c>
      <c r="H189" s="173"/>
    </row>
  </sheetData>
  <mergeCells count="4">
    <mergeCell ref="A1:G1"/>
    <mergeCell ref="A2:G2"/>
    <mergeCell ref="A3:G3"/>
    <mergeCell ref="I176:J1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declarado vs auxiliar</vt:lpstr>
      <vt:lpstr>Auxiliar 2365</vt:lpstr>
      <vt:lpstr>BalancePrueba Enero2022</vt:lpstr>
      <vt:lpstr>BalancePrueba Febrero 2022</vt:lpstr>
      <vt:lpstr>BalancePrueba Marzo 2022</vt:lpstr>
      <vt:lpstr>BalancePruebaAbril 2022</vt:lpstr>
      <vt:lpstr>BalancePruebaMayo2022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 Air</dc:creator>
  <cp:lastModifiedBy>573147147767</cp:lastModifiedBy>
  <dcterms:created xsi:type="dcterms:W3CDTF">2021-09-16T14:20:14Z</dcterms:created>
  <dcterms:modified xsi:type="dcterms:W3CDTF">2022-06-07T03:05:00Z</dcterms:modified>
</cp:coreProperties>
</file>