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6" windowWidth="19200" windowHeight="8080"/>
  </bookViews>
  <sheets>
    <sheet name="newStats" sheetId="1" r:id="rId1"/>
    <sheet name="ltx-DescriptiveStats" sheetId="2" r:id="rId2"/>
    <sheet name="ltx-LiteralTypes" sheetId="3" r:id="rId3"/>
    <sheet name="ltx-types-transposed" sheetId="4" r:id="rId4"/>
    <sheet name="AST-stats" sheetId="5" r:id="rId5"/>
    <sheet name="ltx-ASTTypes" sheetId="6" r:id="rId6"/>
    <sheet name="ltx-astTransposed" sheetId="7" r:id="rId7"/>
    <sheet name="AST-Type-stats" sheetId="8" r:id="rId8"/>
  </sheets>
  <definedNames>
    <definedName name="_xlnm.Sheet_Title" localSheetId="0">"newStats"</definedName>
    <definedName name="_xlnm.Print_Area" localSheetId="0">#REF!</definedName>
    <definedName name="_xlnm.Sheet_Title" localSheetId="1">"ltx-DescriptiveStats"</definedName>
    <definedName name="_xlnm.Print_Area" localSheetId="1">#REF!</definedName>
    <definedName name="_xlnm.Sheet_Title" localSheetId="2">"ltx-LiteralTypes"</definedName>
    <definedName name="_xlnm.Print_Area" localSheetId="2">#REF!</definedName>
    <definedName name="_xlnm.Sheet_Title" localSheetId="3">"ltx-types-transposed"</definedName>
    <definedName name="_xlnm.Print_Area" localSheetId="3">#REF!</definedName>
    <definedName name="_xlnm.Sheet_Title" localSheetId="4">"AST-stats"</definedName>
    <definedName name="_xlnm.Print_Area" localSheetId="4">#REF!</definedName>
    <definedName name="_xlnm.Sheet_Title" localSheetId="5">"ltx-ASTTypes"</definedName>
    <definedName name="_xlnm.Print_Area" localSheetId="5">#REF!</definedName>
    <definedName name="_xlnm.Sheet_Title" localSheetId="6">"ltx-astTransposed"</definedName>
    <definedName name="_xlnm.Print_Area" localSheetId="6">#REF!</definedName>
    <definedName name="_xlnm.Sheet_Title" localSheetId="7">"AST-Type-stats"</definedName>
    <definedName name="_xlnm.Print_Area" localSheetId="7">#REF!</definedName>
  </definedNames>
  <calcPr calcMode="auto" iterate="1" iterateCount="100" iterateDelta="0.001"/>
  <webPublishing allowPng="1" css="0" codePage="1252"/>
</workbook>
</file>

<file path=xl/comments1.xml><?xml version="1.0" encoding="utf-8"?>
<comments xmlns="http://schemas.openxmlformats.org/spreadsheetml/2006/main">
  <authors>
    <author>Anquetil</author>
  </authors>
  <commentList>
    <comment ref="I6" authorId="0">
      <text>
        <t>using text() to force english convention.
As a result need to multiply by 1000 instead of 100 ???</t>
      </text>
    </comment>
  </commentList>
</comments>
</file>

<file path=xl/comments2.xml><?xml version="1.0" encoding="utf-8"?>
<comments xmlns="http://schemas.openxmlformats.org/spreadsheetml/2006/main">
  <authors>
    <author>Anquetil</author>
  </authors>
  <commentList>
    <comment ref="AU4" authorId="0">
      <text>
        <t>Again, needed to multiply by 10 for unknown reason</t>
      </text>
    </comment>
    <comment ref="AO4" authorId="0">
      <text>
        <t>Again, needed to multiply by 10 for unknown reason</t>
      </text>
    </comment>
    <comment ref="AI4" authorId="0">
      <text>
        <t>Again, needed to multiply by 10 for unknown reason</t>
      </text>
    </comment>
    <comment ref="AC4" authorId="0">
      <text>
        <t>Again, needed to multiply by 10 for unknown reason</t>
      </text>
    </comment>
    <comment ref="W4" authorId="0">
      <text>
        <t>Again, needed to multiply by 10 for unknown reason</t>
      </text>
    </comment>
    <comment ref="Q4" authorId="0">
      <text>
        <t>Again, needed to multiply by 10 for unknown reason</t>
      </text>
    </comment>
    <comment ref="K4" authorId="0">
      <text>
        <t>Again, needed to multiply by 10 for unknown reason</t>
      </text>
    </comment>
    <comment ref="E4" authorId="0">
      <text>
        <t>using text() to force english float format.
Had to multiply % by 1000 instead of 100 for this. Don't know why?</t>
      </text>
    </comment>
  </commentList>
</comments>
</file>

<file path=xl/comments3.xml><?xml version="1.0" encoding="utf-8"?>
<comments xmlns="http://schemas.openxmlformats.org/spreadsheetml/2006/main">
  <authors>
    <author>Anquetil</author>
  </authors>
  <commentList>
    <comment ref="Q6" authorId="0">
      <text>
        <t>adding english formating ("text") forces to * by 10 for some reason</t>
      </text>
    </comment>
    <comment ref="O6" authorId="0">
      <text>
        <t>adding english formating ("text") forces to * by 10 for some reason</t>
      </text>
    </comment>
    <comment ref="M6" authorId="0">
      <text>
        <t>adding english formating ("text") forces to * by 10 for some reason</t>
      </text>
    </comment>
    <comment ref="K6" authorId="0">
      <text>
        <t>adding english formating ("text") forces to * by 10 for some reason</t>
      </text>
    </comment>
    <comment ref="I6" authorId="0">
      <text>
        <t>adding english formating ("text") forces to * by 10 for some reason</t>
      </text>
    </comment>
    <comment ref="G6" authorId="0">
      <text>
        <t>adding english formating ("text") forces to * by 10 for some reason</t>
      </text>
    </comment>
    <comment ref="E6" authorId="0">
      <text>
        <t>adding english formating ("text") forces to * by 10 for some reason</t>
      </text>
    </comment>
    <comment ref="C6" authorId="0">
      <text>
        <t>adding english formating ("text") forces to * by 10 for some reason</t>
      </text>
    </comment>
  </commentList>
</comments>
</file>

<file path=xl/comments4.xml><?xml version="1.0" encoding="utf-8"?>
<comments xmlns="http://schemas.openxmlformats.org/spreadsheetml/2006/main">
  <authors>
    <author>Anquetil</author>
  </authors>
  <commentList>
    <comment ref="E4" authorId="0">
      <text>
        <t>using text() to force english formating.
Must multiply the value by 10 for proper result ???</t>
      </text>
    </comment>
  </commentList>
</comments>
</file>

<file path=xl/comments5.xml><?xml version="1.0" encoding="utf-8"?>
<comments xmlns="http://schemas.openxmlformats.org/spreadsheetml/2006/main">
  <authors>
    <author>Anquetil</author>
  </authors>
  <commentList>
    <comment ref="C4" authorId="0">
      <text>
        <t>adding english formating ("text") forces to * by 10 for some reason</t>
      </text>
    </comment>
  </commentList>
</comments>
</file>

<file path=xl/sharedStrings.xml><?xml version="1.0" encoding="utf-8"?>
<sst xmlns="http://schemas.openxmlformats.org/spreadsheetml/2006/main" uniqueCount="225" count="225">
  <si>
    <t>SEASIDE</t>
  </si>
  <si>
    <t>total</t>
  </si>
  <si>
    <t>test</t>
  </si>
  <si>
    <t>regular</t>
  </si>
  <si>
    <t>%</t>
  </si>
  <si>
    <t>reg.mth</t>
  </si>
  <si>
    <t>r.mthL</t>
  </si>
  <si>
    <t>MORPHIC</t>
  </si>
  <si>
    <t>String</t>
  </si>
  <si>
    <t>PARSER</t>
  </si>
  <si>
    <t>PHARO</t>
  </si>
  <si>
    <t>POLYMATH</t>
  </si>
  <si>
    <t>Array</t>
  </si>
  <si>
    <t>ROASSAL</t>
  </si>
  <si>
    <t>Float</t>
  </si>
  <si>
    <t>VM</t>
  </si>
  <si>
    <t>Integer</t>
  </si>
  <si>
    <t>Symbol</t>
  </si>
  <si>
    <t>Boolean</t>
  </si>
  <si>
    <t>UndefinedObject</t>
  </si>
  <si>
    <t>Character</t>
  </si>
  <si>
    <t>VMMaker</t>
  </si>
  <si>
    <t>\hline</t>
  </si>
  <si>
    <t>&amp;</t>
  </si>
  <si>
    <t>\\</t>
  </si>
  <si>
    <t>\morphic</t>
  </si>
  <si>
    <t>&amp; {\small</t>
  </si>
  <si>
    <t>} &amp;</t>
  </si>
  <si>
    <t>2.7</t>
  </si>
  <si>
    <t>\parser</t>
  </si>
  <si>
    <t>3.2</t>
  </si>
  <si>
    <t>\pharo</t>
  </si>
  <si>
    <t>\polymath</t>
  </si>
  <si>
    <t>\roassal</t>
  </si>
  <si>
    <t>3.8</t>
  </si>
  <si>
    <t>\seaside</t>
  </si>
  <si>
    <t>2.2</t>
  </si>
  <si>
    <t>\vmmaker</t>
  </si>
  <si>
    <t>5.9</t>
  </si>
  <si>
    <t>\emph{overall}</t>
  </si>
  <si>
    <t>3.5</t>
  </si>
  <si>
    <t>6.8</t>
  </si>
  <si>
    <t>5.8</t>
  </si>
  <si>
    <t>for formating latex numbers with \, thousand separator</t>
  </si>
  <si>
    <t>class</t>
  </si>
  <si>
    <t>mth</t>
  </si>
  <si>
    <t>mthL</t>
  </si>
  <si>
    <t>lit.</t>
  </si>
  <si>
    <t>Distribution over literal type</t>
  </si>
  <si>
    <t>count</t>
  </si>
  <si>
    <t>\emph{Int.}</t>
  </si>
  <si>
    <t>111\,373</t>
  </si>
  <si>
    <t>43.3</t>
  </si>
  <si>
    <t>\%</t>
  </si>
  <si>
    <t>4\,385</t>
  </si>
  <si>
    <t>42.3</t>
  </si>
  <si>
    <t>19.6</t>
  </si>
  <si>
    <t>52\,390</t>
  </si>
  <si>
    <t>36.4</t>
  </si>
  <si>
    <t>6\,864</t>
  </si>
  <si>
    <t>69.0</t>
  </si>
  <si>
    <t>8\,738</t>
  </si>
  <si>
    <t>50.4</t>
  </si>
  <si>
    <t>1\,629</t>
  </si>
  <si>
    <t>19.9</t>
  </si>
  <si>
    <t>37\,271</t>
  </si>
  <si>
    <t>55.7</t>
  </si>
  <si>
    <t>\emph{Strng}</t>
  </si>
  <si>
    <t>54\,752</t>
  </si>
  <si>
    <t>21.3</t>
  </si>
  <si>
    <t>8.0</t>
  </si>
  <si>
    <t>40.1</t>
  </si>
  <si>
    <t>37\,834</t>
  </si>
  <si>
    <t>26.3</t>
  </si>
  <si>
    <t>4.2</t>
  </si>
  <si>
    <t>3\,442</t>
  </si>
  <si>
    <t>4\,598</t>
  </si>
  <si>
    <t>56.1</t>
  </si>
  <si>
    <t>7\,441</t>
  </si>
  <si>
    <t>11.1</t>
  </si>
  <si>
    <t>\emph{Symb.}	</t>
  </si>
  <si>
    <t>41\,680</t>
  </si>
  <si>
    <t>16.2</t>
  </si>
  <si>
    <t>2\,314</t>
  </si>
  <si>
    <t>22.3</t>
  </si>
  <si>
    <t>15.1</t>
  </si>
  <si>
    <t>24\,307</t>
  </si>
  <si>
    <t>16.9</t>
  </si>
  <si>
    <t>1.2</t>
  </si>
  <si>
    <t>2\,113</t>
  </si>
  <si>
    <t>12.2</t>
  </si>
  <si>
    <t>7.9</t>
  </si>
  <si>
    <t>12\,102</t>
  </si>
  <si>
    <t>18.1</t>
  </si>
  <si>
    <t>\emph{Bool.}</t>
  </si>
  <si>
    <t>21\,111</t>
  </si>
  <si>
    <t>8.2</t>
  </si>
  <si>
    <t>1\,316</t>
  </si>
  <si>
    <t>12.7</t>
  </si>
  <si>
    <t>5.1</t>
  </si>
  <si>
    <t>11\,505</t>
  </si>
  <si>
    <t>1.4</t>
  </si>
  <si>
    <t>7\,086</t>
  </si>
  <si>
    <t>10.6</t>
  </si>
  <si>
    <t>\emph{Arr.}</t>
  </si>
  <si>
    <t>10\,546</t>
  </si>
  <si>
    <t>4.1</t>
  </si>
  <si>
    <t>3.0</t>
  </si>
  <si>
    <t>6.7</t>
  </si>
  <si>
    <t>7\,679</t>
  </si>
  <si>
    <t>5.3</t>
  </si>
  <si>
    <t>4.6</t>
  </si>
  <si>
    <t>3.7</t>
  </si>
  <si>
    <t>0.9</t>
  </si>
  <si>
    <t>\emph{nil}</t>
  </si>
  <si>
    <t>8\,121</t>
  </si>
  <si>
    <t>2.0</t>
  </si>
  <si>
    <t>5\,095</t>
  </si>
  <si>
    <t>1.9</t>
  </si>
  <si>
    <t>3.6</t>
  </si>
  <si>
    <t>1\,496</t>
  </si>
  <si>
    <t>\emph{Float}</t>
  </si>
  <si>
    <t>5\,314</t>
  </si>
  <si>
    <t>2.1</t>
  </si>
  <si>
    <t>0.2</t>
  </si>
  <si>
    <t>2\,021</t>
  </si>
  <si>
    <t>1\,457</t>
  </si>
  <si>
    <t>14.6</t>
  </si>
  <si>
    <t>1\,227</t>
  </si>
  <si>
    <t>7.1</t>
  </si>
  <si>
    <t>0.7</t>
  </si>
  <si>
    <t>0.3</t>
  </si>
  <si>
    <t>\emph{Char.}</t>
  </si>
  <si>
    <t>4\,259</t>
  </si>
  <si>
    <t>1.7</t>
  </si>
  <si>
    <t>0.6</t>
  </si>
  <si>
    <t>11.0</t>
  </si>
  <si>
    <t>3\,134</t>
  </si>
  <si>
    <t>0.5</t>
  </si>
  <si>
    <t>0.8</t>
  </si>
  <si>
    <t>\\[1ex]</t>
  </si>
  <si>
    <t>\raisebox{-0.5ex}{\morphic}</t>
  </si>
  <si>
    <t>&amp; \multicolumn{1}{r@{\small\%\hspace{\tabcolsep}}}{\small</t>
  </si>
  <si>
    <t>} &amp; \multicolumn{1}{r@{\small\%\hspace{\tabcolsep}}}{\small</t>
  </si>
  <si>
    <t>} \\[1ex]</t>
  </si>
  <si>
    <t>\raisebox{-0.5ex}{\parser}</t>
  </si>
  <si>
    <t>\raisebox{-0.5ex}{\pharo}</t>
  </si>
  <si>
    <t>\raisebox{-0.5ex}{\polymath}</t>
  </si>
  <si>
    <t>\raisebox{-0.5ex}{\roassal}</t>
  </si>
  <si>
    <t>\raisebox{-0.5ex}{\seaside}</t>
  </si>
  <si>
    <t>\raisebox{-0.5ex}{\vmmaker}</t>
  </si>
  <si>
    <t>\raisebox{-0.5ex}{\emph{all}}</t>
  </si>
  <si>
    <t>} \\</t>
  </si>
  <si>
    <t>\emph{all}</t>
  </si>
  <si>
    <t>Morphic</t>
  </si>
  <si>
    <t>Arg.</t>
  </si>
  <si>
    <t>Operand</t>
  </si>
  <si>
    <t>Pragma</t>
  </si>
  <si>
    <t>Return</t>
  </si>
  <si>
    <t>Assignment</t>
  </si>
  <si>
    <t>Receiver</t>
  </si>
  <si>
    <t>Sequence</t>
  </si>
  <si>
    <t>Pharo</t>
  </si>
  <si>
    <t>Parser</t>
  </si>
  <si>
    <t>Polymath</t>
  </si>
  <si>
    <t>Roassal</t>
  </si>
  <si>
    <t>Seaside</t>
  </si>
  <si>
    <t>\emph{Arg.}</t>
  </si>
  <si>
    <t>128\,381</t>
  </si>
  <si>
    <t>4\,306</t>
  </si>
  <si>
    <t>80\,690</t>
  </si>
  <si>
    <t>5\,653</t>
  </si>
  <si>
    <t>8\,453</t>
  </si>
  <si>
    <t>5\,852</t>
  </si>
  <si>
    <t>23\,164</t>
  </si>
  <si>
    <t>\emph{Oper.}</t>
  </si>
  <si>
    <t>61\,916</t>
  </si>
  <si>
    <t>3\,596</t>
  </si>
  <si>
    <t>32\,475</t>
  </si>
  <si>
    <t>2\,853</t>
  </si>
  <si>
    <t>5\,439</t>
  </si>
  <si>
    <t>1\,263</t>
  </si>
  <si>
    <t>16\,168</t>
  </si>
  <si>
    <t>\emph{Prag.}</t>
  </si>
  <si>
    <t>17\,665</t>
  </si>
  <si>
    <t>\,0</t>
  </si>
  <si>
    <t>0.0</t>
  </si>
  <si>
    <t>2\,038</t>
  </si>
  <si>
    <t>15\,307</t>
  </si>
  <si>
    <t>\emph{Ret.}</t>
  </si>
  <si>
    <t>15\,087</t>
  </si>
  <si>
    <t>1.0</t>
  </si>
  <si>
    <t>8\,361</t>
  </si>
  <si>
    <t>5.0</t>
  </si>
  <si>
    <t>4\,428</t>
  </si>
  <si>
    <t>\emph{Assig.}</t>
  </si>
  <si>
    <t>12\,859</t>
  </si>
  <si>
    <t>7\,003</t>
  </si>
  <si>
    <t>4.9</t>
  </si>
  <si>
    <t>3\,142</t>
  </si>
  <si>
    <t>\emph{Rec.}</t>
  </si>
  <si>
    <t>12\,629</t>
  </si>
  <si>
    <t>9\,057</t>
  </si>
  <si>
    <t>1\,438</t>
  </si>
  <si>
    <t>\emph{Seq.}</t>
  </si>
  <si>
    <t>7\,766</t>
  </si>
  <si>
    <t>3\,703</t>
  </si>
  <si>
    <t>2.6</t>
  </si>
  <si>
    <t>\,215</t>
  </si>
  <si>
    <t>3\,099</t>
  </si>
  <si>
    <t>0.4</t>
  </si>
  <si>
    <t>&amp; \multicolumn{1}{r@{\hspace{\tabcolsep}}}{\small</t>
  </si>
  <si>
    <t>} &amp; \multicolumn{1}{r@{\hspace{\tabcolsep}}}{\small</t>
  </si>
  <si>
    <t>0.0\%</t>
  </si>
  <si>
    <t>1.0\%</t>
  </si>
  <si>
    <t>4.9\%</t>
  </si>
  <si>
    <t>2.6\%</t>
  </si>
  <si>
    <t>5.0\%</t>
  </si>
  <si>
    <t>4.6\%</t>
  </si>
  <si>
    <t>R</t>
  </si>
  <si>
    <t>C</t>
  </si>
  <si>
    <t>ALLTOGETHER</t>
  </si>
  <si>
    <t>int</t>
  </si>
  <si>
    <t>str</t>
  </si>
  <si>
    <t>symb</t>
  </si>
</sst>
</file>

<file path=xl/styles.xml><?xml version="1.0" encoding="utf-8"?>
<styleSheet xmlns="http://schemas.openxmlformats.org/spreadsheetml/2006/main">
  <numFmts count="7">
    <numFmt formatCode="#,##0.0" numFmtId="100"/>
    <numFmt formatCode="0.0%" numFmtId="101"/>
    <numFmt formatCode="0.0" numFmtId="102"/>
    <numFmt formatCode="#,##0.000" numFmtId="103"/>
    <numFmt formatCode="0.000" numFmtId="104"/>
    <numFmt formatCode="0.0000" numFmtId="105"/>
    <numFmt formatCode="0.00000" numFmtId="106"/>
  </numFmts>
  <fonts count="9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  <font>
      <b val="0"/>
      <i val="1"/>
      <u val="none"/>
      <color rgb="FFFF0000"/>
      <name val="Sans"/>
      <vertAlign val="baseline"/>
      <sz val="10"/>
      <strike val="0"/>
    </font>
    <font>
      <b val="1"/>
      <i val="0"/>
      <u val="none"/>
      <color rgb="FFFF0000"/>
      <name val="Sans"/>
      <vertAlign val="baseline"/>
      <sz val="10"/>
      <strike val="0"/>
    </font>
    <font>
      <b val="0"/>
      <i val="0"/>
      <u val="none"/>
      <color rgb="FF808080"/>
      <name val="Sans"/>
      <vertAlign val="baseline"/>
      <sz val="10"/>
      <strike val="0"/>
    </font>
    <font>
      <b val="0"/>
      <i val="0"/>
      <u val="none"/>
      <color rgb="FFC0C0C0"/>
      <name val="Sans"/>
      <vertAlign val="baseline"/>
      <sz val="10"/>
      <strike val="0"/>
    </font>
    <font>
      <b val="0"/>
      <i val="1"/>
      <u val="none"/>
      <color rgb="FF808080"/>
      <name val="Sans"/>
      <vertAlign val="baseline"/>
      <sz val="10"/>
      <strike val="0"/>
    </font>
    <font>
      <b val="0"/>
      <i val="0"/>
      <u val="none"/>
      <color rgb="FF969696"/>
      <name val="Sans"/>
      <vertAlign val="baseline"/>
      <sz val="10"/>
      <strike val="0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none">
        <fgColor rgb="FFFFFF99"/>
        <bgColor rgb="FF000000"/>
      </patternFill>
    </fill>
    <fill>
      <patternFill patternType="none">
        <fgColor rgb="FFC0C0C0"/>
        <bgColor rgb="FF000000"/>
      </patternFill>
    </fill>
    <fill>
      <patternFill patternType="none">
        <fgColor rgb="FFFFCC99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2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3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9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0" numFmtId="3" xfId="0">
      <alignment horizontal="center" vertical="bottom" wrapText="0" shrinkToFit="0" textRotation="0" indent="0"/>
      <protection locked="1" hidden="0"/>
    </xf>
    <xf applyAlignment="1" applyBorder="1" applyFont="1" applyFill="1" applyNumberFormat="1" fontId="1" fillId="4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5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6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7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5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5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6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6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7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7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4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4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5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5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6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6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7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7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9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centerContinuous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Continuous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8" borderId="0" numFmtId="10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right" vertical="bottom" wrapText="0" shrinkToFit="0" textRotation="0" indent="0"/>
      <protection locked="1" hidden="0"/>
    </xf>
    <xf applyAlignment="1" applyBorder="1" applyFont="1" applyFill="1" applyNumberFormat="1" fontId="6" fillId="9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7" fillId="0" borderId="0" numFmtId="10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7" fillId="0" borderId="0" numFmtId="10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1" xfId="0">
      <alignment horizontal="right" vertical="bottom" wrapText="0" shrinkToFit="0" textRotation="0" indent="0"/>
      <protection locked="1" hidden="0"/>
    </xf>
    <xf applyAlignment="1" applyBorder="1" applyFont="1" applyFill="1" applyNumberFormat="1" fontId="7" fillId="0" borderId="0" numFmtId="102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8" borderId="0" numFmtId="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9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0" borderId="0" numFmtId="106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1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3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10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6" fillId="0" borderId="0" numFmtId="106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3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10" Type="http://schemas.openxmlformats.org/officeDocument/2006/relationships/styles" Target="styles.xml"/>
  <Relationship Id="rId9" Type="http://schemas.openxmlformats.org/officeDocument/2006/relationships/sharedStrings" Target="sharedStrings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vmlDrawing" Target="../drawings/vmlDrawing1.vml"/>
  <Relationship Id="rId1" Type="http://schemas.openxmlformats.org/officeDocument/2006/relationships/comments" Target="../comments1.xml"/>
</Relationships>

</file>

<file path=xl/worksheets/_rels/sheet3.xml.rels><?xml version="1.0" encoding="UTF-8"?>
<Relationships xmlns="http://schemas.openxmlformats.org/package/2006/relationships">
  <Relationship Id="rId2" Type="http://schemas.openxmlformats.org/officeDocument/2006/relationships/vmlDrawing" Target="../drawings/vmlDrawing2.vml"/>
  <Relationship Id="rId1" Type="http://schemas.openxmlformats.org/officeDocument/2006/relationships/comments" Target="../comments2.xml"/>
</Relationships>

</file>

<file path=xl/worksheets/_rels/sheet4.xml.rels><?xml version="1.0" encoding="UTF-8"?>
<Relationships xmlns="http://schemas.openxmlformats.org/package/2006/relationships">
  <Relationship Id="rId2" Type="http://schemas.openxmlformats.org/officeDocument/2006/relationships/vmlDrawing" Target="../drawings/vmlDrawing3.vml"/>
  <Relationship Id="rId1" Type="http://schemas.openxmlformats.org/officeDocument/2006/relationships/comments" Target="../comments3.xml"/>
</Relationships>

</file>

<file path=xl/worksheets/_rels/sheet6.xml.rels><?xml version="1.0" encoding="UTF-8"?>
<Relationships xmlns="http://schemas.openxmlformats.org/package/2006/relationships">
  <Relationship Id="rId2" Type="http://schemas.openxmlformats.org/officeDocument/2006/relationships/vmlDrawing" Target="../drawings/vmlDrawing4.vml"/>
  <Relationship Id="rId1" Type="http://schemas.openxmlformats.org/officeDocument/2006/relationships/comments" Target="../comments4.xml"/>
</Relationships>

</file>

<file path=xl/worksheets/_rels/sheet7.xml.rels><?xml version="1.0" encoding="UTF-8"?>
<Relationships xmlns="http://schemas.openxmlformats.org/package/2006/relationships">
  <Relationship Id="rId2" Type="http://schemas.openxmlformats.org/officeDocument/2006/relationships/vmlDrawing" Target="../drawings/vmlDrawing5.vml"/>
  <Relationship Id="rId1" Type="http://schemas.openxmlformats.org/officeDocument/2006/relationships/comments" Target="../comments5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U78"/>
  <sheetViews>
    <sheetView workbookViewId="0">
      <pane ySplit="22" topLeftCell="A23" activePane="bottomLeft" state="frozen"/>
      <selection pane="bottomLeft" activeCell="H15" sqref="H15"/>
    </sheetView>
  </sheetViews>
  <sheetFormatPr defaultRowHeight="12.75"/>
  <cols>
    <col min="1" max="1" style="1" width="10.713641826923078" bestFit="1" customWidth="1"/>
    <col min="2" max="2" style="1" width="8.14236778846154" bestFit="1" customWidth="1"/>
    <col min="3" max="4" style="1" width="6.8567307692307695" bestFit="1" customWidth="1"/>
    <col min="5" max="6" style="2" width="9.142307692307693"/>
    <col min="7" max="7" style="1" width="9.142307692307693"/>
    <col min="8" max="8" style="1" width="10.713641826923078" bestFit="1" customWidth="1"/>
    <col min="9" max="9" style="1" width="7.9995192307692315" bestFit="1" customWidth="1"/>
    <col min="10" max="10" style="1" width="9.285156250000002" bestFit="1" customWidth="1"/>
    <col min="11" max="11" style="1" width="10.570793269230771" bestFit="1" customWidth="1"/>
    <col min="12" max="12" style="1" width="9.285156250000002" bestFit="1" customWidth="1"/>
    <col min="13" max="13" style="1" width="7.4281250000000005" bestFit="1" customWidth="1"/>
    <col min="14" max="14" style="1" width="8.14236778846154" customWidth="1"/>
    <col min="15" max="15" style="1" width="7.856670673076924" bestFit="1" customWidth="1"/>
    <col min="16" max="16" style="1" width="7.9995192307692315" bestFit="1" customWidth="1"/>
    <col min="17" max="17" style="1" width="8.999459134615385" bestFit="1" customWidth="1"/>
    <col min="18" max="18" style="1" width="7.570973557692309" bestFit="1" customWidth="1"/>
    <col min="19" max="19" style="1" width="8.14236778846154" bestFit="1" customWidth="1"/>
    <col min="20" max="20" style="1" width="7.142427884615385" bestFit="1" customWidth="1"/>
    <col min="21" max="21" style="1" width="8.999459134615385" bestFit="1" customWidth="1"/>
    <col min="22" max="254" style="1" width="9.142307692307693"/>
    <col min="255" max="256" style="3" width="9.142307692307693"/>
  </cols>
  <sheetData>
    <row r="1" spans="1:255" ht="13.5">
      <c r="A1" s="4" t="inlineStr">
        <is>
          <t>computed with: MLIPAnalysisLiteralTypes</t>
        </is>
      </c>
      <c r="B1" s="5"/>
      <c r="C1" s="5"/>
      <c r="D1" s="5"/>
      <c r="E1" s="6"/>
      <c r="F1" s="7"/>
      <c r="I1" s="4" t="inlineStr">
        <is>
          <t>computed with: MLIPAnalysisClassMethodStats</t>
        </is>
      </c>
      <c r="J1" s="4"/>
      <c r="K1" s="4"/>
      <c r="L1" s="4"/>
      <c r="M1" s="4"/>
      <c r="N1" s="4"/>
      <c r="O1" s="3"/>
      <c r="P1" s="3"/>
      <c r="Q1" s="3"/>
      <c r="R1" s="3"/>
      <c r="S1" s="3"/>
    </row>
    <row r="2" spans="1:255" ht="13.5">
      <c r="A2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/>
      <c r="J2" t="inlineStr">
        <is>
          <t>reg.class</t>
        </is>
      </c>
      <c r="K2" s="3" t="inlineStr">
        <is>
          <t>test class</t>
        </is>
      </c>
      <c r="L2" t="s">
        <v>5</v>
      </c>
      <c r="M2" t="s">
        <v>6</v>
      </c>
      <c r="N2" t="inlineStr">
        <is>
          <t>#testM</t>
        </is>
      </c>
      <c r="O2" t="inlineStr">
        <is>
          <t>#TmthL</t>
        </is>
      </c>
      <c r="P2" s="3" t="inlineStr">
        <is>
          <t>#class</t>
        </is>
      </c>
      <c r="Q2" t="inlineStr">
        <is>
          <t>total mth</t>
        </is>
      </c>
      <c r="R2" s="3"/>
      <c r="S2" s="3"/>
      <c r="T2" s="3"/>
      <c r="IU2" s="1"/>
    </row>
    <row r="3" spans="1:255" ht="13.5">
      <c r="A3" s="3" t="inlineStr">
        <is>
          <t>Int.</t>
        </is>
      </c>
      <c r="B3" s="3">
        <v>1629</v>
      </c>
      <c r="C3" s="3">
        <v>858</v>
      </c>
      <c r="D3" s="3">
        <v>771</v>
      </c>
      <c r="E3" s="11">
        <f>B3/B$11</f>
        <v>0.19880400292897241</v>
      </c>
      <c r="F3" s="11"/>
      <c r="H3" s="8"/>
      <c r="I3" t="s">
        <v>7</v>
      </c>
      <c r="J3">
        <v>363</v>
      </c>
      <c r="K3" s="3">
        <v>26</v>
      </c>
      <c r="L3">
        <v>8668</v>
      </c>
      <c r="M3">
        <v>3660</v>
      </c>
      <c r="N3">
        <v>123</v>
      </c>
      <c r="O3">
        <v>89</v>
      </c>
      <c r="P3">
        <f>J3+K3</f>
        <v>389</v>
      </c>
      <c r="Q3">
        <f>L3+N3</f>
        <v>8791</v>
      </c>
      <c r="R3" s="3"/>
      <c r="S3" s="3"/>
      <c r="T3" s="3"/>
      <c r="U3" s="3"/>
      <c r="IU3" s="1"/>
    </row>
    <row r="4" spans="1:255" ht="13.5">
      <c r="A4" s="3" t="s">
        <v>8</v>
      </c>
      <c r="B4" s="3">
        <v>4598</v>
      </c>
      <c r="C4" s="3">
        <v>2004</v>
      </c>
      <c r="D4" s="3">
        <v>2594</v>
      </c>
      <c r="E4" s="11">
        <f>B4/B$11</f>
        <v>0.5611422992433488</v>
      </c>
      <c r="F4" s="11"/>
      <c r="H4" s="8"/>
      <c r="I4" s="3" t="s">
        <v>9</v>
      </c>
      <c r="J4">
        <v>6</v>
      </c>
      <c r="K4" s="3">
        <v>3</v>
      </c>
      <c r="L4">
        <v>140</v>
      </c>
      <c r="M4">
        <v>76</v>
      </c>
      <c r="N4">
        <v>65</v>
      </c>
      <c r="O4">
        <v>56</v>
      </c>
      <c r="P4">
        <f>J4+K4</f>
        <v>9</v>
      </c>
      <c r="Q4">
        <f>L4+N4</f>
        <v>205</v>
      </c>
      <c r="R4" s="3"/>
      <c r="S4" s="3"/>
      <c r="T4" s="3"/>
      <c r="IU4" s="1"/>
    </row>
    <row r="5" spans="1:255" ht="13.5">
      <c r="A5" s="3" t="inlineStr">
        <is>
          <t>Symb.</t>
        </is>
      </c>
      <c r="B5" s="3">
        <v>650</v>
      </c>
      <c r="C5" s="3">
        <v>243</v>
      </c>
      <c r="D5" s="3">
        <v>407</v>
      </c>
      <c r="E5" s="11">
        <f>B5/B$11</f>
        <v>0.079326336343666093</v>
      </c>
      <c r="F5" s="11"/>
      <c r="H5" s="8"/>
      <c r="I5" t="s">
        <v>10</v>
      </c>
      <c r="J5">
        <v>7190</v>
      </c>
      <c r="K5" s="3">
        <v>1408</v>
      </c>
      <c r="L5">
        <v>80534</v>
      </c>
      <c r="M5">
        <v>29851</v>
      </c>
      <c r="N5">
        <v>14133</v>
      </c>
      <c r="O5">
        <v>11450</v>
      </c>
      <c r="P5">
        <f>J5+K5</f>
        <v>8598</v>
      </c>
      <c r="Q5">
        <f>L5+N5</f>
        <v>94667</v>
      </c>
      <c r="R5" s="3"/>
      <c r="S5" s="3"/>
      <c r="T5" s="3"/>
      <c r="IU5" s="1"/>
    </row>
    <row r="6" spans="1:255" ht="13.5">
      <c r="A6" s="3" t="inlineStr">
        <is>
          <t>Bool.</t>
        </is>
      </c>
      <c r="B6" s="3">
        <v>481</v>
      </c>
      <c r="C6" s="3">
        <v>158</v>
      </c>
      <c r="D6" s="3">
        <v>323</v>
      </c>
      <c r="E6" s="11">
        <f>B6/B$11</f>
        <v>0.058701488894312912</v>
      </c>
      <c r="F6" s="11"/>
      <c r="H6" s="8"/>
      <c r="I6" t="s">
        <v>11</v>
      </c>
      <c r="J6">
        <v>227</v>
      </c>
      <c r="K6" s="3">
        <v>97</v>
      </c>
      <c r="L6">
        <v>1969</v>
      </c>
      <c r="M6">
        <v>945</v>
      </c>
      <c r="N6">
        <v>813</v>
      </c>
      <c r="O6">
        <v>754</v>
      </c>
      <c r="P6">
        <f>J6+K6</f>
        <v>324</v>
      </c>
      <c r="Q6">
        <f>L6+N6</f>
        <v>2782</v>
      </c>
      <c r="R6" s="3"/>
      <c r="S6" s="3"/>
      <c r="T6" s="3"/>
      <c r="IU6" s="1"/>
    </row>
    <row r="7" spans="1:255" ht="13.5">
      <c r="A7" s="3" t="s">
        <v>12</v>
      </c>
      <c r="B7" s="3">
        <v>305</v>
      </c>
      <c r="C7" s="3">
        <v>179</v>
      </c>
      <c r="D7" s="3">
        <v>126</v>
      </c>
      <c r="E7" s="11">
        <f>B7/B$11</f>
        <v>0.037222357822797168</v>
      </c>
      <c r="F7" s="11"/>
      <c r="H7" s="8"/>
      <c r="I7" t="s">
        <v>13</v>
      </c>
      <c r="J7">
        <v>867</v>
      </c>
      <c r="K7" s="3">
        <v>28</v>
      </c>
      <c r="L7">
        <v>9783</v>
      </c>
      <c r="M7">
        <v>4313</v>
      </c>
      <c r="N7">
        <v>169</v>
      </c>
      <c r="O7">
        <v>144</v>
      </c>
      <c r="P7">
        <f>J7+K7</f>
        <v>895</v>
      </c>
      <c r="Q7">
        <f>L7+N7</f>
        <v>9952</v>
      </c>
      <c r="R7" s="3"/>
      <c r="S7" s="3"/>
      <c r="T7" s="3"/>
      <c r="IU7" s="1"/>
    </row>
    <row r="8" spans="1:255" ht="13.5">
      <c r="A8" s="3" t="inlineStr">
        <is>
          <t>Nil</t>
        </is>
      </c>
      <c r="B8" s="3">
        <v>293</v>
      </c>
      <c r="C8" s="3">
        <v>87</v>
      </c>
      <c r="D8" s="3">
        <v>206</v>
      </c>
      <c r="E8" s="11">
        <f>B8/B$11</f>
        <v>0.035757871613375639</v>
      </c>
      <c r="F8" s="11"/>
      <c r="H8" s="8"/>
      <c r="I8" t="s">
        <v>0</v>
      </c>
      <c r="J8">
        <v>626</v>
      </c>
      <c r="K8" s="3">
        <v>96</v>
      </c>
      <c r="L8">
        <v>4730</v>
      </c>
      <c r="M8">
        <v>2063</v>
      </c>
      <c r="N8">
        <v>607</v>
      </c>
      <c r="O8">
        <v>564</v>
      </c>
      <c r="P8">
        <f>J8+K8</f>
        <v>722</v>
      </c>
      <c r="Q8">
        <f>L8+N8</f>
        <v>5337</v>
      </c>
      <c r="R8" s="3"/>
      <c r="S8" s="3"/>
      <c r="T8" s="3"/>
      <c r="IU8" s="1"/>
    </row>
    <row r="9" spans="1:255" ht="13.5">
      <c r="A9" s="3" t="s">
        <v>14</v>
      </c>
      <c r="B9" s="3">
        <v>56</v>
      </c>
      <c r="C9" s="3">
        <v>49</v>
      </c>
      <c r="D9" s="3">
        <v>7</v>
      </c>
      <c r="E9" s="11">
        <f>B9/B$11</f>
        <v>0.0068342689773004638</v>
      </c>
      <c r="F9" s="11"/>
      <c r="H9" s="8"/>
      <c r="I9" t="s">
        <v>15</v>
      </c>
      <c r="J9">
        <v>328</v>
      </c>
      <c r="K9" s="3">
        <v>28</v>
      </c>
      <c r="L9">
        <v>15012</v>
      </c>
      <c r="M9">
        <v>10887</v>
      </c>
      <c r="N9">
        <v>232</v>
      </c>
      <c r="O9">
        <v>218</v>
      </c>
      <c r="P9">
        <f>J9+K9</f>
        <v>356</v>
      </c>
      <c r="Q9">
        <f>L9+N9</f>
        <v>15244</v>
      </c>
      <c r="R9" s="3"/>
      <c r="S9" s="3"/>
      <c r="T9" s="3"/>
      <c r="IU9" s="1"/>
    </row>
    <row r="10" spans="1:255" ht="13.5">
      <c r="A10" s="3" t="inlineStr">
        <is>
          <t>Char.</t>
        </is>
      </c>
      <c r="B10" s="3">
        <v>182</v>
      </c>
      <c r="C10" s="3">
        <v>5</v>
      </c>
      <c r="D10" s="3">
        <v>177</v>
      </c>
      <c r="E10" s="11">
        <f>B10/B$11</f>
        <v>0.022211374176226508</v>
      </c>
      <c r="F10" s="11"/>
      <c r="H10" s="8"/>
      <c r="J10" s="12">
        <f>SUM(J3:J9)</f>
        <v>9607</v>
      </c>
      <c r="K10" s="12">
        <f>SUM(K3:K9)</f>
        <v>1686</v>
      </c>
      <c r="L10" s="12">
        <f>SUM(L3:L9)</f>
        <v>120836</v>
      </c>
      <c r="M10" s="12">
        <f>SUM(M3:M9)</f>
        <v>51795</v>
      </c>
      <c r="N10" s="12">
        <f>SUM(N3:N9)</f>
        <v>16142</v>
      </c>
      <c r="O10" s="12">
        <f>SUM(O3:O9)</f>
        <v>13275</v>
      </c>
      <c r="P10" s="12">
        <f>SUM(P3:P9)</f>
        <v>11293</v>
      </c>
      <c r="Q10" s="12">
        <f>SUM(Q3:Q9)</f>
        <v>136978</v>
      </c>
      <c r="R10" s="3"/>
      <c r="S10" s="3"/>
      <c r="T10" s="3"/>
      <c r="IU10" s="1"/>
    </row>
    <row r="11" spans="1:255" ht="13.5">
      <c r="A11" s="3"/>
      <c r="B11" s="3">
        <f>SUM(B3:B10)</f>
        <v>8194</v>
      </c>
      <c r="C11" s="3">
        <f>SUM(C3:C10)</f>
        <v>3583</v>
      </c>
      <c r="D11" s="3">
        <f>SUM(D3:D10)</f>
        <v>4611</v>
      </c>
      <c r="E11" s="13">
        <f>SUM(E3:E10)</f>
        <v>1</v>
      </c>
      <c r="F11" s="14"/>
    </row>
    <row r="12" spans="1:255" ht="13.5">
      <c r="A12" s="12"/>
      <c r="B12" s="12"/>
      <c r="E12" s="15"/>
      <c r="F12" s="11"/>
      <c r="J12" s="11"/>
    </row>
    <row r="13" spans="1:255" ht="13.5">
      <c r="A13" t="s">
        <v>11</v>
      </c>
      <c r="B13" s="8" t="s">
        <v>1</v>
      </c>
      <c r="C13" s="8" t="s">
        <v>2</v>
      </c>
      <c r="D13" s="8" t="s">
        <v>3</v>
      </c>
      <c r="E13" s="9" t="s">
        <v>4</v>
      </c>
      <c r="F13" s="10"/>
      <c r="J13" s="16"/>
      <c r="K13" s="16"/>
      <c r="L13" s="16"/>
      <c r="Q13" s="16"/>
      <c r="S13" s="16"/>
    </row>
    <row r="14" spans="1:255" ht="13.5">
      <c r="A14" s="3" t="s">
        <v>16</v>
      </c>
      <c r="B14" s="3">
        <v>6864</v>
      </c>
      <c r="C14" s="3">
        <v>4394</v>
      </c>
      <c r="D14" s="3">
        <v>2470</v>
      </c>
      <c r="E14" s="11">
        <f>B14/B$22</f>
        <v>0.69005730370966123</v>
      </c>
      <c r="F14" s="11"/>
      <c r="H14" s="3"/>
      <c r="I14" s="8" t="inlineStr">
        <is>
          <t>lit.reg</t>
        </is>
      </c>
      <c r="J14" s="17" t="s">
        <v>5</v>
      </c>
      <c r="K14" s="17" t="s">
        <v>6</v>
      </c>
      <c r="L14" s="17" t="inlineStr">
        <is>
          <t>%mthL</t>
        </is>
      </c>
      <c r="M14" s="18" t="inlineStr">
        <is>
          <t>lit/mth</t>
        </is>
      </c>
      <c r="N14" s="19" t="inlineStr">
        <is>
          <t>lit.T</t>
        </is>
      </c>
      <c r="O14" s="19" t="inlineStr">
        <is>
          <t>%lit.T</t>
        </is>
      </c>
      <c r="P14" s="20" t="inlineStr">
        <is>
          <t>TMth</t>
        </is>
      </c>
      <c r="Q14" s="20" t="inlineStr">
        <is>
          <t>%TMth</t>
        </is>
      </c>
      <c r="R14" s="21" t="inlineStr">
        <is>
          <t>TMthL</t>
        </is>
      </c>
      <c r="S14" s="21" t="inlineStr">
        <is>
          <t>%TMthL</t>
        </is>
      </c>
      <c r="T14" s="18" t="inlineStr">
        <is>
          <t>TLit/mth</t>
        </is>
      </c>
      <c r="IT14" s="3"/>
    </row>
    <row r="15" spans="1:255" ht="13.5">
      <c r="A15" s="3" t="s">
        <v>8</v>
      </c>
      <c r="B15" s="3">
        <v>414</v>
      </c>
      <c r="C15" s="3">
        <v>151</v>
      </c>
      <c r="D15" s="3">
        <v>263</v>
      </c>
      <c r="E15" s="11">
        <f>B15/B$22</f>
        <v>0.041620589122348443</v>
      </c>
      <c r="F15" s="11"/>
      <c r="H15" t="s">
        <v>7</v>
      </c>
      <c r="I15">
        <f>D33</f>
        <v>9877</v>
      </c>
      <c r="J15" s="22">
        <f>L3</f>
        <v>8668</v>
      </c>
      <c r="K15" s="22">
        <f>M3</f>
        <v>3660</v>
      </c>
      <c r="L15" s="23">
        <f>M3/L3</f>
        <v>0.42224273188740191</v>
      </c>
      <c r="M15" s="24">
        <f>I15/K15</f>
        <v>2.6986338797814207</v>
      </c>
      <c r="N15" s="25">
        <f>C33</f>
        <v>485</v>
      </c>
      <c r="O15" s="26">
        <f>N15/I15</f>
        <v>0.049103978940973979</v>
      </c>
      <c r="P15" s="27">
        <f>N3</f>
        <v>123</v>
      </c>
      <c r="Q15" s="28">
        <f>P15/Q3</f>
        <v>0.013991582300079627</v>
      </c>
      <c r="R15" s="29">
        <f>O3</f>
        <v>89</v>
      </c>
      <c r="S15" s="30">
        <f>R15/P15</f>
        <v>0.72357723577235777</v>
      </c>
      <c r="T15" s="24">
        <f>N15/R15</f>
        <v>5.4494382022471912</v>
      </c>
      <c r="U15" t="s">
        <v>7</v>
      </c>
      <c r="IT15" s="3"/>
    </row>
    <row r="16" spans="1:255" ht="13.5">
      <c r="A16" s="3" t="s">
        <v>17</v>
      </c>
      <c r="B16" s="3">
        <v>120</v>
      </c>
      <c r="C16" s="3">
        <v>78</v>
      </c>
      <c r="D16" s="3">
        <v>42</v>
      </c>
      <c r="E16" s="11">
        <f>B16/B$22</f>
        <v>0.012063938876043028</v>
      </c>
      <c r="F16" s="11"/>
      <c r="H16" s="3" t="s">
        <v>9</v>
      </c>
      <c r="I16" s="3">
        <f>D77</f>
        <v>241</v>
      </c>
      <c r="J16" s="22">
        <f>L4</f>
        <v>140</v>
      </c>
      <c r="K16" s="22">
        <f>M4</f>
        <v>76</v>
      </c>
      <c r="L16" s="23">
        <f>M4/L4</f>
        <v>0.54285714285714282</v>
      </c>
      <c r="M16" s="24">
        <f>I16/K16</f>
        <v>3.1710526315789473</v>
      </c>
      <c r="N16" s="25">
        <f>C77</f>
        <v>248</v>
      </c>
      <c r="O16" s="26">
        <f>N16/I16</f>
        <v>1.0290456431535269</v>
      </c>
      <c r="P16" s="27">
        <f>N4</f>
        <v>65</v>
      </c>
      <c r="Q16" s="28">
        <f>P16/Q4</f>
        <v>0.31707317073170732</v>
      </c>
      <c r="R16" s="29">
        <f>O4</f>
        <v>56</v>
      </c>
      <c r="S16" s="30">
        <f>R16/P16</f>
        <v>0.86153846153846159</v>
      </c>
      <c r="T16" s="24">
        <f>N16/R16</f>
        <v>4.4285714285714288</v>
      </c>
      <c r="U16" s="3" t="s">
        <v>9</v>
      </c>
      <c r="IT16" s="3"/>
    </row>
    <row r="17" spans="1:255" ht="13.5">
      <c r="A17" s="3" t="s">
        <v>18</v>
      </c>
      <c r="B17" s="3">
        <v>138</v>
      </c>
      <c r="C17" s="3">
        <v>61</v>
      </c>
      <c r="D17" s="3">
        <v>77</v>
      </c>
      <c r="E17" s="11">
        <f>B17/B$22</f>
        <v>0.013873529707449482</v>
      </c>
      <c r="F17" s="11"/>
      <c r="H17" t="s">
        <v>10</v>
      </c>
      <c r="I17">
        <f>D44</f>
        <v>81307</v>
      </c>
      <c r="J17" s="22">
        <f>L5</f>
        <v>80534</v>
      </c>
      <c r="K17" s="22">
        <f>M5</f>
        <v>29851</v>
      </c>
      <c r="L17" s="23">
        <f>M5/L5</f>
        <v>0.3706633223234907</v>
      </c>
      <c r="M17" s="24">
        <f>I17/K17</f>
        <v>2.7237613480285416</v>
      </c>
      <c r="N17" s="25">
        <f>C44</f>
        <v>62658</v>
      </c>
      <c r="O17" s="26">
        <f>N17/I17</f>
        <v>0.77063475469516773</v>
      </c>
      <c r="P17" s="27">
        <f>N5</f>
        <v>14133</v>
      </c>
      <c r="Q17" s="28">
        <f>P17/Q5</f>
        <v>0.1492917278460287</v>
      </c>
      <c r="R17" s="29">
        <f>O5</f>
        <v>11450</v>
      </c>
      <c r="S17" s="30">
        <f>R17/P17</f>
        <v>0.81016061699568387</v>
      </c>
      <c r="T17" s="24">
        <f>N17/R17</f>
        <v>5.4723144104803492</v>
      </c>
      <c r="U17" t="s">
        <v>10</v>
      </c>
      <c r="IT17" s="3"/>
    </row>
    <row r="18" spans="1:255" ht="13.5">
      <c r="A18" s="3" t="s">
        <v>12</v>
      </c>
      <c r="B18" s="3">
        <v>820</v>
      </c>
      <c r="C18" s="3">
        <v>746</v>
      </c>
      <c r="D18" s="3">
        <v>74</v>
      </c>
      <c r="E18" s="11">
        <f>B18/B$22</f>
        <v>0.082436915652960685</v>
      </c>
      <c r="F18" s="11"/>
      <c r="H18" t="s">
        <v>11</v>
      </c>
      <c r="I18">
        <f>D22</f>
        <v>3238</v>
      </c>
      <c r="J18" s="22">
        <f>L6</f>
        <v>1969</v>
      </c>
      <c r="K18" s="22">
        <f>M6</f>
        <v>945</v>
      </c>
      <c r="L18" s="23">
        <f>M6/L6</f>
        <v>0.47993905535804976</v>
      </c>
      <c r="M18" s="24">
        <f>I18/K18</f>
        <v>3.4264550264550264</v>
      </c>
      <c r="N18" s="25">
        <f>C22</f>
        <v>6709</v>
      </c>
      <c r="O18" s="26">
        <f>N18/I18</f>
        <v>2.0719579987646695</v>
      </c>
      <c r="P18" s="27">
        <f>N6</f>
        <v>813</v>
      </c>
      <c r="Q18" s="28">
        <f>P18/Q6</f>
        <v>0.29223580158159596</v>
      </c>
      <c r="R18" s="29">
        <f>O6</f>
        <v>754</v>
      </c>
      <c r="S18" s="30">
        <f>R18/P18</f>
        <v>0.92742927429274291</v>
      </c>
      <c r="T18" s="24">
        <f>N18/R18</f>
        <v>8.8978779840848805</v>
      </c>
      <c r="U18" t="s">
        <v>11</v>
      </c>
      <c r="IT18" s="3"/>
    </row>
    <row r="19" spans="1:255" ht="13.5">
      <c r="A19" s="3" t="s">
        <v>19</v>
      </c>
      <c r="B19" s="3">
        <v>89</v>
      </c>
      <c r="C19" s="3">
        <v>11</v>
      </c>
      <c r="D19" s="3">
        <v>78</v>
      </c>
      <c r="E19" s="11">
        <f>B19/B$22</f>
        <v>0.0089474213330652461</v>
      </c>
      <c r="F19" s="11"/>
      <c r="H19" t="s">
        <v>13</v>
      </c>
      <c r="I19">
        <f>D55</f>
        <v>16361</v>
      </c>
      <c r="J19" s="22">
        <f>L7</f>
        <v>9783</v>
      </c>
      <c r="K19" s="22">
        <f>M7</f>
        <v>4313</v>
      </c>
      <c r="L19" s="23">
        <f>M7/L7</f>
        <v>0.44086680977205356</v>
      </c>
      <c r="M19" s="24">
        <f>I19/K19</f>
        <v>3.7934152562021795</v>
      </c>
      <c r="N19" s="25">
        <f>C55</f>
        <v>978</v>
      </c>
      <c r="O19" s="26">
        <f>N19/I19</f>
        <v>0.059776297292341546</v>
      </c>
      <c r="P19" s="27">
        <f>N7</f>
        <v>169</v>
      </c>
      <c r="Q19" s="28">
        <f>P19/Q7</f>
        <v>0.016981511254019293</v>
      </c>
      <c r="R19" s="29">
        <f>O7</f>
        <v>144</v>
      </c>
      <c r="S19" s="30">
        <f>R19/P19</f>
        <v>0.85207100591715978</v>
      </c>
      <c r="T19" s="24">
        <f>N19/R19</f>
        <v>6.791666666666667</v>
      </c>
      <c r="U19" t="s">
        <v>13</v>
      </c>
      <c r="IT19" s="3"/>
    </row>
    <row r="20" spans="1:255" ht="13.5">
      <c r="A20" s="3" t="s">
        <v>14</v>
      </c>
      <c r="B20" s="3">
        <v>1457</v>
      </c>
      <c r="C20" s="3">
        <v>1268</v>
      </c>
      <c r="D20" s="3">
        <v>189</v>
      </c>
      <c r="E20" s="11">
        <f>B20/B$22</f>
        <v>0.14647632451995576</v>
      </c>
      <c r="F20" s="11"/>
      <c r="H20" t="s">
        <v>0</v>
      </c>
      <c r="I20">
        <f>D11</f>
        <v>4611</v>
      </c>
      <c r="J20" s="22">
        <f>L8</f>
        <v>4730</v>
      </c>
      <c r="K20" s="22">
        <f>M8</f>
        <v>2063</v>
      </c>
      <c r="L20" s="23">
        <f>M8/L8</f>
        <v>0.43615221987315012</v>
      </c>
      <c r="M20" s="24">
        <f>I20/K20</f>
        <v>2.2350945225399905</v>
      </c>
      <c r="N20" s="25">
        <f>C11</f>
        <v>3583</v>
      </c>
      <c r="O20" s="26">
        <f>N20/I20</f>
        <v>0.77705486879201913</v>
      </c>
      <c r="P20" s="27">
        <f>N8</f>
        <v>607</v>
      </c>
      <c r="Q20" s="28">
        <f>P20/Q8</f>
        <v>0.11373430766348136</v>
      </c>
      <c r="R20" s="29">
        <f>O8</f>
        <v>564</v>
      </c>
      <c r="S20" s="30">
        <f>R20/P20</f>
        <v>0.92915980230642503</v>
      </c>
      <c r="T20" s="24">
        <f>N20/R20</f>
        <v>6.3528368794326244</v>
      </c>
      <c r="U20" t="s">
        <v>0</v>
      </c>
      <c r="IT20" s="3"/>
    </row>
    <row r="21" spans="1:255" ht="13.5">
      <c r="A21" s="3" t="s">
        <v>20</v>
      </c>
      <c r="B21" s="3">
        <v>45</v>
      </c>
      <c r="C21" s="3">
        <v>0</v>
      </c>
      <c r="D21" s="3">
        <v>45</v>
      </c>
      <c r="E21" s="11">
        <f>B21/B$22</f>
        <v>0.0045239770785161356</v>
      </c>
      <c r="F21" s="11"/>
      <c r="H21" t="s">
        <v>15</v>
      </c>
      <c r="I21">
        <f>D66</f>
        <v>64641</v>
      </c>
      <c r="J21" s="22">
        <f>L9</f>
        <v>15012</v>
      </c>
      <c r="K21" s="22">
        <f>M9</f>
        <v>10887</v>
      </c>
      <c r="L21" s="23">
        <f>M9/L9</f>
        <v>0.72521982414068742</v>
      </c>
      <c r="M21" s="24">
        <f>I21/K21</f>
        <v>5.9374483328740704</v>
      </c>
      <c r="N21" s="25">
        <f>C66</f>
        <v>2219</v>
      </c>
      <c r="O21" s="26">
        <f>N21/I21</f>
        <v>0.034328058043656504</v>
      </c>
      <c r="P21" s="27">
        <f>N9</f>
        <v>232</v>
      </c>
      <c r="Q21" s="28">
        <f>P21/Q9</f>
        <v>0.015219102597743374</v>
      </c>
      <c r="R21" s="29">
        <f>O9</f>
        <v>218</v>
      </c>
      <c r="S21" s="30">
        <f>R21/P21</f>
        <v>0.93965517241379315</v>
      </c>
      <c r="T21" s="24">
        <f>N21/R21</f>
        <v>10.178899082568808</v>
      </c>
      <c r="U21" t="s">
        <v>15</v>
      </c>
      <c r="IT21" s="3"/>
    </row>
    <row r="22" spans="1:255" ht="13.5">
      <c r="A22" s="3"/>
      <c r="B22" s="3">
        <f>SUM(B14:B21)</f>
        <v>9947</v>
      </c>
      <c r="C22" s="3">
        <f>SUM(C14:C21)</f>
        <v>6709</v>
      </c>
      <c r="D22" s="3">
        <f>SUM(D14:D21)</f>
        <v>3238</v>
      </c>
      <c r="E22" s="13">
        <f>SUM(E14:E21)</f>
        <v>1</v>
      </c>
      <c r="F22" s="14"/>
      <c r="I22" s="12">
        <f>SUM(I15:I21)</f>
        <v>180276</v>
      </c>
      <c r="J22" s="31">
        <f>SUM(J15:J21)</f>
        <v>120836</v>
      </c>
      <c r="K22" s="31">
        <f>SUM(K15:K21)</f>
        <v>51795</v>
      </c>
      <c r="L22" s="32">
        <f>M10/L10</f>
        <v>0.42863881624681388</v>
      </c>
      <c r="M22" s="24">
        <f>I22/K22</f>
        <v>3.4805676223573703</v>
      </c>
      <c r="N22" s="33">
        <f>SUM(N15:N21)</f>
        <v>76880</v>
      </c>
      <c r="O22" s="34">
        <f>N22/I22</f>
        <v>0.42645721005569237</v>
      </c>
      <c r="P22" s="35">
        <f>SUM(P15:P21)</f>
        <v>16142</v>
      </c>
      <c r="Q22" s="36">
        <f>P22/Q10</f>
        <v>0.11784374133072464</v>
      </c>
      <c r="R22" s="37">
        <f>SUM(R15:R21)</f>
        <v>13275</v>
      </c>
      <c r="S22" s="38">
        <f>R22/P22</f>
        <v>0.8223887994052782</v>
      </c>
      <c r="T22" s="39">
        <f>N22/R22</f>
        <v>5.7913370998116758</v>
      </c>
      <c r="U22" s="12"/>
      <c r="IT22" s="3"/>
    </row>
    <row r="23" spans="1:255" ht="13.5">
      <c r="A23" s="12"/>
      <c r="B23" s="12"/>
      <c r="E23" s="15"/>
      <c r="F23" s="11"/>
    </row>
    <row r="24" spans="1:255" ht="13.5">
      <c r="A24" t="s">
        <v>7</v>
      </c>
      <c r="B24" s="8" t="s">
        <v>1</v>
      </c>
      <c r="C24" s="8" t="s">
        <v>2</v>
      </c>
      <c r="D24" s="8" t="s">
        <v>3</v>
      </c>
      <c r="E24" s="9" t="s">
        <v>4</v>
      </c>
      <c r="F24" s="10"/>
      <c r="H24" s="3"/>
      <c r="I24" s="3"/>
    </row>
    <row r="25" spans="1:255" ht="13.5">
      <c r="A25" s="3" t="s">
        <v>16</v>
      </c>
      <c r="B25" s="3">
        <v>4385</v>
      </c>
      <c r="C25" s="3">
        <v>305</v>
      </c>
      <c r="D25" s="3">
        <v>4080</v>
      </c>
      <c r="E25" s="11">
        <f>B25/B$33</f>
        <v>0.42318085311715886</v>
      </c>
      <c r="F25" s="11"/>
      <c r="H25" s="3"/>
      <c r="I25" s="3" t="s">
        <v>1</v>
      </c>
      <c r="J25" s="11"/>
      <c r="L25" s="11"/>
      <c r="O25" s="40"/>
    </row>
    <row r="26" spans="1:255" ht="13.5">
      <c r="A26" s="3" t="s">
        <v>8</v>
      </c>
      <c r="B26" s="3">
        <v>827</v>
      </c>
      <c r="C26" s="3">
        <v>18</v>
      </c>
      <c r="D26" s="3">
        <v>809</v>
      </c>
      <c r="E26" s="11">
        <f>B26/B$33</f>
        <v>0.079810847326770892</v>
      </c>
      <c r="F26" s="11"/>
      <c r="H26" s="3" t="s">
        <v>16</v>
      </c>
      <c r="I26">
        <f>B3+B14+B25+B36+B47+B58+B69</f>
        <v>111373</v>
      </c>
      <c r="J26" s="11">
        <f>I26/I$34</f>
        <v>0.43309508625114718</v>
      </c>
      <c r="K26" s="3"/>
      <c r="L26" s="11"/>
    </row>
    <row r="27" spans="1:255" ht="13.5">
      <c r="A27" s="3" t="s">
        <v>17</v>
      </c>
      <c r="B27" s="3">
        <v>2314</v>
      </c>
      <c r="C27" s="3">
        <v>37</v>
      </c>
      <c r="D27" s="3">
        <v>2277</v>
      </c>
      <c r="E27" s="11">
        <f>B27/B$33</f>
        <v>0.22331596216946537</v>
      </c>
      <c r="F27" s="11"/>
      <c r="H27" s="3" t="s">
        <v>8</v>
      </c>
      <c r="I27">
        <f>B4+B15+B26+B37+B48+B59+B70</f>
        <v>54752</v>
      </c>
      <c r="J27" s="11">
        <f>I27/I$34</f>
        <v>0.21291356219571</v>
      </c>
      <c r="L27" s="11"/>
      <c r="M27" s="3"/>
    </row>
    <row r="28" spans="1:255" ht="13.5">
      <c r="A28" s="3" t="s">
        <v>18</v>
      </c>
      <c r="B28" s="3">
        <v>1316</v>
      </c>
      <c r="C28" s="3">
        <v>21</v>
      </c>
      <c r="D28" s="3">
        <v>1295</v>
      </c>
      <c r="E28" s="11">
        <f>B28/B$33</f>
        <v>0.12700250916811426</v>
      </c>
      <c r="F28" s="11"/>
      <c r="H28" s="3" t="s">
        <v>17</v>
      </c>
      <c r="I28">
        <f>B5+B16+B27+B38+B49+B60+B71</f>
        <v>41680</v>
      </c>
      <c r="J28" s="11">
        <f>I28/I$34</f>
        <v>0.16208060476908959</v>
      </c>
      <c r="K28" s="3"/>
      <c r="L28" s="11"/>
      <c r="M28" s="3"/>
    </row>
    <row r="29" spans="1:255" ht="13.5">
      <c r="A29" s="3" t="s">
        <v>12</v>
      </c>
      <c r="B29" s="3">
        <v>310</v>
      </c>
      <c r="C29" s="3">
        <v>64</v>
      </c>
      <c r="D29" s="3">
        <v>246</v>
      </c>
      <c r="E29" s="11">
        <f>B29/B$33</f>
        <v>0.029917004439297432</v>
      </c>
      <c r="F29" s="11"/>
      <c r="H29" s="3" t="s">
        <v>18</v>
      </c>
      <c r="I29">
        <f>B6+B17+B28+B39+B50+B61+B72</f>
        <v>21111</v>
      </c>
      <c r="J29" s="11">
        <f>I29/I$34</f>
        <v>0.082094137410754567</v>
      </c>
      <c r="K29" s="3"/>
      <c r="L29" s="11"/>
    </row>
    <row r="30" spans="1:255" ht="13.5">
      <c r="A30" s="3" t="s">
        <v>19</v>
      </c>
      <c r="B30" s="3">
        <v>815</v>
      </c>
      <c r="C30" s="3">
        <v>25</v>
      </c>
      <c r="D30" s="3">
        <v>790</v>
      </c>
      <c r="E30" s="11">
        <f>B30/B$33</f>
        <v>0.078652769735572281</v>
      </c>
      <c r="F30" s="11"/>
      <c r="H30" s="3" t="s">
        <v>12</v>
      </c>
      <c r="I30">
        <f>B7+B18+B29+B40+B51+B62+B73</f>
        <v>10546</v>
      </c>
      <c r="J30" s="11">
        <f>I30/I$34</f>
        <v>0.041010126149107935</v>
      </c>
      <c r="L30" s="11"/>
    </row>
    <row r="31" spans="1:255" ht="13.5">
      <c r="A31" s="3" t="s">
        <v>14</v>
      </c>
      <c r="B31" s="3">
        <v>330</v>
      </c>
      <c r="C31" s="3">
        <v>15</v>
      </c>
      <c r="D31" s="3">
        <v>315</v>
      </c>
      <c r="E31" s="11">
        <f>B31/B$33</f>
        <v>0.031847133757961783</v>
      </c>
      <c r="F31" s="11"/>
      <c r="H31" s="3" t="s">
        <v>19</v>
      </c>
      <c r="I31">
        <f>B8+B19+B30+B41+B52+B63+B74</f>
        <v>8121</v>
      </c>
      <c r="J31" s="11">
        <f>I31/I$34</f>
        <v>0.031580052575090604</v>
      </c>
      <c r="L31" s="11"/>
      <c r="M31" s="3"/>
    </row>
    <row r="32" spans="1:255" ht="13.5">
      <c r="A32" s="3" t="s">
        <v>20</v>
      </c>
      <c r="B32" s="3">
        <v>65</v>
      </c>
      <c r="C32" s="3">
        <v>0</v>
      </c>
      <c r="D32" s="3">
        <v>65</v>
      </c>
      <c r="E32" s="11">
        <f>B32/B$33</f>
        <v>0.0062729202856591391</v>
      </c>
      <c r="F32" s="11"/>
      <c r="H32" s="3" t="s">
        <v>14</v>
      </c>
      <c r="I32">
        <f>B9+B20+B31+B42+B53+B64+B75</f>
        <v>5314</v>
      </c>
      <c r="J32" s="11">
        <f>I32/I$34</f>
        <v>0.020664499370032199</v>
      </c>
      <c r="K32" s="3"/>
      <c r="L32" s="3"/>
    </row>
    <row r="33" spans="1:255" ht="13.5">
      <c r="A33" s="3"/>
      <c r="B33" s="3">
        <f>SUM(B25:B32)</f>
        <v>10362</v>
      </c>
      <c r="C33" s="3">
        <f>SUM(C25:C32)</f>
        <v>485</v>
      </c>
      <c r="D33" s="3">
        <f>SUM(D25:D32)</f>
        <v>9877</v>
      </c>
      <c r="E33" s="13">
        <f>SUM(E25:E32)</f>
        <v>1</v>
      </c>
      <c r="F33" s="14"/>
      <c r="H33" s="3" t="s">
        <v>20</v>
      </c>
      <c r="I33">
        <f>B10+B21+B32+B43+B54+B65+B76</f>
        <v>4259</v>
      </c>
      <c r="J33" s="11">
        <f>I33/I$34</f>
        <v>0.016561931279067958</v>
      </c>
    </row>
    <row r="34" spans="1:255" ht="13.5">
      <c r="A34" s="12"/>
      <c r="B34" s="12"/>
      <c r="E34" s="15"/>
      <c r="F34" s="11"/>
      <c r="I34" s="12">
        <f>SUM(I26:I33)</f>
        <v>257156</v>
      </c>
      <c r="J34" s="41">
        <f>SUM(J26:J33)</f>
        <v>1</v>
      </c>
    </row>
    <row r="35" spans="1:255" ht="13.5">
      <c r="A35" t="s">
        <v>10</v>
      </c>
      <c r="B35" s="8" t="s">
        <v>1</v>
      </c>
      <c r="C35" s="8" t="s">
        <v>2</v>
      </c>
      <c r="D35" s="8" t="s">
        <v>3</v>
      </c>
      <c r="E35" s="9" t="s">
        <v>4</v>
      </c>
      <c r="F35" s="10"/>
    </row>
    <row r="36" spans="1:255" ht="13.5">
      <c r="A36" s="3" t="s">
        <v>16</v>
      </c>
      <c r="B36" s="3">
        <v>52390</v>
      </c>
      <c r="C36" s="3">
        <v>24540</v>
      </c>
      <c r="D36" s="3">
        <v>27850</v>
      </c>
      <c r="E36" s="11">
        <f>B36/B$44</f>
        <v>0.3639078942798597</v>
      </c>
      <c r="F36" s="11"/>
    </row>
    <row r="37" spans="1:255" ht="13.5">
      <c r="A37" s="3" t="s">
        <v>8</v>
      </c>
      <c r="B37" s="3">
        <v>37834</v>
      </c>
      <c r="C37" s="3">
        <v>17065</v>
      </c>
      <c r="D37" s="3">
        <v>20769</v>
      </c>
      <c r="E37" s="11">
        <f>B37/B$44</f>
        <v>0.26279998610773453</v>
      </c>
      <c r="F37" s="11"/>
      <c r="M37" s="3"/>
    </row>
    <row r="38" spans="1:255" ht="13.5">
      <c r="A38" s="3" t="s">
        <v>17</v>
      </c>
      <c r="B38" s="3">
        <v>24307</v>
      </c>
      <c r="C38" s="3">
        <v>12330</v>
      </c>
      <c r="D38" s="3">
        <v>11977</v>
      </c>
      <c r="E38" s="11">
        <f>B38/B$44</f>
        <v>0.16883964852568334</v>
      </c>
      <c r="F38" s="11"/>
      <c r="J38" s="14"/>
      <c r="K38" s="3"/>
      <c r="L38" s="14"/>
      <c r="M38" s="3"/>
    </row>
    <row r="39" spans="1:255" ht="13.5">
      <c r="A39" s="3" t="s">
        <v>18</v>
      </c>
      <c r="B39" s="3">
        <v>11505</v>
      </c>
      <c r="C39" s="3">
        <v>2063</v>
      </c>
      <c r="D39" s="3">
        <v>9442</v>
      </c>
      <c r="E39" s="11">
        <f>B39/B$44</f>
        <v>0.079915257180564719</v>
      </c>
      <c r="F39" s="11"/>
      <c r="J39" s="14"/>
      <c r="K39" s="3"/>
      <c r="L39" s="14"/>
      <c r="M39" s="3"/>
    </row>
    <row r="40" spans="1:255" ht="13.5">
      <c r="A40" s="3" t="s">
        <v>12</v>
      </c>
      <c r="B40" s="3">
        <v>7679</v>
      </c>
      <c r="C40" s="3">
        <v>4106</v>
      </c>
      <c r="D40" s="3">
        <v>3573</v>
      </c>
      <c r="E40" s="11">
        <f>B40/B$44</f>
        <v>0.053339353315041853</v>
      </c>
      <c r="F40" s="11"/>
      <c r="I40" s="3"/>
      <c r="J40" s="14"/>
      <c r="K40" s="3"/>
      <c r="L40" s="14"/>
      <c r="M40" s="3"/>
    </row>
    <row r="41" spans="1:255" ht="13.5">
      <c r="A41" s="3" t="s">
        <v>19</v>
      </c>
      <c r="B41" s="3">
        <v>5095</v>
      </c>
      <c r="C41" s="3">
        <v>805</v>
      </c>
      <c r="D41" s="3">
        <v>4290</v>
      </c>
      <c r="E41" s="11">
        <f>B41/B$44</f>
        <v>0.03539054631334005</v>
      </c>
      <c r="F41" s="11"/>
      <c r="I41" s="3"/>
      <c r="J41" s="14"/>
      <c r="K41" s="3"/>
      <c r="L41" s="14"/>
      <c r="M41" s="3"/>
    </row>
    <row r="42" spans="1:255" ht="13.5">
      <c r="A42" s="3" t="s">
        <v>14</v>
      </c>
      <c r="B42" s="3">
        <v>2021</v>
      </c>
      <c r="C42" s="3">
        <v>837</v>
      </c>
      <c r="D42" s="3">
        <v>1184</v>
      </c>
      <c r="E42" s="11">
        <f>B42/B$44</f>
        <v>0.014038134268745875</v>
      </c>
      <c r="F42" s="11"/>
      <c r="I42" s="3"/>
      <c r="J42" s="14"/>
      <c r="K42" s="3"/>
      <c r="L42" s="14"/>
      <c r="M42" s="3"/>
    </row>
    <row r="43" spans="1:255" ht="13.5">
      <c r="A43" s="3" t="s">
        <v>20</v>
      </c>
      <c r="B43" s="3">
        <v>3134</v>
      </c>
      <c r="C43" s="3">
        <v>912</v>
      </c>
      <c r="D43" s="3">
        <v>2222</v>
      </c>
      <c r="E43" s="11">
        <f>B43/B$44</f>
        <v>0.021769180009029974</v>
      </c>
      <c r="F43" s="11"/>
      <c r="I43" s="3"/>
      <c r="J43" s="14"/>
      <c r="K43" s="3"/>
      <c r="L43" s="14"/>
      <c r="M43" s="3"/>
      <c r="N43" s="3"/>
    </row>
    <row r="44" spans="1:255" ht="13.5">
      <c r="A44" s="3"/>
      <c r="B44" s="3">
        <f>SUM(B36:B43)</f>
        <v>143965</v>
      </c>
      <c r="C44" s="3">
        <f>SUM(C36:C43)</f>
        <v>62658</v>
      </c>
      <c r="D44" s="3">
        <f>SUM(D36:D43)</f>
        <v>81307</v>
      </c>
      <c r="E44" s="13">
        <f>SUM(E36:E43)</f>
        <v>1</v>
      </c>
      <c r="F44" s="14"/>
      <c r="I44" s="3"/>
      <c r="J44" s="3"/>
      <c r="K44" s="3"/>
      <c r="L44" s="3"/>
      <c r="M44" s="3"/>
    </row>
    <row r="45" spans="1:255" ht="13.5">
      <c r="A45" s="12"/>
      <c r="B45" s="12"/>
      <c r="E45" s="15"/>
      <c r="F45" s="11"/>
      <c r="I45" s="3"/>
      <c r="J45" s="14"/>
      <c r="K45" s="3"/>
      <c r="L45" s="14"/>
      <c r="M45" s="3"/>
    </row>
    <row r="46" spans="1:255" ht="13.5">
      <c r="A46" t="s">
        <v>13</v>
      </c>
      <c r="B46" s="8" t="s">
        <v>1</v>
      </c>
      <c r="C46" s="8" t="s">
        <v>2</v>
      </c>
      <c r="D46" s="8" t="s">
        <v>3</v>
      </c>
      <c r="E46" s="9" t="s">
        <v>4</v>
      </c>
      <c r="F46" s="10"/>
      <c r="G46" s="8"/>
      <c r="I46" s="3"/>
      <c r="J46" s="14"/>
      <c r="K46" s="3"/>
      <c r="L46" s="14"/>
      <c r="M46" s="3"/>
    </row>
    <row r="47" spans="1:255" ht="13.5">
      <c r="A47" s="3" t="s">
        <v>16</v>
      </c>
      <c r="B47" s="3">
        <v>8738</v>
      </c>
      <c r="C47" s="3">
        <v>696</v>
      </c>
      <c r="D47" s="3">
        <v>8042</v>
      </c>
      <c r="E47" s="11">
        <f>B47/B$55</f>
        <v>0.50395063152430941</v>
      </c>
      <c r="F47" s="11"/>
      <c r="G47" s="3"/>
      <c r="I47" s="3"/>
      <c r="J47" s="14"/>
      <c r="K47" s="3"/>
      <c r="L47" s="14"/>
    </row>
    <row r="48" spans="1:255" ht="13.5">
      <c r="A48" s="3" t="s">
        <v>8</v>
      </c>
      <c r="B48" s="3">
        <v>3442</v>
      </c>
      <c r="C48" s="3">
        <v>54</v>
      </c>
      <c r="D48" s="3">
        <v>3388</v>
      </c>
      <c r="E48" s="11">
        <f>B48/B$55</f>
        <v>0.19851202491493167</v>
      </c>
      <c r="F48" s="11"/>
      <c r="G48" s="3"/>
      <c r="I48" s="3"/>
      <c r="J48" s="10"/>
    </row>
    <row r="49" spans="1:255" ht="13.5">
      <c r="A49" s="3" t="s">
        <v>17</v>
      </c>
      <c r="B49" s="3">
        <v>2113</v>
      </c>
      <c r="C49" s="3">
        <v>40</v>
      </c>
      <c r="D49" s="3">
        <v>2073</v>
      </c>
      <c r="E49" s="11">
        <f>B49/B$55</f>
        <v>0.12186400599803911</v>
      </c>
      <c r="F49" s="11"/>
      <c r="G49" s="3"/>
      <c r="I49" s="3"/>
      <c r="J49" s="14"/>
      <c r="K49" s="3"/>
    </row>
    <row r="50" spans="1:255" ht="13.5">
      <c r="A50" s="3" t="s">
        <v>18</v>
      </c>
      <c r="B50" s="3">
        <v>560</v>
      </c>
      <c r="C50" s="3">
        <v>15</v>
      </c>
      <c r="D50" s="3">
        <v>545</v>
      </c>
      <c r="E50" s="11">
        <f>B50/B$55</f>
        <v>0.032297133629390393</v>
      </c>
      <c r="F50" s="11"/>
      <c r="G50" s="3"/>
      <c r="H50" s="10"/>
      <c r="I50" s="8"/>
      <c r="J50" s="14"/>
      <c r="K50" s="3"/>
    </row>
    <row r="51" spans="1:255" ht="13.5">
      <c r="A51" s="3" t="s">
        <v>12</v>
      </c>
      <c r="B51" s="3">
        <v>790</v>
      </c>
      <c r="C51" s="3">
        <v>67</v>
      </c>
      <c r="D51" s="3">
        <v>723</v>
      </c>
      <c r="E51" s="11">
        <f>B51/B$55</f>
        <v>0.045562027798604306</v>
      </c>
      <c r="F51" s="11"/>
      <c r="G51" s="3"/>
      <c r="H51" s="14"/>
      <c r="I51" s="3"/>
      <c r="J51" s="14"/>
      <c r="K51" s="3"/>
    </row>
    <row r="52" spans="1:255" ht="13.5">
      <c r="A52" s="3" t="s">
        <v>19</v>
      </c>
      <c r="B52" s="3">
        <v>323</v>
      </c>
      <c r="C52" s="3">
        <v>4</v>
      </c>
      <c r="D52" s="3">
        <v>319</v>
      </c>
      <c r="E52" s="11">
        <f>B52/B$55</f>
        <v>0.0186285252898091</v>
      </c>
      <c r="F52" s="11"/>
      <c r="G52" s="3"/>
      <c r="H52" s="14"/>
      <c r="I52" s="3"/>
      <c r="J52" s="14"/>
      <c r="K52" s="3"/>
    </row>
    <row r="53" spans="1:255" ht="13.5">
      <c r="A53" s="3" t="s">
        <v>14</v>
      </c>
      <c r="B53" s="3">
        <v>1227</v>
      </c>
      <c r="C53" s="3">
        <v>102</v>
      </c>
      <c r="D53" s="3">
        <v>1125</v>
      </c>
      <c r="E53" s="11">
        <f>B53/B$55</f>
        <v>0.070765326720110738</v>
      </c>
      <c r="F53" s="11"/>
      <c r="G53" s="3"/>
      <c r="H53" s="14"/>
      <c r="I53" s="3"/>
      <c r="J53" s="14"/>
      <c r="K53" s="3"/>
      <c r="M53" s="3"/>
    </row>
    <row r="54" spans="1:255" ht="13.5">
      <c r="A54" s="3" t="s">
        <v>20</v>
      </c>
      <c r="B54" s="3">
        <v>146</v>
      </c>
      <c r="C54" s="3">
        <v>0</v>
      </c>
      <c r="D54" s="3">
        <v>146</v>
      </c>
      <c r="E54" s="11">
        <f>B54/B$55</f>
        <v>0.0084203241248053517</v>
      </c>
      <c r="F54" s="11"/>
      <c r="G54" s="3"/>
      <c r="H54" s="14"/>
      <c r="I54" s="3"/>
      <c r="J54" s="14"/>
      <c r="K54" s="3"/>
      <c r="L54" s="3"/>
    </row>
    <row r="55" spans="1:255" ht="13.5">
      <c r="A55" s="3"/>
      <c r="B55" s="3">
        <f>SUM(B47:B54)</f>
        <v>17339</v>
      </c>
      <c r="C55" s="3">
        <f>SUM(C47:C54)</f>
        <v>978</v>
      </c>
      <c r="D55" s="3">
        <f>SUM(D47:D54)</f>
        <v>16361</v>
      </c>
      <c r="E55" s="13">
        <f>SUM(E47:E54)</f>
        <v>1</v>
      </c>
      <c r="F55" s="14"/>
      <c r="G55" s="3"/>
      <c r="H55" s="14"/>
      <c r="I55" s="3"/>
      <c r="J55" s="14"/>
      <c r="K55" s="3"/>
    </row>
    <row r="56" spans="1:255" ht="13.5">
      <c r="A56" s="12"/>
      <c r="B56" s="12"/>
      <c r="E56" s="15"/>
      <c r="F56" s="11"/>
      <c r="H56" s="14"/>
      <c r="I56" s="3"/>
      <c r="J56" s="14"/>
      <c r="K56" s="3"/>
    </row>
    <row r="57" spans="1:255" ht="13.5">
      <c r="A57" t="s">
        <v>21</v>
      </c>
      <c r="B57" s="8" t="s">
        <v>1</v>
      </c>
      <c r="C57" s="8" t="s">
        <v>2</v>
      </c>
      <c r="D57" s="8" t="s">
        <v>3</v>
      </c>
      <c r="E57" s="9" t="s">
        <v>4</v>
      </c>
      <c r="F57" s="10"/>
      <c r="H57" s="14"/>
      <c r="I57" s="3"/>
      <c r="J57" s="14"/>
      <c r="K57" s="3"/>
    </row>
    <row r="58" spans="1:255" ht="13.5">
      <c r="A58" s="3" t="s">
        <v>16</v>
      </c>
      <c r="B58" s="3">
        <v>37271</v>
      </c>
      <c r="C58" s="3">
        <v>1498</v>
      </c>
      <c r="D58" s="3">
        <v>35773</v>
      </c>
      <c r="E58" s="11">
        <f>B58/B$66</f>
        <v>0.55744839964104098</v>
      </c>
      <c r="F58" s="11"/>
      <c r="H58" s="14"/>
      <c r="I58" s="3"/>
    </row>
    <row r="59" spans="1:255" ht="13.5">
      <c r="A59" s="3" t="s">
        <v>8</v>
      </c>
      <c r="B59" s="3">
        <v>7441</v>
      </c>
      <c r="C59" s="3">
        <v>402</v>
      </c>
      <c r="D59" s="3">
        <v>7039</v>
      </c>
      <c r="E59" s="11">
        <f>B59/B$66</f>
        <v>0.11129225246784326</v>
      </c>
      <c r="F59" s="11"/>
      <c r="H59" s="14"/>
      <c r="I59" s="3"/>
    </row>
    <row r="60" spans="1:255" ht="13.5">
      <c r="A60" s="3" t="s">
        <v>17</v>
      </c>
      <c r="B60" s="3">
        <v>12102</v>
      </c>
      <c r="C60" s="3">
        <v>115</v>
      </c>
      <c r="D60" s="3">
        <v>11987</v>
      </c>
      <c r="E60" s="11">
        <f>B60/B$66</f>
        <v>0.18100508525276698</v>
      </c>
      <c r="F60" s="11"/>
    </row>
    <row r="61" spans="1:255" ht="13.5">
      <c r="A61" s="3" t="s">
        <v>18</v>
      </c>
      <c r="B61" s="3">
        <v>7086</v>
      </c>
      <c r="C61" s="3">
        <v>88</v>
      </c>
      <c r="D61" s="3">
        <v>6998</v>
      </c>
      <c r="E61" s="11">
        <f>B61/B$66</f>
        <v>0.10598265031408914</v>
      </c>
      <c r="F61" s="11"/>
    </row>
    <row r="62" spans="1:255" ht="13.5">
      <c r="A62" s="3" t="s">
        <v>12</v>
      </c>
      <c r="B62" s="3">
        <v>609</v>
      </c>
      <c r="C62" s="3">
        <v>83</v>
      </c>
      <c r="D62" s="3">
        <v>526</v>
      </c>
      <c r="E62" s="11">
        <f>B62/B$66</f>
        <v>0.0091085851032007177</v>
      </c>
      <c r="F62" s="11"/>
    </row>
    <row r="63" spans="1:255" ht="13.5">
      <c r="A63" s="3" t="s">
        <v>19</v>
      </c>
      <c r="B63" s="3">
        <v>1496</v>
      </c>
      <c r="C63" s="3">
        <v>14</v>
      </c>
      <c r="D63" s="3">
        <v>1482</v>
      </c>
      <c r="E63" s="11">
        <f>B63/B$66</f>
        <v>0.022375112174693391</v>
      </c>
      <c r="F63" s="11"/>
    </row>
    <row r="64" spans="1:255" ht="13.5">
      <c r="A64" s="3" t="s">
        <v>14</v>
      </c>
      <c r="B64" s="3">
        <v>222</v>
      </c>
      <c r="C64" s="3">
        <v>10</v>
      </c>
      <c r="D64" s="3">
        <v>212</v>
      </c>
      <c r="E64" s="11">
        <f>B64/B$66</f>
        <v>0.0033203709243194734</v>
      </c>
      <c r="F64" s="11"/>
    </row>
    <row r="65" spans="1:255" ht="13.5">
      <c r="A65" s="3" t="s">
        <v>20</v>
      </c>
      <c r="B65" s="3">
        <v>633</v>
      </c>
      <c r="C65" s="3">
        <v>9</v>
      </c>
      <c r="D65" s="3">
        <v>624</v>
      </c>
      <c r="E65" s="11">
        <f>B65/B$66</f>
        <v>0.0094675441220460656</v>
      </c>
      <c r="F65" s="11"/>
      <c r="M65" s="3"/>
    </row>
    <row r="66" spans="1:255" ht="13.5">
      <c r="A66" s="3"/>
      <c r="B66" s="3">
        <f>SUM(B58:B65)</f>
        <v>66860</v>
      </c>
      <c r="C66" s="3">
        <f>SUM(C58:C65)</f>
        <v>2219</v>
      </c>
      <c r="D66" s="3">
        <f>SUM(D58:D65)</f>
        <v>64641</v>
      </c>
      <c r="E66" s="13">
        <f>SUM(E58:E65)</f>
        <v>1</v>
      </c>
      <c r="F66" s="14"/>
      <c r="J66" s="3"/>
      <c r="K66" s="3"/>
      <c r="L66" s="3"/>
    </row>
    <row r="67" spans="1:255" ht="13.5">
      <c r="E67" s="15"/>
    </row>
    <row r="68" spans="1:255" ht="13.5">
      <c r="A68" t="s">
        <v>9</v>
      </c>
      <c r="B68" s="8" t="s">
        <v>1</v>
      </c>
      <c r="C68" s="8" t="s">
        <v>2</v>
      </c>
      <c r="D68" s="8" t="s">
        <v>3</v>
      </c>
      <c r="E68" s="9" t="s">
        <v>4</v>
      </c>
      <c r="F68" s="10"/>
      <c r="I68" s="3"/>
    </row>
    <row r="69" spans="1:255" ht="13.5">
      <c r="A69" s="3" t="s">
        <v>16</v>
      </c>
      <c r="B69" s="3">
        <v>96</v>
      </c>
      <c r="C69" s="3">
        <v>50</v>
      </c>
      <c r="D69">
        <v>46</v>
      </c>
      <c r="E69" s="11">
        <f>B69/B$77</f>
        <v>0.19631901840490798</v>
      </c>
      <c r="F69" s="11"/>
    </row>
    <row r="70" spans="1:255" ht="13.5">
      <c r="A70" s="3" t="s">
        <v>8</v>
      </c>
      <c r="B70">
        <v>196</v>
      </c>
      <c r="C70">
        <v>144</v>
      </c>
      <c r="D70">
        <v>52</v>
      </c>
      <c r="E70" s="11">
        <f>B70/B$77</f>
        <v>0.40081799591002043</v>
      </c>
      <c r="F70" s="11"/>
    </row>
    <row r="71" spans="1:255" ht="13.5">
      <c r="A71" s="3" t="s">
        <v>17</v>
      </c>
      <c r="B71">
        <v>74</v>
      </c>
      <c r="C71">
        <v>21</v>
      </c>
      <c r="D71">
        <v>53</v>
      </c>
      <c r="E71" s="11">
        <f>B71/B$77</f>
        <v>0.15132924335378323</v>
      </c>
      <c r="F71" s="11"/>
    </row>
    <row r="72" spans="1:255" ht="13.5">
      <c r="A72" s="3" t="s">
        <v>18</v>
      </c>
      <c r="B72">
        <v>25</v>
      </c>
      <c r="C72">
        <v>2</v>
      </c>
      <c r="D72">
        <v>23</v>
      </c>
      <c r="E72" s="11">
        <f>B72/B$77</f>
        <v>0.05112474437627812</v>
      </c>
      <c r="F72" s="11"/>
    </row>
    <row r="73" spans="1:255" ht="13.5">
      <c r="A73" s="3" t="s">
        <v>12</v>
      </c>
      <c r="B73">
        <v>33</v>
      </c>
      <c r="C73">
        <v>27</v>
      </c>
      <c r="D73">
        <v>6</v>
      </c>
      <c r="E73" s="11">
        <f>B73/B$77</f>
        <v>0.067484662576687116</v>
      </c>
      <c r="F73" s="11"/>
    </row>
    <row r="74" spans="1:255" ht="13.5">
      <c r="A74" s="3" t="s">
        <v>19</v>
      </c>
      <c r="B74">
        <v>10</v>
      </c>
      <c r="C74">
        <v>1</v>
      </c>
      <c r="D74">
        <v>9</v>
      </c>
      <c r="E74" s="11">
        <f>B74/B$77</f>
        <v>0.020449897750511249</v>
      </c>
      <c r="F74" s="11"/>
    </row>
    <row r="75" spans="1:255" ht="13.5">
      <c r="A75" s="3" t="s">
        <v>14</v>
      </c>
      <c r="B75">
        <v>1</v>
      </c>
      <c r="C75">
        <v>1</v>
      </c>
      <c r="D75">
        <v>0</v>
      </c>
      <c r="E75" s="11">
        <f>B75/B$77</f>
        <v>0.0020449897750511249</v>
      </c>
      <c r="F75" s="11"/>
    </row>
    <row r="76" spans="1:255" ht="13.5">
      <c r="A76" s="3" t="s">
        <v>20</v>
      </c>
      <c r="B76">
        <v>54</v>
      </c>
      <c r="C76">
        <v>2</v>
      </c>
      <c r="D76">
        <v>52</v>
      </c>
      <c r="E76" s="11">
        <f>B76/B$77</f>
        <v>0.11042944785276074</v>
      </c>
      <c r="F76" s="11"/>
    </row>
    <row r="77" spans="1:255" ht="13.5">
      <c r="A77" s="3"/>
      <c r="B77" s="3">
        <f>SUM(B69:B76)</f>
        <v>489</v>
      </c>
      <c r="C77" s="3">
        <f>SUM(C69:C76)</f>
        <v>248</v>
      </c>
      <c r="D77" s="3">
        <f>SUM(D69:D76)</f>
        <v>241</v>
      </c>
      <c r="E77" s="11">
        <f>SUM(E69:E76)</f>
        <v>1</v>
      </c>
      <c r="F77" s="3"/>
    </row>
    <row r="78" spans="1:255" ht="13.5">
      <c r="B78" s="4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I1:N1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Z39"/>
  <sheetViews>
    <sheetView workbookViewId="0">
      <selection activeCell="T15" sqref="T15"/>
    </sheetView>
  </sheetViews>
  <sheetFormatPr defaultRowHeight="12.75"/>
  <cols>
    <col min="1" max="1" style="3" width="11.999278846153848" bestFit="1" customWidth="1"/>
    <col min="2" max="2" style="3" width="4.1426081730769235" bestFit="1" customWidth="1"/>
    <col min="3" max="3" style="3" width="7.9995192307692315" bestFit="1" customWidth="1"/>
    <col min="4" max="4" style="3" width="4.1426081730769235" bestFit="1" customWidth="1"/>
    <col min="5" max="5" style="3" width="9.142307692307693"/>
    <col min="6" max="6" style="3" width="2.999819711538462" bestFit="1" customWidth="1"/>
    <col min="7" max="7" style="3" width="9.142307692307693"/>
    <col min="8" max="8" style="3" width="2.1427283653846154" bestFit="1" customWidth="1"/>
    <col min="9" max="9" style="3" width="5.856790865384616" customWidth="1"/>
    <col min="10" max="10" style="3" width="4.1426081730769235" bestFit="1" customWidth="1"/>
    <col min="11" max="11" style="3" width="9.142307692307693"/>
    <col min="12" max="12" style="3" width="2.1427283653846154" bestFit="1" customWidth="1"/>
    <col min="13" max="13" style="3" width="6.713882211538462" customWidth="1"/>
    <col min="14" max="14" style="3" width="2.999819711538462" bestFit="1" customWidth="1"/>
    <col min="15" max="15" style="3" width="7.713822115384616" bestFit="1" customWidth="1"/>
    <col min="16" max="16" style="3" width="2.999819711538462" bestFit="1" customWidth="1"/>
    <col min="17" max="17" style="3" width="8.14236778846154" customWidth="1"/>
    <col min="18" max="18" style="3" width="5.285396634615386" bestFit="1" customWidth="1"/>
    <col min="19" max="20" style="3" width="6.8567307692307695" bestFit="1" customWidth="1"/>
    <col min="21" max="21" style="3" width="9.142307692307693"/>
    <col min="22" max="22" style="3" width="6.8567307692307695" bestFit="1" customWidth="1"/>
    <col min="23" max="23" style="3" width="7.142427884615385" bestFit="1" customWidth="1"/>
    <col min="24" max="24" style="3" width="8.14236778846154" bestFit="1" customWidth="1"/>
    <col min="25" max="25" style="3" width="8.428064903846154" bestFit="1" customWidth="1"/>
    <col min="26" max="256" style="3" width="9.142307692307693"/>
  </cols>
  <sheetData>
    <row r="1" spans="1:26" ht="13.5">
      <c r="A1" t="inlineStr">
        <is>
          <t>descriptive statistics</t>
        </is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6" ht="13.5">
      <c r="A2" t="s">
        <v>22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W2" s="18"/>
    </row>
    <row r="3" spans="1:26" ht="13.5">
      <c r="B3" t="s">
        <v>23</v>
      </c>
      <c r="C3" s="18" t="inlineStr">
        <is>
          <t>\#class</t>
        </is>
      </c>
      <c r="D3" t="s">
        <v>23</v>
      </c>
      <c r="E3" s="18" t="inlineStr">
        <is>
          <t>\#method</t>
        </is>
      </c>
      <c r="F3" t="s">
        <v>23</v>
      </c>
      <c r="G3" s="43" t="inlineStr">
        <is>
          <t>\multicolumn{2}{c}{meth. w/ lit.}</t>
        </is>
      </c>
      <c r="I3" s="44"/>
      <c r="J3" t="s">
        <v>23</v>
      </c>
      <c r="K3" s="18" t="inlineStr">
        <is>
          <t>\#literal</t>
        </is>
      </c>
      <c r="L3" t="s">
        <v>23</v>
      </c>
      <c r="M3" s="18" t="inlineStr">
        <is>
          <t>lit./meth.</t>
        </is>
      </c>
      <c r="N3" t="s">
        <v>24</v>
      </c>
      <c r="O3" s="18"/>
      <c r="Q3" s="45"/>
      <c r="S3" s="44"/>
      <c r="U3" s="18"/>
      <c r="W3" s="18"/>
    </row>
    <row r="4" spans="1:26" ht="13.5">
      <c r="A4" t="s">
        <v>22</v>
      </c>
      <c r="C4" s="18"/>
      <c r="E4" s="18"/>
      <c r="G4" s="43"/>
      <c r="I4" s="44"/>
      <c r="K4" s="18"/>
      <c r="M4" s="18"/>
      <c r="O4" s="18"/>
      <c r="Q4" s="45"/>
      <c r="S4" s="44"/>
      <c r="U4" s="18"/>
      <c r="W4" s="18"/>
    </row>
    <row r="5" spans="1:26" ht="13.5">
      <c r="A5" t="inlineStr">
        <is>
          <t>\multicolumn{7}{l}{\hspace{1em}\textbf{All ``regular'' methods (i.e. excluding tests and examples)}}</t>
        </is>
      </c>
      <c r="C5" s="18"/>
      <c r="E5" s="18"/>
      <c r="G5" s="43"/>
      <c r="I5" s="44"/>
      <c r="K5" s="18"/>
      <c r="M5" s="18"/>
      <c r="N5" t="s">
        <v>24</v>
      </c>
      <c r="O5" s="18"/>
      <c r="Q5" s="45"/>
      <c r="S5" s="1"/>
      <c r="U5" s="1"/>
      <c r="V5" s="1"/>
      <c r="Z5" s="1"/>
    </row>
    <row r="6" spans="1:26" ht="13.5">
      <c r="A6" s="18" t="s">
        <v>25</v>
      </c>
      <c r="B6" t="s">
        <v>23</v>
      </c>
      <c r="C6" s="46">
        <f>IF(B30&lt;1,C30,CONCAT(B30,"\,",TEXT(C30,"000")))</f>
        <v>363</v>
      </c>
      <c r="D6" s="46" t="s">
        <v>23</v>
      </c>
      <c r="E6" s="46" t="str">
        <f>IF(D30&lt;1,E30,CONCAT(D30,"\,",TEXT(E30,"000")))</f>
        <v>8\,668</v>
      </c>
      <c r="F6" s="46" t="s">
        <v>23</v>
      </c>
      <c r="G6" s="46" t="str">
        <f>IF(F30&lt;1,G30,CONCAT(F30,"\,",TEXT(G30,"000")))</f>
        <v>3\,660</v>
      </c>
      <c r="H6" s="46" t="s">
        <v>26</v>
      </c>
      <c r="I6" s="14" t="str">
        <f>TEXT(newStats!L15*1000,"0.0")</f>
        <v>42.2</v>
      </c>
      <c r="J6" s="46" t="s">
        <v>27</v>
      </c>
      <c r="K6" s="46" t="str">
        <f>IF(J30&lt;1,K30,CONCAT(J30,"\,",TEXT(K30,"000")))</f>
        <v>9\,877</v>
      </c>
      <c r="L6" s="46" t="s">
        <v>23</v>
      </c>
      <c r="M6" s="14" t="s">
        <f>TEXT(newStats!M15*10,"0.0")</f>
        <v>28</v>
      </c>
      <c r="N6" t="s">
        <v>24</v>
      </c>
      <c r="O6" s="46"/>
      <c r="P6" s="46"/>
      <c r="Q6" s="1"/>
      <c r="S6" s="1"/>
      <c r="U6" s="1"/>
      <c r="V6" s="1"/>
      <c r="Y6" s="1"/>
      <c r="Z6" s="1"/>
    </row>
    <row r="7" spans="1:26" ht="13.5">
      <c r="A7" s="18" t="s">
        <v>29</v>
      </c>
      <c r="B7" t="s">
        <v>23</v>
      </c>
      <c r="C7" s="46">
        <f>IF(B31&lt;1,C31,CONCAT(B31,"\,",TEXT(C31,"000")))</f>
        <v>6</v>
      </c>
      <c r="D7" s="46" t="s">
        <v>23</v>
      </c>
      <c r="E7" s="46">
        <f>IF(D31&lt;1,E31,CONCAT(D31,"\,",TEXT(E31,"000")))</f>
        <v>140</v>
      </c>
      <c r="F7" s="46" t="s">
        <v>23</v>
      </c>
      <c r="G7" s="46">
        <f>IF(F31&lt;1,G31,CONCAT(F31,"\,",TEXT(G31,"000")))</f>
        <v>76</v>
      </c>
      <c r="H7" s="46" t="s">
        <v>26</v>
      </c>
      <c r="I7" s="14" t="str">
        <f>TEXT(newStats!L16*1000,"0.0")</f>
        <v>54.3</v>
      </c>
      <c r="J7" s="46" t="s">
        <v>27</v>
      </c>
      <c r="K7" s="46">
        <f>IF(J31&lt;1,K31,CONCAT(J31,"\,",TEXT(K31,"000")))</f>
        <v>241</v>
      </c>
      <c r="L7" s="46" t="s">
        <v>23</v>
      </c>
      <c r="M7" s="14" t="s">
        <f>TEXT(newStats!M16*10,"0.0")</f>
        <v>30</v>
      </c>
      <c r="N7" t="s">
        <v>24</v>
      </c>
      <c r="O7" s="46"/>
      <c r="P7" s="46"/>
      <c r="Q7" s="1"/>
      <c r="S7" s="1"/>
      <c r="U7" s="1"/>
      <c r="V7" s="1"/>
      <c r="Y7" s="1"/>
      <c r="Z7" s="1"/>
    </row>
    <row r="8" spans="1:26" ht="13.5">
      <c r="A8" s="18" t="s">
        <v>31</v>
      </c>
      <c r="B8" t="s">
        <v>23</v>
      </c>
      <c r="C8" s="46" t="str">
        <f>IF(B32&lt;1,C32,CONCAT(B32,"\,",TEXT(C32,"000")))</f>
        <v>7\,190</v>
      </c>
      <c r="D8" s="46" t="s">
        <v>23</v>
      </c>
      <c r="E8" s="46" t="str">
        <f>IF(D32&lt;1,E32,CONCAT(D32,"\,",TEXT(E32,"000")))</f>
        <v>80\,534</v>
      </c>
      <c r="F8" s="46" t="s">
        <v>23</v>
      </c>
      <c r="G8" s="46" t="str">
        <f>IF(F32&lt;1,G32,CONCAT(F32,"\,",TEXT(G32,"000")))</f>
        <v>29\,851</v>
      </c>
      <c r="H8" s="46" t="s">
        <v>26</v>
      </c>
      <c r="I8" s="14" t="str">
        <f>TEXT(newStats!L17*1000,"0.0")</f>
        <v>37.1</v>
      </c>
      <c r="J8" s="46" t="s">
        <v>27</v>
      </c>
      <c r="K8" s="46" t="str">
        <f>IF(J32&lt;1,K32,CONCAT(J32,"\,",TEXT(K32,"000")))</f>
        <v>81\,307</v>
      </c>
      <c r="L8" s="46" t="s">
        <v>23</v>
      </c>
      <c r="M8" s="14" t="s">
        <f>TEXT(newStats!M17*10,"0.0")</f>
        <v>28</v>
      </c>
      <c r="N8" t="s">
        <v>24</v>
      </c>
      <c r="O8" s="46"/>
      <c r="P8" s="46"/>
      <c r="Q8" s="1"/>
      <c r="S8" s="1"/>
      <c r="U8" s="1"/>
      <c r="V8" s="1"/>
      <c r="Y8" s="1"/>
      <c r="Z8" s="1"/>
    </row>
    <row r="9" spans="1:26" ht="13.5">
      <c r="A9" s="18" t="s">
        <v>32</v>
      </c>
      <c r="B9" t="s">
        <v>23</v>
      </c>
      <c r="C9" s="46">
        <f>IF(B33&lt;1,C33,CONCAT(B33,"\,",TEXT(C33,"000")))</f>
        <v>227</v>
      </c>
      <c r="D9" s="46" t="s">
        <v>23</v>
      </c>
      <c r="E9" s="46" t="str">
        <f>IF(D33&lt;1,E33,CONCAT(D33,"\,",TEXT(E33,"000")))</f>
        <v>1\,969</v>
      </c>
      <c r="F9" s="46" t="s">
        <v>23</v>
      </c>
      <c r="G9" s="46">
        <f>IF(F33&lt;1,G33,CONCAT(F33,"\,",TEXT(G33,"000")))</f>
        <v>945</v>
      </c>
      <c r="H9" s="46" t="s">
        <v>26</v>
      </c>
      <c r="I9" s="14" t="str">
        <f>TEXT(newStats!L18*1000,"0.0")</f>
        <v>48.0</v>
      </c>
      <c r="J9" s="46" t="s">
        <v>27</v>
      </c>
      <c r="K9" s="46" t="str">
        <f>IF(J33&lt;1,K33,CONCAT(J33,"\,",TEXT(K33,"000")))</f>
        <v>3\,238</v>
      </c>
      <c r="L9" s="46" t="s">
        <v>23</v>
      </c>
      <c r="M9" s="14" t="str">
        <f>TEXT(newStats!M18*10,"0.0")</f>
        <v>3.4</v>
      </c>
      <c r="N9" t="s">
        <v>24</v>
      </c>
      <c r="O9" s="46"/>
      <c r="P9" s="46"/>
      <c r="Q9" s="1"/>
      <c r="S9" s="1"/>
      <c r="U9" s="1"/>
      <c r="V9" s="1"/>
      <c r="Y9" s="1"/>
      <c r="Z9" s="1"/>
    </row>
    <row r="10" spans="1:26" ht="13.5">
      <c r="A10" s="18" t="s">
        <v>33</v>
      </c>
      <c r="B10" t="s">
        <v>23</v>
      </c>
      <c r="C10" s="46">
        <f>IF(B34&lt;1,C34,CONCAT(B34,"\,",TEXT(C34,"000")))</f>
        <v>867</v>
      </c>
      <c r="D10" s="46" t="s">
        <v>23</v>
      </c>
      <c r="E10" s="46" t="str">
        <f>IF(D34&lt;1,E34,CONCAT(D34,"\,",TEXT(E34,"000")))</f>
        <v>9\,783</v>
      </c>
      <c r="F10" s="46" t="s">
        <v>23</v>
      </c>
      <c r="G10" s="46" t="str">
        <f>IF(F34&lt;1,G34,CONCAT(F34,"\,",TEXT(G34,"000")))</f>
        <v>4\,313</v>
      </c>
      <c r="H10" s="46" t="s">
        <v>26</v>
      </c>
      <c r="I10" s="14" t="str">
        <f>TEXT(newStats!L19*1000,"0.0")</f>
        <v>44.1</v>
      </c>
      <c r="J10" s="46" t="s">
        <v>27</v>
      </c>
      <c r="K10" s="46" t="str">
        <f>IF(J34&lt;1,K34,CONCAT(J34,"\,",TEXT(K34,"000")))</f>
        <v>16\,361</v>
      </c>
      <c r="L10" s="46" t="s">
        <v>23</v>
      </c>
      <c r="M10" s="14" t="s">
        <f>TEXT(newStats!M19*10,"0.0")</f>
        <v>34</v>
      </c>
      <c r="N10" t="s">
        <v>24</v>
      </c>
      <c r="O10" s="46"/>
      <c r="P10" s="46"/>
      <c r="Q10" s="1"/>
      <c r="S10" s="1"/>
      <c r="U10" s="1"/>
      <c r="V10" s="1"/>
      <c r="Y10" s="1"/>
      <c r="Z10" s="1"/>
    </row>
    <row r="11" spans="1:26" ht="13.5">
      <c r="A11" s="18" t="s">
        <v>35</v>
      </c>
      <c r="B11" t="s">
        <v>23</v>
      </c>
      <c r="C11" s="46">
        <f>IF(B35&lt;1,C35,CONCAT(B35,"\,",TEXT(C35,"000")))</f>
        <v>626</v>
      </c>
      <c r="D11" s="46" t="s">
        <v>23</v>
      </c>
      <c r="E11" s="46" t="str">
        <f>IF(D35&lt;1,E35,CONCAT(D35,"\,",TEXT(E35,"000")))</f>
        <v>4\,730</v>
      </c>
      <c r="F11" s="46" t="s">
        <v>23</v>
      </c>
      <c r="G11" s="46" t="str">
        <f>IF(F35&lt;1,G35,CONCAT(F35,"\,",TEXT(G35,"000")))</f>
        <v>2\,063</v>
      </c>
      <c r="H11" s="46" t="s">
        <v>26</v>
      </c>
      <c r="I11" s="14" t="str">
        <f>TEXT(newStats!L20*1000,"0.0")</f>
        <v>43.6</v>
      </c>
      <c r="J11" s="46" t="s">
        <v>27</v>
      </c>
      <c r="K11" s="46" t="str">
        <f>IF(J35&lt;1,K35,CONCAT(J35,"\,",TEXT(K35,"000")))</f>
        <v>4\,611</v>
      </c>
      <c r="L11" s="46" t="s">
        <v>23</v>
      </c>
      <c r="M11" s="14" t="s">
        <f>TEXT(newStats!M20*10,"0.0")</f>
        <v>36</v>
      </c>
      <c r="N11" t="s">
        <v>24</v>
      </c>
      <c r="O11" s="46"/>
      <c r="P11" s="46"/>
      <c r="Q11" s="1"/>
      <c r="S11" s="1"/>
      <c r="U11" s="1"/>
      <c r="V11" s="1"/>
      <c r="Y11" s="1"/>
      <c r="Z11" s="1"/>
    </row>
    <row r="12" spans="1:26" ht="13.5">
      <c r="A12" s="18" t="s">
        <v>37</v>
      </c>
      <c r="B12" t="s">
        <v>23</v>
      </c>
      <c r="C12" s="46">
        <f>IF(B36&lt;1,C36,CONCAT(B36,"\,",TEXT(C36,"000")))</f>
        <v>328</v>
      </c>
      <c r="D12" s="46" t="s">
        <v>23</v>
      </c>
      <c r="E12" s="46" t="str">
        <f>IF(D36&lt;1,E36,CONCAT(D36,"\,",TEXT(E36,"000")))</f>
        <v>15\,012</v>
      </c>
      <c r="F12" s="46" t="s">
        <v>23</v>
      </c>
      <c r="G12" s="46" t="str">
        <f>IF(F36&lt;1,G36,CONCAT(F36,"\,",TEXT(G36,"000")))</f>
        <v>10\,887</v>
      </c>
      <c r="H12" s="46" t="s">
        <v>26</v>
      </c>
      <c r="I12" s="14" t="str">
        <f>TEXT(newStats!L21*1000,"0.0")</f>
        <v>72.5</v>
      </c>
      <c r="J12" s="46" t="s">
        <v>27</v>
      </c>
      <c r="K12" s="46" t="str">
        <f>IF(J36&lt;1,K36,CONCAT(J36,"\,",TEXT(K36,"000")))</f>
        <v>64\,641</v>
      </c>
      <c r="L12" s="46" t="s">
        <v>23</v>
      </c>
      <c r="M12" s="14" t="s">
        <f>TEXT(newStats!M21*10,"0.0")</f>
        <v>38</v>
      </c>
      <c r="N12" t="s">
        <v>24</v>
      </c>
      <c r="O12" s="46"/>
      <c r="P12" s="46"/>
      <c r="Q12" s="1"/>
      <c r="S12" s="1"/>
      <c r="U12" s="1"/>
      <c r="V12" s="1"/>
      <c r="Y12" s="1"/>
      <c r="Z12" s="1"/>
    </row>
    <row r="13" spans="1:26" ht="13.5">
      <c r="A13" t="s">
        <v>22</v>
      </c>
      <c r="C13" s="46"/>
      <c r="D13" s="46"/>
      <c r="E13" s="46"/>
      <c r="F13" s="46"/>
      <c r="G13" s="46"/>
      <c r="H13" s="46"/>
      <c r="I13" s="14"/>
      <c r="J13" s="46"/>
      <c r="K13" s="46"/>
      <c r="L13" s="46"/>
      <c r="M13" s="14"/>
      <c r="O13" s="46"/>
      <c r="P13" s="46"/>
      <c r="Q13" s="46"/>
      <c r="R13" s="46"/>
      <c r="S13" s="12"/>
      <c r="T13" s="12"/>
      <c r="U13" s="12"/>
      <c r="V13" s="12"/>
      <c r="Y13" s="12"/>
      <c r="Z13" s="12"/>
    </row>
    <row r="14" spans="1:26" ht="13.5">
      <c r="A14" s="18" t="s">
        <v>39</v>
      </c>
      <c r="B14" t="s">
        <v>23</v>
      </c>
      <c r="C14" s="46" t="str">
        <f>IF(B38&lt;1,C38,CONCAT(B38,"\,",TEXT(C38,"000")))</f>
        <v>9\,607</v>
      </c>
      <c r="D14" s="46" t="s">
        <v>23</v>
      </c>
      <c r="E14" s="46" t="str">
        <f>IF(D38&lt;1,E38,CONCAT(D38,"\,",TEXT(E38,"000")))</f>
        <v>120\,836</v>
      </c>
      <c r="F14" s="46" t="s">
        <v>23</v>
      </c>
      <c r="G14" s="46" t="str">
        <f>IF(F38&lt;1,G38,CONCAT(F38,"\,",TEXT(G38,"000")))</f>
        <v>51\,795</v>
      </c>
      <c r="H14" s="46" t="s">
        <v>26</v>
      </c>
      <c r="I14" s="14" t="str">
        <f>TEXT(newStats!L22*1000,"0.0")</f>
        <v>42.9</v>
      </c>
      <c r="J14" s="46" t="s">
        <v>27</v>
      </c>
      <c r="K14" s="46" t="str">
        <f>IF(J38&lt;1,K38,CONCAT(J38,"\,",TEXT(K38,"000")))</f>
        <v>180\,276</v>
      </c>
      <c r="L14" s="46" t="s">
        <v>23</v>
      </c>
      <c r="M14" s="14" t="s">
        <f>TEXT(newStats!M22*10,"0.0")</f>
        <v>40</v>
      </c>
      <c r="N14" t="s">
        <v>24</v>
      </c>
      <c r="O14" s="46"/>
      <c r="P14" s="46"/>
      <c r="Q14" s="46"/>
      <c r="R14" s="46"/>
      <c r="S14" s="14"/>
      <c r="T14" s="46"/>
      <c r="U14" s="46"/>
      <c r="V14" s="46"/>
      <c r="W14" s="14"/>
    </row>
    <row r="15" spans="1:26" ht="13.5">
      <c r="A15" t="s">
        <v>22</v>
      </c>
      <c r="C15" s="46"/>
      <c r="D15" s="46"/>
      <c r="E15" s="46"/>
      <c r="F15" s="46"/>
      <c r="G15" s="46"/>
      <c r="H15" s="46"/>
      <c r="I15" s="14"/>
      <c r="J15" s="46"/>
      <c r="K15" s="46"/>
      <c r="L15" s="46"/>
      <c r="M15" s="14"/>
      <c r="O15" s="46"/>
      <c r="P15" s="46"/>
      <c r="Q15" s="46"/>
      <c r="R15" s="46"/>
      <c r="S15" s="14"/>
      <c r="T15" s="46"/>
      <c r="U15" s="46"/>
      <c r="V15" s="46"/>
      <c r="W15" s="14"/>
    </row>
    <row r="16" spans="1:26" ht="13.5">
      <c r="A16" s="18" t="inlineStr">
        <is>
          <t>\multicolumn{7}{l}{\hspace{1em}\textbf{Test or example methods only}} </t>
        </is>
      </c>
      <c r="C16" s="46"/>
      <c r="D16" s="46"/>
      <c r="E16" s="46"/>
      <c r="F16" s="46"/>
      <c r="G16" s="46"/>
      <c r="H16" s="46"/>
      <c r="I16" s="14"/>
      <c r="J16" s="46"/>
      <c r="K16" s="46"/>
      <c r="L16" s="46"/>
      <c r="M16" s="14"/>
      <c r="N16" t="s">
        <v>24</v>
      </c>
      <c r="O16" s="46"/>
      <c r="P16" s="46"/>
      <c r="Q16" s="46"/>
      <c r="R16" s="46"/>
      <c r="S16" s="14"/>
      <c r="T16" s="46"/>
      <c r="U16" s="46"/>
      <c r="V16" s="46"/>
      <c r="W16" s="1"/>
      <c r="X16" s="1"/>
      <c r="Y16" s="14"/>
    </row>
    <row r="17" spans="1:26" ht="13.5">
      <c r="A17" s="18" t="s">
        <v>25</v>
      </c>
      <c r="B17" t="s">
        <v>23</v>
      </c>
      <c r="C17" s="46">
        <f>IF(N30&lt;1,O30,CONCAT(N30,"\,",TEXT(O30,"000")))</f>
        <v>26</v>
      </c>
      <c r="D17" s="46" t="s">
        <v>23</v>
      </c>
      <c r="E17" s="46">
        <f>IF(P30&lt;1,Q30,CONCAT(P30,"\,",TEXT(Q30,"000")))</f>
        <v>123</v>
      </c>
      <c r="F17" s="46" t="s">
        <v>23</v>
      </c>
      <c r="G17" s="46">
        <f>IF(R30&lt;1,S30,CONCAT(R30,"\,",TEXT(S30,"000")))</f>
        <v>89</v>
      </c>
      <c r="H17" s="46" t="s">
        <v>26</v>
      </c>
      <c r="I17" s="14" t="str">
        <f>TEXT(newStats!S15*1000,"0.0")</f>
        <v>72.4</v>
      </c>
      <c r="J17" s="46" t="s">
        <v>27</v>
      </c>
      <c r="K17" s="46">
        <f>IF(T30&lt;1,U30,CONCAT(T30,"\,",TEXT(U30,"000")))</f>
        <v>485</v>
      </c>
      <c r="L17" s="46" t="s">
        <v>23</v>
      </c>
      <c r="M17" s="14" t="str">
        <f>TEXT(newStats!T15*10,"0.0")</f>
        <v>5.4</v>
      </c>
      <c r="N17" t="s">
        <v>24</v>
      </c>
      <c r="O17" s="46"/>
      <c r="P17" s="46"/>
      <c r="Q17" s="46"/>
      <c r="R17" s="46"/>
      <c r="S17" s="14"/>
      <c r="T17" s="46"/>
      <c r="U17" s="46"/>
      <c r="V17" s="46"/>
      <c r="W17" s="1"/>
      <c r="X17" s="1"/>
      <c r="Y17" s="14"/>
    </row>
    <row r="18" spans="1:26" ht="13.5">
      <c r="A18" s="18" t="s">
        <v>29</v>
      </c>
      <c r="B18" t="s">
        <v>23</v>
      </c>
      <c r="C18" s="46">
        <f>IF(N31&lt;1,O31,CONCAT(N31,"\,",TEXT(O31,"000")))</f>
        <v>3</v>
      </c>
      <c r="D18" s="46" t="s">
        <v>23</v>
      </c>
      <c r="E18" s="46">
        <f>IF(P31&lt;1,Q31,CONCAT(P31,"\,",TEXT(Q31,"000")))</f>
        <v>65</v>
      </c>
      <c r="F18" s="46" t="s">
        <v>23</v>
      </c>
      <c r="G18" s="46">
        <f>IF(R31&lt;1,S31,CONCAT(R31,"\,",TEXT(S31,"000")))</f>
        <v>56</v>
      </c>
      <c r="H18" s="46" t="s">
        <v>26</v>
      </c>
      <c r="I18" s="14" t="str">
        <f>TEXT(newStats!S16*1000,"0.0")</f>
        <v>86.2</v>
      </c>
      <c r="J18" s="46" t="s">
        <v>27</v>
      </c>
      <c r="K18" s="46">
        <f>IF(T31&lt;1,U31,CONCAT(T31,"\,",TEXT(U31,"000")))</f>
        <v>248</v>
      </c>
      <c r="L18" s="46" t="s">
        <v>23</v>
      </c>
      <c r="M18" s="14" t="str">
        <f>TEXT(newStats!T16*10,"0.0")</f>
        <v>4.4</v>
      </c>
      <c r="N18" t="s">
        <v>24</v>
      </c>
      <c r="O18" s="46"/>
      <c r="P18" s="46"/>
      <c r="Q18" s="46"/>
      <c r="R18" s="46"/>
      <c r="S18" s="14"/>
      <c r="T18" s="46"/>
      <c r="U18" s="46"/>
      <c r="V18" s="46"/>
      <c r="W18" s="1"/>
      <c r="X18" s="1"/>
      <c r="Y18" s="14"/>
    </row>
    <row r="19" spans="1:26" ht="13.5">
      <c r="A19" s="18" t="s">
        <v>31</v>
      </c>
      <c r="B19" t="s">
        <v>23</v>
      </c>
      <c r="C19" s="46" t="str">
        <f>IF(N32&lt;1,O32,CONCAT(N32,"\,",TEXT(O32,"000")))</f>
        <v>1\,408</v>
      </c>
      <c r="D19" s="46" t="s">
        <v>23</v>
      </c>
      <c r="E19" s="46" t="str">
        <f>IF(P32&lt;1,Q32,CONCAT(P32,"\,",TEXT(Q32,"000")))</f>
        <v>14\,133</v>
      </c>
      <c r="F19" s="46" t="s">
        <v>23</v>
      </c>
      <c r="G19" s="46" t="str">
        <f>IF(R32&lt;1,S32,CONCAT(R32,"\,",TEXT(S32,"000")))</f>
        <v>11\,450</v>
      </c>
      <c r="H19" s="46" t="s">
        <v>26</v>
      </c>
      <c r="I19" s="14" t="str">
        <f>TEXT(newStats!S17*1000,"0.0")</f>
        <v>81.0</v>
      </c>
      <c r="J19" s="46" t="s">
        <v>27</v>
      </c>
      <c r="K19" s="46" t="str">
        <f>IF(T32&lt;1,U32,CONCAT(T32,"\,",TEXT(U32,"000")))</f>
        <v>62\,658</v>
      </c>
      <c r="L19" s="46" t="s">
        <v>23</v>
      </c>
      <c r="M19" s="14" t="str">
        <f>TEXT(newStats!T17*10,"0.0")</f>
        <v>5.5</v>
      </c>
      <c r="N19" t="s">
        <v>24</v>
      </c>
      <c r="O19" s="46"/>
      <c r="P19" s="46"/>
      <c r="Q19" s="46"/>
      <c r="R19" s="46"/>
      <c r="S19" s="14"/>
      <c r="T19" s="46"/>
      <c r="U19" s="46"/>
      <c r="V19" s="46"/>
      <c r="W19" s="1"/>
      <c r="X19" s="1"/>
      <c r="Y19" s="14"/>
    </row>
    <row r="20" spans="1:26" ht="13.5">
      <c r="A20" s="18" t="s">
        <v>32</v>
      </c>
      <c r="B20" t="s">
        <v>23</v>
      </c>
      <c r="C20" s="46">
        <f>IF(N33&lt;1,O33,CONCAT(N33,"\,",TEXT(O33,"000")))</f>
        <v>97</v>
      </c>
      <c r="D20" s="46" t="s">
        <v>23</v>
      </c>
      <c r="E20" s="46">
        <f>IF(P33&lt;1,Q33,CONCAT(P33,"\,",TEXT(Q33,"000")))</f>
        <v>813</v>
      </c>
      <c r="F20" s="46" t="s">
        <v>23</v>
      </c>
      <c r="G20" s="46">
        <f>IF(R33&lt;1,S33,CONCAT(R33,"\,",TEXT(S33,"000")))</f>
        <v>754</v>
      </c>
      <c r="H20" s="46" t="s">
        <v>26</v>
      </c>
      <c r="I20" s="14" t="str">
        <f>TEXT(newStats!S18*1000,"0.0")</f>
        <v>92.7</v>
      </c>
      <c r="J20" s="46" t="s">
        <v>27</v>
      </c>
      <c r="K20" s="46" t="str">
        <f>IF(T33&lt;1,U33,CONCAT(T33,"\,",TEXT(U33,"000")))</f>
        <v>6\,709</v>
      </c>
      <c r="L20" s="46" t="s">
        <v>23</v>
      </c>
      <c r="M20" s="14" t="str">
        <f>TEXT(newStats!T18*10,"0.0")</f>
        <v>8.9</v>
      </c>
      <c r="N20" t="s">
        <v>24</v>
      </c>
      <c r="O20" s="46"/>
      <c r="P20" s="46"/>
      <c r="Q20" s="46"/>
      <c r="R20" s="46"/>
      <c r="S20" s="14"/>
      <c r="T20" s="46"/>
      <c r="U20" s="46"/>
      <c r="V20" s="46"/>
      <c r="W20" s="1"/>
      <c r="X20" s="1"/>
      <c r="Y20" s="14"/>
    </row>
    <row r="21" spans="1:26" ht="13.5">
      <c r="A21" s="18" t="s">
        <v>33</v>
      </c>
      <c r="B21" t="s">
        <v>23</v>
      </c>
      <c r="C21" s="46">
        <f>IF(N34&lt;1,O34,CONCAT(N34,"\,",TEXT(O34,"000")))</f>
        <v>28</v>
      </c>
      <c r="D21" s="46" t="s">
        <v>23</v>
      </c>
      <c r="E21" s="46">
        <f>IF(P34&lt;1,Q34,CONCAT(P34,"\,",TEXT(Q34,"000")))</f>
        <v>169</v>
      </c>
      <c r="F21" s="46" t="s">
        <v>23</v>
      </c>
      <c r="G21" s="46">
        <f>IF(R34&lt;1,S34,CONCAT(R34,"\,",TEXT(S34,"000")))</f>
        <v>144</v>
      </c>
      <c r="H21" s="46" t="s">
        <v>26</v>
      </c>
      <c r="I21" s="14" t="str">
        <f>TEXT(newStats!S19*1000,"0.0")</f>
        <v>85.2</v>
      </c>
      <c r="J21" s="46" t="s">
        <v>27</v>
      </c>
      <c r="K21" s="46">
        <f>IF(T34&lt;1,U34,CONCAT(T34,"\,",TEXT(U34,"000")))</f>
        <v>978</v>
      </c>
      <c r="L21" s="46" t="s">
        <v>23</v>
      </c>
      <c r="M21" s="14" t="s">
        <f>TEXT(newStats!T19*10,"0.0")</f>
        <v>41</v>
      </c>
      <c r="N21" t="s">
        <v>24</v>
      </c>
      <c r="O21" s="46"/>
      <c r="P21" s="46"/>
      <c r="Q21" s="46"/>
      <c r="R21" s="46"/>
      <c r="S21" s="14"/>
      <c r="T21" s="46"/>
      <c r="U21" s="46"/>
      <c r="V21" s="46"/>
      <c r="W21" s="1"/>
      <c r="X21" s="1"/>
      <c r="Y21" s="14"/>
    </row>
    <row r="22" spans="1:26" ht="13.5">
      <c r="A22" s="18" t="s">
        <v>35</v>
      </c>
      <c r="B22" t="s">
        <v>23</v>
      </c>
      <c r="C22" s="46">
        <f>IF(N35&lt;1,O35,CONCAT(N35,"\,",TEXT(O35,"000")))</f>
        <v>96</v>
      </c>
      <c r="D22" s="46" t="s">
        <v>23</v>
      </c>
      <c r="E22" s="46">
        <f>IF(P35&lt;1,Q35,CONCAT(P35,"\,",TEXT(Q35,"000")))</f>
        <v>607</v>
      </c>
      <c r="F22" s="46" t="s">
        <v>23</v>
      </c>
      <c r="G22" s="46">
        <f>IF(R35&lt;1,S35,CONCAT(R35,"\,",TEXT(S35,"000")))</f>
        <v>564</v>
      </c>
      <c r="H22" s="46" t="s">
        <v>26</v>
      </c>
      <c r="I22" s="14" t="str">
        <f>TEXT(newStats!S20*1000,"0.0")</f>
        <v>92.9</v>
      </c>
      <c r="J22" s="46" t="s">
        <v>27</v>
      </c>
      <c r="K22" s="46" t="str">
        <f>IF(T35&lt;1,U35,CONCAT(T35,"\,",TEXT(U35,"000")))</f>
        <v>3\,583</v>
      </c>
      <c r="L22" s="46" t="s">
        <v>23</v>
      </c>
      <c r="M22" s="14" t="str">
        <f>TEXT(newStats!T20*10,"0.0")</f>
        <v>6.4</v>
      </c>
      <c r="N22" t="s">
        <v>24</v>
      </c>
      <c r="O22" s="46"/>
      <c r="P22" s="46"/>
      <c r="Q22" s="46"/>
      <c r="R22" s="46"/>
      <c r="S22" s="14"/>
      <c r="T22" s="46"/>
      <c r="V22" s="46"/>
      <c r="W22" s="1"/>
      <c r="X22" s="1"/>
      <c r="Y22" s="14"/>
    </row>
    <row r="23" spans="1:26" ht="13.5">
      <c r="A23" s="18" t="s">
        <v>37</v>
      </c>
      <c r="B23" t="s">
        <v>23</v>
      </c>
      <c r="C23" s="46">
        <f>IF(N36&lt;1,O36,CONCAT(N36,"\,",TEXT(O36,"000")))</f>
        <v>28</v>
      </c>
      <c r="D23" s="46" t="s">
        <v>23</v>
      </c>
      <c r="E23" s="46">
        <f>IF(P36&lt;1,Q36,CONCAT(P36,"\,",TEXT(Q36,"000")))</f>
        <v>232</v>
      </c>
      <c r="F23" s="46" t="s">
        <v>23</v>
      </c>
      <c r="G23" s="46">
        <f>IF(R36&lt;1,S36,CONCAT(R36,"\,",TEXT(S36,"000")))</f>
        <v>218</v>
      </c>
      <c r="H23" s="46" t="s">
        <v>26</v>
      </c>
      <c r="I23" s="14" t="str">
        <f>TEXT(newStats!S21*1000,"0.0")</f>
        <v>94.0</v>
      </c>
      <c r="J23" s="46" t="s">
        <v>27</v>
      </c>
      <c r="K23" s="46" t="str">
        <f>IF(T36&lt;1,U36,CONCAT(T36,"\,",TEXT(U36,"000")))</f>
        <v>2\,219</v>
      </c>
      <c r="L23" s="46" t="s">
        <v>23</v>
      </c>
      <c r="M23" s="14" t="str">
        <f>TEXT(newStats!T21*10,"0.0")</f>
        <v>10.2</v>
      </c>
      <c r="N23" t="s">
        <v>24</v>
      </c>
      <c r="O23" s="46"/>
      <c r="P23" s="46"/>
      <c r="Q23" s="46"/>
      <c r="R23" s="46"/>
      <c r="S23" s="14"/>
      <c r="T23" s="46"/>
      <c r="U23" s="46"/>
      <c r="V23" s="46"/>
      <c r="W23" s="1"/>
      <c r="X23" s="1"/>
      <c r="Y23" s="14"/>
    </row>
    <row r="24" spans="1:26" ht="13.5">
      <c r="A24" t="s">
        <v>22</v>
      </c>
      <c r="D24" s="46"/>
      <c r="F24" s="46"/>
      <c r="H24" s="46"/>
      <c r="I24" s="14"/>
      <c r="J24" s="46"/>
      <c r="L24" s="46"/>
      <c r="M24" s="14"/>
      <c r="O24" s="46"/>
      <c r="P24" s="46"/>
      <c r="Q24" s="46"/>
      <c r="R24" s="46"/>
      <c r="S24" s="14"/>
      <c r="T24" s="46"/>
      <c r="U24" s="46"/>
      <c r="V24" s="46"/>
      <c r="W24" s="12"/>
      <c r="X24" s="12"/>
      <c r="Y24" s="14"/>
    </row>
    <row r="25" spans="1:26" ht="13.5">
      <c r="A25" s="18" t="s">
        <v>39</v>
      </c>
      <c r="B25" t="s">
        <v>23</v>
      </c>
      <c r="C25" s="46" t="str">
        <f>IF(N38&lt;1,O38,CONCAT(N38,"\,",TEXT(O38,"000")))</f>
        <v>1\,686</v>
      </c>
      <c r="D25" s="46" t="s">
        <v>23</v>
      </c>
      <c r="E25" s="46" t="str">
        <f>IF(P38&lt;1,Q38,CONCAT(P38,"\,",TEXT(Q38,"000")))</f>
        <v>16\,142</v>
      </c>
      <c r="F25" s="46" t="s">
        <v>23</v>
      </c>
      <c r="G25" s="46" t="str">
        <f>IF(R38&lt;1,S38,CONCAT(R38,"\,",TEXT(S38,"000")))</f>
        <v>13\,275</v>
      </c>
      <c r="H25" s="46" t="s">
        <v>26</v>
      </c>
      <c r="I25" s="14" t="str">
        <f>TEXT(newStats!S22*1000,"0.0")</f>
        <v>82.2</v>
      </c>
      <c r="J25" s="46" t="s">
        <v>27</v>
      </c>
      <c r="K25" s="46" t="str">
        <f>IF(T38&lt;1,U38,CONCAT(T38,"\,",TEXT(U38,"000")))</f>
        <v>76\,880</v>
      </c>
      <c r="L25" s="46" t="s">
        <v>23</v>
      </c>
      <c r="M25" s="14" t="s">
        <f>TEXT(newStats!T22*10,"0.0")</f>
        <v>42</v>
      </c>
      <c r="N25" t="s">
        <v>24</v>
      </c>
      <c r="O25" s="46"/>
      <c r="P25" s="46"/>
      <c r="Q25" s="46"/>
      <c r="R25" s="46"/>
      <c r="S25" s="14"/>
      <c r="T25" s="46"/>
      <c r="U25" s="46"/>
      <c r="V25" s="46"/>
      <c r="W25" s="14"/>
    </row>
    <row r="26" spans="1:26" ht="13.5">
      <c r="A26" t="s">
        <v>22</v>
      </c>
      <c r="C26" s="46"/>
      <c r="D26" s="46"/>
      <c r="E26" s="46"/>
      <c r="F26" s="46"/>
      <c r="G26" s="46"/>
      <c r="H26" s="46"/>
      <c r="I26" s="14"/>
      <c r="J26" s="46"/>
      <c r="K26" s="46"/>
      <c r="L26" s="46"/>
      <c r="M26" s="14"/>
      <c r="N26" s="46"/>
      <c r="O26" s="46"/>
      <c r="P26" s="46"/>
      <c r="Q26" s="46"/>
      <c r="R26" s="46"/>
      <c r="S26" s="14"/>
      <c r="T26" s="46"/>
      <c r="U26" s="46"/>
      <c r="V26" s="46"/>
      <c r="W26" s="14"/>
    </row>
    <row r="27" spans="1:26" ht="13.5">
      <c r="A27" s="47" t="s">
        <v>43</v>
      </c>
    </row>
    <row r="28" spans="1:26" ht="13.5">
      <c r="B28" s="48" t="inlineStr">
        <is>
          <t>REGULAR</t>
        </is>
      </c>
      <c r="C28" s="48"/>
      <c r="D28" s="48"/>
      <c r="E28" s="48"/>
      <c r="F28" s="48"/>
      <c r="G28" s="48"/>
      <c r="H28" s="48"/>
      <c r="I28" s="48"/>
      <c r="J28" s="48"/>
      <c r="K28" s="48"/>
      <c r="N28" s="48" t="inlineStr">
        <is>
          <t>TEST</t>
        </is>
      </c>
    </row>
    <row r="29" spans="1:26" ht="13.5">
      <c r="B29" s="48"/>
      <c r="C29" s="48" t="s">
        <v>44</v>
      </c>
      <c r="D29" s="48"/>
      <c r="E29" s="48" t="s">
        <v>45</v>
      </c>
      <c r="F29" s="48"/>
      <c r="G29" s="48" t="s">
        <v>46</v>
      </c>
      <c r="H29" s="48"/>
      <c r="I29" s="48"/>
      <c r="J29" s="48"/>
      <c r="K29" s="48" t="s">
        <v>47</v>
      </c>
      <c r="L29" s="47"/>
      <c r="M29" s="47"/>
      <c r="N29" s="47"/>
      <c r="O29" s="48" t="s">
        <v>44</v>
      </c>
      <c r="P29" s="48"/>
      <c r="Q29" s="48" t="s">
        <v>45</v>
      </c>
      <c r="R29" s="48"/>
      <c r="S29" s="48" t="s">
        <v>46</v>
      </c>
      <c r="T29" s="48"/>
      <c r="U29" s="48" t="s">
        <v>47</v>
      </c>
      <c r="V29" s="48"/>
    </row>
    <row r="30" spans="1:26" ht="13.5">
      <c r="A30" s="47"/>
      <c r="B30" s="49">
        <f>INT(newStats!J3/1000)</f>
        <v>0</v>
      </c>
      <c r="C30" s="49">
        <f>(newStats!J3-B30*1000)</f>
        <v>363</v>
      </c>
      <c r="D30" s="49">
        <f>INT(newStats!L3/1000)</f>
        <v>8</v>
      </c>
      <c r="E30" s="49">
        <f>(newStats!L3-D30*1000)</f>
        <v>668</v>
      </c>
      <c r="F30" s="49">
        <f>INT(newStats!M3/1000)</f>
        <v>3</v>
      </c>
      <c r="G30" s="49">
        <f>(newStats!M3-F30*1000)</f>
        <v>660</v>
      </c>
      <c r="H30" s="47"/>
      <c r="I30" s="47"/>
      <c r="J30" s="49">
        <f>INT(newStats!I15/1000)</f>
        <v>9</v>
      </c>
      <c r="K30" s="49">
        <f>(newStats!I15-J30*1000)</f>
        <v>877</v>
      </c>
      <c r="L30" s="47"/>
      <c r="M30" s="49"/>
      <c r="N30" s="49">
        <f>INT(newStats!K3/1000)</f>
        <v>0</v>
      </c>
      <c r="O30" s="49">
        <f>(newStats!K3-N30*1000)</f>
        <v>26</v>
      </c>
      <c r="P30" s="49">
        <f>INT(newStats!N3/1000)</f>
        <v>0</v>
      </c>
      <c r="Q30" s="49">
        <f>(newStats!N3-P30*1000)</f>
        <v>123</v>
      </c>
      <c r="R30" s="49">
        <f>INT(newStats!O3/1000)</f>
        <v>0</v>
      </c>
      <c r="S30" s="49">
        <f>(newStats!O3-R30*1000)</f>
        <v>89</v>
      </c>
      <c r="T30" s="49">
        <f>INT(newStats!N15/1000)</f>
        <v>0</v>
      </c>
      <c r="U30" s="49">
        <f>(newStats!N15-T30*1000)</f>
        <v>485</v>
      </c>
      <c r="V30" s="49"/>
    </row>
    <row r="31" spans="1:26" ht="13.5">
      <c r="A31" s="47"/>
      <c r="B31" s="49">
        <f>INT(newStats!J4/1000)</f>
        <v>0</v>
      </c>
      <c r="C31" s="49">
        <f>(newStats!J4-B31*1000)</f>
        <v>6</v>
      </c>
      <c r="D31" s="49">
        <f>INT(newStats!L4/1000)</f>
        <v>0</v>
      </c>
      <c r="E31" s="49">
        <f>(newStats!L4-D31*1000)</f>
        <v>140</v>
      </c>
      <c r="F31" s="49">
        <f>INT(newStats!M4/1000)</f>
        <v>0</v>
      </c>
      <c r="G31" s="49">
        <f>(newStats!M4-F31*1000)</f>
        <v>76</v>
      </c>
      <c r="H31" s="47"/>
      <c r="I31" s="47"/>
      <c r="J31" s="49">
        <f>INT(newStats!I16/1000)</f>
        <v>0</v>
      </c>
      <c r="K31" s="49">
        <f>(newStats!I16-J31*1000)</f>
        <v>241</v>
      </c>
      <c r="L31" s="47"/>
      <c r="M31" s="49"/>
      <c r="N31" s="49">
        <f>INT(newStats!K4/1000)</f>
        <v>0</v>
      </c>
      <c r="O31" s="49">
        <f>(newStats!K4-N31*1000)</f>
        <v>3</v>
      </c>
      <c r="P31" s="49">
        <f>INT(newStats!N4/1000)</f>
        <v>0</v>
      </c>
      <c r="Q31" s="49">
        <f>(newStats!N4-P31*1000)</f>
        <v>65</v>
      </c>
      <c r="R31" s="49">
        <f>INT(newStats!O4/1000)</f>
        <v>0</v>
      </c>
      <c r="S31" s="49">
        <f>(newStats!O4-R31*1000)</f>
        <v>56</v>
      </c>
      <c r="T31" s="49">
        <f>INT(newStats!N16/1000)</f>
        <v>0</v>
      </c>
      <c r="U31" s="49">
        <f>(newStats!N16-T31*1000)</f>
        <v>248</v>
      </c>
      <c r="V31" s="49"/>
    </row>
    <row r="32" spans="1:26" ht="13.5">
      <c r="A32" s="47"/>
      <c r="B32" s="49">
        <f>INT(newStats!J5/1000)</f>
        <v>7</v>
      </c>
      <c r="C32" s="49">
        <f>(newStats!J5-B32*1000)</f>
        <v>190</v>
      </c>
      <c r="D32" s="49">
        <f>INT(newStats!L5/1000)</f>
        <v>80</v>
      </c>
      <c r="E32" s="49">
        <f>(newStats!L5-D32*1000)</f>
        <v>534</v>
      </c>
      <c r="F32" s="49">
        <f>INT(newStats!M5/1000)</f>
        <v>29</v>
      </c>
      <c r="G32" s="49">
        <f>(newStats!M5-F32*1000)</f>
        <v>851</v>
      </c>
      <c r="H32" s="47"/>
      <c r="I32" s="47"/>
      <c r="J32" s="49">
        <f>INT(newStats!I17/1000)</f>
        <v>81</v>
      </c>
      <c r="K32" s="49">
        <f>(newStats!I17-J32*1000)</f>
        <v>307</v>
      </c>
      <c r="L32" s="47"/>
      <c r="M32" s="49"/>
      <c r="N32" s="49">
        <f>INT(newStats!K5/1000)</f>
        <v>1</v>
      </c>
      <c r="O32" s="49">
        <f>(newStats!K5-N32*1000)</f>
        <v>408</v>
      </c>
      <c r="P32" s="49">
        <f>INT(newStats!N5/1000)</f>
        <v>14</v>
      </c>
      <c r="Q32" s="49">
        <f>(newStats!N5-P32*1000)</f>
        <v>133</v>
      </c>
      <c r="R32" s="49">
        <f>INT(newStats!O5/1000)</f>
        <v>11</v>
      </c>
      <c r="S32" s="49">
        <f>(newStats!O5-R32*1000)</f>
        <v>450</v>
      </c>
      <c r="T32" s="49">
        <f>INT(newStats!N17/1000)</f>
        <v>62</v>
      </c>
      <c r="U32" s="49">
        <f>(newStats!N17-T32*1000)</f>
        <v>658</v>
      </c>
      <c r="V32" s="49"/>
    </row>
    <row r="33" spans="1:26" ht="13.5">
      <c r="A33" s="47"/>
      <c r="B33" s="49">
        <f>INT(newStats!J6/1000)</f>
        <v>0</v>
      </c>
      <c r="C33" s="49">
        <f>(newStats!J6-B33*1000)</f>
        <v>227</v>
      </c>
      <c r="D33" s="49">
        <f>INT(newStats!L6/1000)</f>
        <v>1</v>
      </c>
      <c r="E33" s="49">
        <f>(newStats!L6-D33*1000)</f>
        <v>969</v>
      </c>
      <c r="F33" s="49">
        <f>INT(newStats!M6/1000)</f>
        <v>0</v>
      </c>
      <c r="G33" s="49">
        <f>(newStats!M6-F33*1000)</f>
        <v>945</v>
      </c>
      <c r="H33" s="47"/>
      <c r="I33" s="47"/>
      <c r="J33" s="49">
        <f>INT(newStats!I18/1000)</f>
        <v>3</v>
      </c>
      <c r="K33" s="49">
        <f>(newStats!I18-J33*1000)</f>
        <v>238</v>
      </c>
      <c r="L33" s="47"/>
      <c r="M33" s="49"/>
      <c r="N33" s="49">
        <f>INT(newStats!K6/1000)</f>
        <v>0</v>
      </c>
      <c r="O33" s="49">
        <f>(newStats!K6-N33*1000)</f>
        <v>97</v>
      </c>
      <c r="P33" s="49">
        <f>INT(newStats!N6/1000)</f>
        <v>0</v>
      </c>
      <c r="Q33" s="49">
        <f>(newStats!N6-P33*1000)</f>
        <v>813</v>
      </c>
      <c r="R33" s="49">
        <f>INT(newStats!O6/1000)</f>
        <v>0</v>
      </c>
      <c r="S33" s="49">
        <f>(newStats!O6-R33*1000)</f>
        <v>754</v>
      </c>
      <c r="T33" s="49">
        <f>INT(newStats!N18/1000)</f>
        <v>6</v>
      </c>
      <c r="U33" s="49">
        <f>(newStats!N18-T33*1000)</f>
        <v>709</v>
      </c>
      <c r="V33" s="49"/>
    </row>
    <row r="34" spans="1:26" ht="13.5">
      <c r="A34" s="47"/>
      <c r="B34" s="49">
        <f>INT(newStats!J7/1000)</f>
        <v>0</v>
      </c>
      <c r="C34" s="49">
        <f>(newStats!J7-B34*1000)</f>
        <v>867</v>
      </c>
      <c r="D34" s="49">
        <f>INT(newStats!L7/1000)</f>
        <v>9</v>
      </c>
      <c r="E34" s="49">
        <f>(newStats!L7-D34*1000)</f>
        <v>783</v>
      </c>
      <c r="F34" s="49">
        <f>INT(newStats!M7/1000)</f>
        <v>4</v>
      </c>
      <c r="G34" s="49">
        <f>(newStats!M7-F34*1000)</f>
        <v>313</v>
      </c>
      <c r="H34" s="47"/>
      <c r="I34" s="47"/>
      <c r="J34" s="49">
        <f>INT(newStats!I19/1000)</f>
        <v>16</v>
      </c>
      <c r="K34" s="49">
        <f>(newStats!I19-J34*1000)</f>
        <v>361</v>
      </c>
      <c r="L34" s="47"/>
      <c r="M34" s="49"/>
      <c r="N34" s="49">
        <f>INT(newStats!K7/1000)</f>
        <v>0</v>
      </c>
      <c r="O34" s="49">
        <f>(newStats!K7-N34*1000)</f>
        <v>28</v>
      </c>
      <c r="P34" s="49">
        <f>INT(newStats!N7/1000)</f>
        <v>0</v>
      </c>
      <c r="Q34" s="49">
        <f>(newStats!N7-P34*1000)</f>
        <v>169</v>
      </c>
      <c r="R34" s="49">
        <f>INT(newStats!O7/1000)</f>
        <v>0</v>
      </c>
      <c r="S34" s="49">
        <f>(newStats!O7-R34*1000)</f>
        <v>144</v>
      </c>
      <c r="T34" s="49">
        <f>INT(newStats!N19/1000)</f>
        <v>0</v>
      </c>
      <c r="U34" s="49">
        <f>(newStats!N19-T34*1000)</f>
        <v>978</v>
      </c>
      <c r="V34" s="49"/>
    </row>
    <row r="35" spans="1:26" ht="13.5">
      <c r="A35" s="47"/>
      <c r="B35" s="49">
        <f>INT(newStats!J8/1000)</f>
        <v>0</v>
      </c>
      <c r="C35" s="49">
        <f>(newStats!J8-B35*1000)</f>
        <v>626</v>
      </c>
      <c r="D35" s="49">
        <f>INT(newStats!L8/1000)</f>
        <v>4</v>
      </c>
      <c r="E35" s="49">
        <f>(newStats!L8-D35*1000)</f>
        <v>730</v>
      </c>
      <c r="F35" s="49">
        <f>INT(newStats!M8/1000)</f>
        <v>2</v>
      </c>
      <c r="G35" s="49">
        <f>(newStats!M8-F35*1000)</f>
        <v>63</v>
      </c>
      <c r="H35" s="47"/>
      <c r="I35" s="47"/>
      <c r="J35" s="49">
        <f>INT(newStats!I20/1000)</f>
        <v>4</v>
      </c>
      <c r="K35" s="49">
        <f>(newStats!I20-J35*1000)</f>
        <v>611</v>
      </c>
      <c r="L35" s="47"/>
      <c r="M35" s="49"/>
      <c r="N35" s="49">
        <f>INT(newStats!K8/1000)</f>
        <v>0</v>
      </c>
      <c r="O35" s="49">
        <f>(newStats!K8-N35*1000)</f>
        <v>96</v>
      </c>
      <c r="P35" s="49">
        <f>INT(newStats!N8/1000)</f>
        <v>0</v>
      </c>
      <c r="Q35" s="49">
        <f>(newStats!N8-P35*1000)</f>
        <v>607</v>
      </c>
      <c r="R35" s="49">
        <f>INT(newStats!O8/1000)</f>
        <v>0</v>
      </c>
      <c r="S35" s="49">
        <f>(newStats!O8-R35*1000)</f>
        <v>564</v>
      </c>
      <c r="T35" s="49">
        <f>INT(newStats!N20/1000)</f>
        <v>3</v>
      </c>
      <c r="U35" s="49">
        <f>(newStats!N20-T35*1000)</f>
        <v>583</v>
      </c>
      <c r="V35" s="49"/>
    </row>
    <row r="36" spans="1:26" ht="13.5">
      <c r="A36" s="47"/>
      <c r="B36" s="49">
        <f>INT(newStats!J9/1000)</f>
        <v>0</v>
      </c>
      <c r="C36" s="49">
        <f>(newStats!J9-B36*1000)</f>
        <v>328</v>
      </c>
      <c r="D36" s="49">
        <f>INT(newStats!L9/1000)</f>
        <v>15</v>
      </c>
      <c r="E36" s="49">
        <f>(newStats!L9-D36*1000)</f>
        <v>12</v>
      </c>
      <c r="F36" s="49">
        <f>INT(newStats!M9/1000)</f>
        <v>10</v>
      </c>
      <c r="G36" s="49">
        <f>(newStats!M9-F36*1000)</f>
        <v>887</v>
      </c>
      <c r="H36" s="47"/>
      <c r="I36" s="47"/>
      <c r="J36" s="49">
        <f>INT(newStats!I21/1000)</f>
        <v>64</v>
      </c>
      <c r="K36" s="49">
        <f>(newStats!I21-J36*1000)</f>
        <v>641</v>
      </c>
      <c r="L36" s="47"/>
      <c r="M36" s="49"/>
      <c r="N36" s="49">
        <f>INT(newStats!K9/1000)</f>
        <v>0</v>
      </c>
      <c r="O36" s="49">
        <f>(newStats!K9-N36*1000)</f>
        <v>28</v>
      </c>
      <c r="P36" s="49">
        <f>INT(newStats!N9/1000)</f>
        <v>0</v>
      </c>
      <c r="Q36" s="49">
        <f>(newStats!N9-P36*1000)</f>
        <v>232</v>
      </c>
      <c r="R36" s="49">
        <f>INT(newStats!O9/1000)</f>
        <v>0</v>
      </c>
      <c r="S36" s="49">
        <f>(newStats!O9-R36*1000)</f>
        <v>218</v>
      </c>
      <c r="T36" s="49">
        <f>INT(newStats!N21/1000)</f>
        <v>2</v>
      </c>
      <c r="U36" s="49">
        <f>(newStats!N21-T36*1000)</f>
        <v>219</v>
      </c>
      <c r="V36" s="49"/>
    </row>
    <row r="37" spans="1:26" ht="13.5">
      <c r="A37" s="47"/>
      <c r="B37" s="49"/>
      <c r="C37" s="49"/>
      <c r="D37" s="49"/>
      <c r="E37" s="49"/>
      <c r="F37" s="49"/>
      <c r="G37" s="49"/>
      <c r="H37" s="47"/>
      <c r="I37" s="47"/>
      <c r="J37" s="49"/>
      <c r="K37" s="49"/>
      <c r="L37" s="47"/>
      <c r="M37" s="49"/>
      <c r="N37" s="49"/>
      <c r="O37" s="49"/>
      <c r="P37" s="49"/>
      <c r="Q37" s="49"/>
      <c r="R37" s="49"/>
      <c r="S37" s="47"/>
      <c r="T37" s="49"/>
      <c r="U37" s="49"/>
      <c r="V37" s="49"/>
    </row>
    <row r="38" spans="1:26" ht="13.5">
      <c r="A38" s="47"/>
      <c r="B38" s="49">
        <f>INT(newStats!J10/1000)</f>
        <v>9</v>
      </c>
      <c r="C38" s="49">
        <f>(newStats!J10-B38*1000)</f>
        <v>607</v>
      </c>
      <c r="D38" s="49">
        <f>INT(newStats!L10/1000)</f>
        <v>120</v>
      </c>
      <c r="E38" s="49">
        <f>(newStats!L10-D38*1000)</f>
        <v>836</v>
      </c>
      <c r="F38" s="49">
        <f>INT(newStats!M10/1000)</f>
        <v>51</v>
      </c>
      <c r="G38" s="49">
        <f>(newStats!M10-F38*1000)</f>
        <v>795</v>
      </c>
      <c r="H38" s="47"/>
      <c r="I38" s="47"/>
      <c r="J38" s="49">
        <f>INT(newStats!I22/1000)</f>
        <v>180</v>
      </c>
      <c r="K38" s="49">
        <f>(newStats!I22-J38*1000)</f>
        <v>276</v>
      </c>
      <c r="L38" s="47"/>
      <c r="M38" s="49"/>
      <c r="N38" s="49">
        <f>INT(newStats!K10/1000)</f>
        <v>1</v>
      </c>
      <c r="O38" s="49">
        <f>(newStats!K10-N38*1000)</f>
        <v>686</v>
      </c>
      <c r="P38" s="49">
        <f>INT(newStats!N10/1000)</f>
        <v>16</v>
      </c>
      <c r="Q38" s="49">
        <f>(newStats!N10-P38*1000)</f>
        <v>142</v>
      </c>
      <c r="R38" s="49">
        <f>INT(newStats!O10/1000)</f>
        <v>13</v>
      </c>
      <c r="S38" s="49">
        <f>(newStats!O10-R38*1000)</f>
        <v>275</v>
      </c>
      <c r="T38" s="49">
        <f>INT(newStats!N22/1000)</f>
        <v>76</v>
      </c>
      <c r="U38" s="49">
        <f>(newStats!N22-T38*1000)</f>
        <v>880</v>
      </c>
      <c r="V38" s="49"/>
    </row>
    <row r="39" spans="1:26">
      <c r="D39" s="46"/>
      <c r="E39" s="46"/>
      <c r="F39" s="46"/>
      <c r="G39" s="4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X34"/>
  <sheetViews>
    <sheetView workbookViewId="0">
      <selection activeCell="C4" sqref="C4"/>
    </sheetView>
  </sheetViews>
  <sheetFormatPr defaultRowHeight="12.75"/>
  <cols>
    <col min="1" max="1" style="3" width="9.142307692307693"/>
    <col min="2" max="2" style="3" width="4.1426081730769235" bestFit="1" customWidth="1"/>
    <col min="3" max="3" style="3" width="9.285156250000002" bestFit="1" customWidth="1"/>
    <col min="4" max="4" style="3" width="2.1427283653846154" bestFit="1" customWidth="1"/>
    <col min="5" max="5" style="3" width="6.999579326923078" bestFit="1" customWidth="1"/>
    <col min="6" max="6" style="3" width="2.1427283653846154" bestFit="1" customWidth="1"/>
    <col min="7" max="7" style="3" width="3.1426682692307697" bestFit="1" customWidth="1"/>
    <col min="8" max="8" style="3" width="2.999819711538462" bestFit="1" customWidth="1"/>
    <col min="9" max="9" style="3" width="6.428185096153847" customWidth="1"/>
    <col min="10" max="10" style="3" width="2.1427283653846154" bestFit="1" customWidth="1"/>
    <col min="11" max="11" style="3" width="6.285336538461539" customWidth="1"/>
    <col min="12" max="12" style="3" width="2.1427283653846154" bestFit="1" customWidth="1"/>
    <col min="13" max="13" style="3" width="3.1426682692307697" bestFit="1" customWidth="1"/>
    <col min="14" max="14" style="3" width="2.5712740384615387" customWidth="1"/>
    <col min="15" max="15" style="3" width="5.713942307692308" customWidth="1"/>
    <col min="16" max="16" style="3" width="2.1427283653846154" bestFit="1" customWidth="1"/>
    <col min="17" max="17" style="3" width="6.571033653846155" bestFit="1" customWidth="1"/>
    <col min="18" max="18" style="3" width="2.1427283653846154" bestFit="1" customWidth="1"/>
    <col min="19" max="19" style="3" width="3.1426682692307697" bestFit="1" customWidth="1"/>
    <col min="20" max="20" style="3" width="4.285456730769231" customWidth="1"/>
    <col min="21" max="21" style="3" width="6.8567307692307695" customWidth="1"/>
    <col min="22" max="22" style="3" width="2.1427283653846154" bestFit="1" customWidth="1"/>
    <col min="23" max="23" style="3" width="4.7140024038461545" bestFit="1" customWidth="1"/>
    <col min="24" max="24" style="3" width="2.1427283653846154" bestFit="1" customWidth="1"/>
    <col min="25" max="25" style="3" width="3.1426682692307697" bestFit="1" customWidth="1"/>
    <col min="26" max="26" style="3" width="2.285576923076923" customWidth="1"/>
    <col min="27" max="27" style="3" width="6.8567307692307695" customWidth="1"/>
    <col min="28" max="28" style="3" width="2.1427283653846154" bestFit="1" customWidth="1"/>
    <col min="29" max="29" style="3" width="5.856790865384616" bestFit="1" customWidth="1"/>
    <col min="30" max="30" style="3" width="2.1427283653846154" bestFit="1" customWidth="1"/>
    <col min="31" max="31" style="3" width="3.1426682692307697" bestFit="1" customWidth="1"/>
    <col min="32" max="32" style="3" width="2.999819711538462" bestFit="1" customWidth="1"/>
    <col min="33" max="33" style="3" width="7.9995192307692315" customWidth="1"/>
    <col min="34" max="34" style="3" width="2.1427283653846154" bestFit="1" customWidth="1"/>
    <col min="35" max="35" style="3" width="5.856790865384616" bestFit="1" customWidth="1"/>
    <col min="36" max="36" style="3" width="2.1427283653846154" bestFit="1" customWidth="1"/>
    <col min="37" max="37" style="3" width="3.1426682692307697" bestFit="1" customWidth="1"/>
    <col min="38" max="38" style="3" width="2.1427283653846154" bestFit="1" customWidth="1"/>
    <col min="39" max="39" style="3" width="7.142427884615385" customWidth="1"/>
    <col min="40" max="40" style="3" width="2.1427283653846154" bestFit="1" customWidth="1"/>
    <col min="41" max="41" style="3" width="5.856790865384616" bestFit="1" customWidth="1"/>
    <col min="42" max="42" style="3" width="2.1427283653846154" bestFit="1" customWidth="1"/>
    <col min="43" max="43" style="3" width="3.1426682692307697" bestFit="1" customWidth="1"/>
    <col min="44" max="44" style="3" width="2.999819711538462" bestFit="1" customWidth="1"/>
    <col min="45" max="45" style="3" width="6.8567307692307695" bestFit="1" customWidth="1"/>
    <col min="46" max="46" style="3" width="2.1427283653846154" bestFit="1" customWidth="1"/>
    <col min="47" max="47" style="3" width="4.7140024038461545" bestFit="1" customWidth="1"/>
    <col min="48" max="48" style="3" width="2.1427283653846154" bestFit="1" customWidth="1"/>
    <col min="49" max="49" style="3" width="3.1426682692307697" bestFit="1" customWidth="1"/>
    <col min="50" max="50" style="3" width="1.8570312500000001" bestFit="1" customWidth="1"/>
    <col min="51" max="256" style="3" width="9.142307692307693"/>
  </cols>
  <sheetData>
    <row r="1" spans="1:50" ht="13.5">
      <c r="A1" t="s">
        <v>48</v>
      </c>
      <c r="C1" s="1"/>
      <c r="D1" s="1"/>
      <c r="I1" s="1"/>
      <c r="J1" s="1"/>
      <c r="U1" s="1"/>
      <c r="V1" s="1"/>
      <c r="AA1" s="1"/>
      <c r="AB1" s="1"/>
      <c r="AG1" s="1"/>
      <c r="AH1" s="1"/>
      <c r="AM1" s="1"/>
      <c r="AN1" s="1"/>
      <c r="AS1" s="1"/>
      <c r="AT1" s="1"/>
    </row>
    <row r="2" spans="1:50" ht="13.5">
      <c r="C2" s="1">
        <f>newStats!H2</f>
        <v>0</v>
      </c>
      <c r="D2" s="1"/>
      <c r="I2" s="1" t="s">
        <f>newStats!A24</f>
        <v>7</v>
      </c>
      <c r="J2" s="1"/>
      <c r="O2" t="s">
        <v>9</v>
      </c>
      <c r="U2" s="1" t="s">
        <f>newStats!A35</f>
        <v>10</v>
      </c>
      <c r="V2" s="1"/>
      <c r="AA2" s="1" t="s">
        <f>newStats!A13</f>
        <v>11</v>
      </c>
      <c r="AB2" s="1"/>
      <c r="AG2" s="1" t="s">
        <f>newStats!A46</f>
        <v>13</v>
      </c>
      <c r="AH2" s="1"/>
      <c r="AM2" s="1" t="s">
        <f>newStats!A2</f>
        <v>0</v>
      </c>
      <c r="AN2" s="1"/>
      <c r="AS2" s="1" t="s">
        <f>newStats!A57</f>
        <v>21</v>
      </c>
      <c r="AT2" s="1"/>
    </row>
    <row r="3" spans="1:50" ht="13.5">
      <c r="A3" s="1"/>
      <c r="B3" s="1"/>
      <c r="C3" s="8" t="s">
        <v>49</v>
      </c>
      <c r="D3" s="8"/>
      <c r="E3" s="8" t="s">
        <v>4</v>
      </c>
      <c r="F3" s="8"/>
      <c r="G3" s="8"/>
      <c r="H3" s="8"/>
      <c r="I3" s="8" t="s">
        <v>49</v>
      </c>
      <c r="J3" s="8"/>
      <c r="K3" s="8" t="s">
        <v>4</v>
      </c>
      <c r="L3" s="8"/>
      <c r="M3" s="8"/>
      <c r="N3" s="8"/>
      <c r="O3" s="8" t="s">
        <v>49</v>
      </c>
      <c r="P3" s="8"/>
      <c r="Q3" s="8" t="s">
        <v>4</v>
      </c>
      <c r="R3" s="8"/>
      <c r="S3" s="8"/>
      <c r="T3" s="8"/>
      <c r="U3" s="8" t="s">
        <v>49</v>
      </c>
      <c r="V3" s="8"/>
      <c r="W3" s="8" t="s">
        <v>4</v>
      </c>
      <c r="X3" s="8"/>
      <c r="Y3" s="8"/>
      <c r="Z3" s="8"/>
      <c r="AA3" s="8" t="s">
        <v>49</v>
      </c>
      <c r="AB3" s="8"/>
      <c r="AC3" s="8" t="s">
        <v>4</v>
      </c>
      <c r="AD3" s="8"/>
      <c r="AE3" s="8"/>
      <c r="AF3" s="8"/>
      <c r="AG3" s="8" t="s">
        <v>49</v>
      </c>
      <c r="AH3" s="8"/>
      <c r="AI3" s="8" t="s">
        <v>4</v>
      </c>
      <c r="AJ3" s="8"/>
      <c r="AK3" s="8"/>
      <c r="AL3" s="8"/>
      <c r="AM3" s="8" t="s">
        <v>49</v>
      </c>
      <c r="AN3" s="8"/>
      <c r="AO3" s="8" t="s">
        <v>4</v>
      </c>
      <c r="AP3" s="8"/>
      <c r="AQ3" s="8"/>
      <c r="AR3" s="8"/>
      <c r="AS3" s="8" t="s">
        <v>49</v>
      </c>
      <c r="AT3" s="8"/>
      <c r="AU3" s="8" t="s">
        <v>4</v>
      </c>
      <c r="AV3" s="8"/>
      <c r="AW3" s="8"/>
    </row>
    <row r="4" spans="1:50" ht="13.5">
      <c r="A4" s="8" t="s">
        <v>50</v>
      </c>
      <c r="B4" s="1" t="s">
        <v>23</v>
      </c>
      <c r="C4" s="46" t="s">
        <f>IF(B16&lt;1,C16,CONCAT(B16,"\,",TEXT(C16,"000")))</f>
        <v>51</v>
      </c>
      <c r="D4" s="46" t="s">
        <v>23</v>
      </c>
      <c r="E4" s="50" t="s">
        <f>TEXT(E16*1000,"0.0")</f>
        <v>52</v>
      </c>
      <c r="F4" s="46" t="s">
        <v>23</v>
      </c>
      <c r="G4" s="14" t="s">
        <v>53</v>
      </c>
      <c r="H4" s="46" t="s">
        <v>23</v>
      </c>
      <c r="I4" s="46" t="s">
        <f>IF(H16&lt;1,I16,CONCAT(H16,"\,",TEXT(I16,"000")))</f>
        <v>54</v>
      </c>
      <c r="J4" s="46" t="s">
        <v>23</v>
      </c>
      <c r="K4" s="50" t="s">
        <f>TEXT(K16*1000,"0.0")</f>
        <v>55</v>
      </c>
      <c r="L4" s="46" t="s">
        <v>23</v>
      </c>
      <c r="M4" s="14" t="s">
        <v>53</v>
      </c>
      <c r="N4" s="46" t="s">
        <v>23</v>
      </c>
      <c r="O4" s="46">
        <f>IF(N16&lt;1,O16,CONCAT(N16,"\,",TEXT(O16,"000")))</f>
        <v>96</v>
      </c>
      <c r="P4" s="46" t="s">
        <v>23</v>
      </c>
      <c r="Q4" s="50" t="s">
        <f>TEXT(Q16*1000,"0.0")</f>
        <v>56</v>
      </c>
      <c r="R4" s="46" t="s">
        <v>23</v>
      </c>
      <c r="S4" s="14" t="s">
        <v>53</v>
      </c>
      <c r="T4" s="51" t="s">
        <v>23</v>
      </c>
      <c r="U4" s="46" t="s">
        <f>IF(T16&lt;1,U16,CONCAT(T16,"\,",TEXT(U16,"000")))</f>
        <v>57</v>
      </c>
      <c r="V4" s="46" t="s">
        <v>23</v>
      </c>
      <c r="W4" s="50" t="s">
        <f>TEXT(W16*1000,"0.0")</f>
        <v>58</v>
      </c>
      <c r="X4" s="46" t="s">
        <v>23</v>
      </c>
      <c r="Y4" s="14" t="s">
        <v>53</v>
      </c>
      <c r="Z4" s="46" t="s">
        <v>23</v>
      </c>
      <c r="AA4" s="46" t="s">
        <f>IF(Z16&lt;1,AA16,CONCAT(Z16,"\,",TEXT(AA16,"000")))</f>
        <v>59</v>
      </c>
      <c r="AB4" s="46" t="s">
        <v>23</v>
      </c>
      <c r="AC4" s="50" t="s">
        <f>TEXT(AC16*1000,"0.0")</f>
        <v>60</v>
      </c>
      <c r="AD4" s="46" t="s">
        <v>23</v>
      </c>
      <c r="AE4" s="14" t="s">
        <v>53</v>
      </c>
      <c r="AF4" s="46" t="s">
        <v>23</v>
      </c>
      <c r="AG4" s="46" t="s">
        <f>IF(AF16&lt;1,AG16,CONCAT(AF16,"\,",TEXT(AG16,"000")))</f>
        <v>61</v>
      </c>
      <c r="AH4" s="46" t="s">
        <v>23</v>
      </c>
      <c r="AI4" s="50" t="s">
        <f>TEXT(AI16*1000,"0.0")</f>
        <v>62</v>
      </c>
      <c r="AJ4" s="46" t="s">
        <v>23</v>
      </c>
      <c r="AK4" s="14" t="s">
        <v>53</v>
      </c>
      <c r="AL4" s="46" t="s">
        <v>23</v>
      </c>
      <c r="AM4" s="46" t="s">
        <f>IF(AL16&lt;1,AM16,CONCAT(AL16,"\,",TEXT(AM16,"000")))</f>
        <v>63</v>
      </c>
      <c r="AN4" s="46" t="s">
        <v>23</v>
      </c>
      <c r="AO4" s="50" t="s">
        <f>TEXT(AO16*1000,"0.0")</f>
        <v>64</v>
      </c>
      <c r="AP4" s="46" t="s">
        <v>23</v>
      </c>
      <c r="AQ4" s="14" t="s">
        <v>53</v>
      </c>
      <c r="AR4" s="46" t="s">
        <v>23</v>
      </c>
      <c r="AS4" s="52" t="s">
        <f>IF(AR16&lt;1,AS16,CONCAT(AR16,"\,",TEXT(AS16,"000")))</f>
        <v>65</v>
      </c>
      <c r="AT4" s="46" t="s">
        <v>23</v>
      </c>
      <c r="AU4" s="50" t="s">
        <f>TEXT(AU16*1000,"0.0")</f>
        <v>66</v>
      </c>
      <c r="AV4" s="46" t="s">
        <v>23</v>
      </c>
      <c r="AW4" s="14" t="s">
        <v>53</v>
      </c>
      <c r="AX4" t="s">
        <v>24</v>
      </c>
    </row>
    <row r="5" spans="1:50" ht="13.5">
      <c r="A5" s="8" t="s">
        <v>67</v>
      </c>
      <c r="B5" s="1" t="s">
        <v>23</v>
      </c>
      <c r="C5" s="46" t="s">
        <f>IF(B17&lt;1,C17,CONCAT(B17,"\,",TEXT(C17,"000")))</f>
        <v>68</v>
      </c>
      <c r="D5" s="46" t="s">
        <v>23</v>
      </c>
      <c r="E5" s="50" t="s">
        <f>TEXT(E17*1000,"0.0")</f>
        <v>69</v>
      </c>
      <c r="F5" s="46" t="s">
        <v>23</v>
      </c>
      <c r="G5" s="14" t="s">
        <v>53</v>
      </c>
      <c r="H5" s="46" t="s">
        <v>23</v>
      </c>
      <c r="I5" s="46">
        <f>IF(H17&lt;1,I17,CONCAT(H17,"\,",TEXT(I17,"000")))</f>
        <v>827</v>
      </c>
      <c r="J5" s="46" t="s">
        <v>23</v>
      </c>
      <c r="K5" s="50" t="s">
        <f>TEXT(K17*1000,"0.0")</f>
        <v>70</v>
      </c>
      <c r="L5" s="46" t="s">
        <v>23</v>
      </c>
      <c r="M5" s="14" t="s">
        <v>53</v>
      </c>
      <c r="N5" s="46" t="s">
        <v>23</v>
      </c>
      <c r="O5" s="46">
        <f>IF(N17&lt;1,O17,CONCAT(N17,"\,",TEXT(O17,"000")))</f>
        <v>196</v>
      </c>
      <c r="P5" s="46" t="s">
        <v>23</v>
      </c>
      <c r="Q5" s="50" t="s">
        <f>TEXT(Q17*1000,"0.0")</f>
        <v>71</v>
      </c>
      <c r="R5" s="46" t="s">
        <v>23</v>
      </c>
      <c r="S5" s="14" t="s">
        <v>53</v>
      </c>
      <c r="T5" s="51" t="s">
        <v>23</v>
      </c>
      <c r="U5" s="46" t="s">
        <f>IF(T17&lt;1,U17,CONCAT(T17,"\,",TEXT(U17,"000")))</f>
        <v>72</v>
      </c>
      <c r="V5" s="46" t="s">
        <v>23</v>
      </c>
      <c r="W5" s="50" t="s">
        <f>TEXT(W17*1000,"0.0")</f>
        <v>73</v>
      </c>
      <c r="X5" s="46" t="s">
        <v>23</v>
      </c>
      <c r="Y5" s="14" t="s">
        <v>53</v>
      </c>
      <c r="Z5" s="46" t="s">
        <v>23</v>
      </c>
      <c r="AA5" s="46">
        <f>IF(Z17&lt;1,AA17,CONCAT(Z17,"\,",TEXT(AA17,"000")))</f>
        <v>414</v>
      </c>
      <c r="AB5" s="46" t="s">
        <v>23</v>
      </c>
      <c r="AC5" s="50" t="s">
        <f>TEXT(AC17*1000,"0.0")</f>
        <v>74</v>
      </c>
      <c r="AD5" s="46" t="s">
        <v>23</v>
      </c>
      <c r="AE5" s="14" t="s">
        <v>53</v>
      </c>
      <c r="AF5" s="46" t="s">
        <v>23</v>
      </c>
      <c r="AG5" s="46" t="s">
        <f>IF(AF17&lt;1,AG17,CONCAT(AF17,"\,",TEXT(AG17,"000")))</f>
        <v>75</v>
      </c>
      <c r="AH5" s="46" t="s">
        <v>23</v>
      </c>
      <c r="AI5" s="50" t="s">
        <f>TEXT(AI17*1000,"0.0")</f>
        <v>64</v>
      </c>
      <c r="AJ5" s="46" t="s">
        <v>23</v>
      </c>
      <c r="AK5" s="14" t="s">
        <v>53</v>
      </c>
      <c r="AL5" s="46" t="s">
        <v>23</v>
      </c>
      <c r="AM5" s="46" t="s">
        <f>IF(AL17&lt;1,AM17,CONCAT(AL17,"\,",TEXT(AM17,"000")))</f>
        <v>76</v>
      </c>
      <c r="AN5" s="46" t="s">
        <v>23</v>
      </c>
      <c r="AO5" s="50" t="s">
        <f>TEXT(AO17*1000,"0.0")</f>
        <v>77</v>
      </c>
      <c r="AP5" s="46" t="s">
        <v>23</v>
      </c>
      <c r="AQ5" s="14" t="s">
        <v>53</v>
      </c>
      <c r="AR5" s="46" t="s">
        <v>23</v>
      </c>
      <c r="AS5" s="52" t="s">
        <f>IF(AR17&lt;1,AS17,CONCAT(AR17,"\,",TEXT(AS17,"000")))</f>
        <v>78</v>
      </c>
      <c r="AT5" s="46" t="s">
        <v>23</v>
      </c>
      <c r="AU5" s="50" t="s">
        <f>TEXT(AU17*1000,"0.0")</f>
        <v>79</v>
      </c>
      <c r="AV5" s="46" t="s">
        <v>23</v>
      </c>
      <c r="AW5" s="14" t="s">
        <v>53</v>
      </c>
      <c r="AX5" t="s">
        <v>24</v>
      </c>
    </row>
    <row r="6" spans="1:50" ht="13.5">
      <c r="A6" s="8" t="s">
        <v>80</v>
      </c>
      <c r="B6" s="1" t="s">
        <v>23</v>
      </c>
      <c r="C6" s="46" t="s">
        <f>IF(B18&lt;1,C18,CONCAT(B18,"\,",TEXT(C18,"000")))</f>
        <v>81</v>
      </c>
      <c r="D6" s="46" t="s">
        <v>23</v>
      </c>
      <c r="E6" s="50" t="s">
        <f>TEXT(E18*1000,"0.0")</f>
        <v>82</v>
      </c>
      <c r="F6" s="46" t="s">
        <v>23</v>
      </c>
      <c r="G6" s="14" t="s">
        <v>53</v>
      </c>
      <c r="H6" s="46" t="s">
        <v>23</v>
      </c>
      <c r="I6" s="46" t="s">
        <f>IF(H18&lt;1,I18,CONCAT(H18,"\,",TEXT(I18,"000")))</f>
        <v>83</v>
      </c>
      <c r="J6" s="46" t="s">
        <v>23</v>
      </c>
      <c r="K6" s="50" t="s">
        <f>TEXT(K18*1000,"0.0")</f>
        <v>84</v>
      </c>
      <c r="L6" s="46" t="s">
        <v>23</v>
      </c>
      <c r="M6" s="14" t="s">
        <v>53</v>
      </c>
      <c r="N6" s="46" t="s">
        <v>23</v>
      </c>
      <c r="O6" s="46">
        <f>IF(N18&lt;1,O18,CONCAT(N18,"\,",TEXT(O18,"000")))</f>
        <v>74</v>
      </c>
      <c r="P6" s="46" t="s">
        <v>23</v>
      </c>
      <c r="Q6" s="50" t="s">
        <f>TEXT(Q18*1000,"0.0")</f>
        <v>85</v>
      </c>
      <c r="R6" s="46" t="s">
        <v>23</v>
      </c>
      <c r="S6" s="14" t="s">
        <v>53</v>
      </c>
      <c r="T6" s="51" t="s">
        <v>23</v>
      </c>
      <c r="U6" s="46" t="s">
        <f>IF(T18&lt;1,U18,CONCAT(T18,"\,",TEXT(U18,"000")))</f>
        <v>86</v>
      </c>
      <c r="V6" s="46" t="s">
        <v>23</v>
      </c>
      <c r="W6" s="50" t="s">
        <f>TEXT(W18*1000,"0.0")</f>
        <v>87</v>
      </c>
      <c r="X6" s="46" t="s">
        <v>23</v>
      </c>
      <c r="Y6" s="14" t="s">
        <v>53</v>
      </c>
      <c r="Z6" s="46" t="s">
        <v>23</v>
      </c>
      <c r="AA6" s="46">
        <f>IF(Z18&lt;1,AA18,CONCAT(Z18,"\,",TEXT(AA18,"000")))</f>
        <v>120</v>
      </c>
      <c r="AB6" s="46" t="s">
        <v>23</v>
      </c>
      <c r="AC6" s="50" t="s">
        <f>TEXT(AC18*1000,"0.0")</f>
        <v>88</v>
      </c>
      <c r="AD6" s="46" t="s">
        <v>23</v>
      </c>
      <c r="AE6" s="14" t="s">
        <v>53</v>
      </c>
      <c r="AF6" s="46" t="s">
        <v>23</v>
      </c>
      <c r="AG6" s="46" t="s">
        <f>IF(AF18&lt;1,AG18,CONCAT(AF18,"\,",TEXT(AG18,"000")))</f>
        <v>89</v>
      </c>
      <c r="AH6" s="46" t="s">
        <v>23</v>
      </c>
      <c r="AI6" s="50" t="s">
        <f>TEXT(AI18*1000,"0.0")</f>
        <v>90</v>
      </c>
      <c r="AJ6" s="46" t="s">
        <v>23</v>
      </c>
      <c r="AK6" s="14" t="s">
        <v>53</v>
      </c>
      <c r="AL6" s="46" t="s">
        <v>23</v>
      </c>
      <c r="AM6" s="46">
        <f>IF(AL18&lt;1,AM18,CONCAT(AL18,"\,",TEXT(AM18,"000")))</f>
        <v>650</v>
      </c>
      <c r="AN6" s="46" t="s">
        <v>23</v>
      </c>
      <c r="AO6" s="50" t="s">
        <f>TEXT(AO18*1000,"0.0")</f>
        <v>91</v>
      </c>
      <c r="AP6" s="46" t="s">
        <v>23</v>
      </c>
      <c r="AQ6" s="14" t="s">
        <v>53</v>
      </c>
      <c r="AR6" s="46" t="s">
        <v>23</v>
      </c>
      <c r="AS6" s="52" t="s">
        <f>IF(AR18&lt;1,AS18,CONCAT(AR18,"\,",TEXT(AS18,"000")))</f>
        <v>92</v>
      </c>
      <c r="AT6" s="46" t="s">
        <v>23</v>
      </c>
      <c r="AU6" s="50" t="s">
        <f>TEXT(AU18*1000,"0.0")</f>
        <v>93</v>
      </c>
      <c r="AV6" s="46" t="s">
        <v>23</v>
      </c>
      <c r="AW6" s="14" t="s">
        <v>53</v>
      </c>
      <c r="AX6" t="s">
        <v>24</v>
      </c>
    </row>
    <row r="7" spans="1:50" ht="13.5">
      <c r="A7" s="8" t="s">
        <v>94</v>
      </c>
      <c r="B7" s="1" t="s">
        <v>23</v>
      </c>
      <c r="C7" s="46" t="s">
        <f>IF(B19&lt;1,C19,CONCAT(B19,"\,",TEXT(C19,"000")))</f>
        <v>95</v>
      </c>
      <c r="D7" s="46" t="s">
        <v>23</v>
      </c>
      <c r="E7" s="50" t="s">
        <f>TEXT(E19*1000,"0.0")</f>
        <v>96</v>
      </c>
      <c r="F7" s="46" t="s">
        <v>23</v>
      </c>
      <c r="G7" s="14" t="s">
        <v>53</v>
      </c>
      <c r="H7" s="46" t="s">
        <v>23</v>
      </c>
      <c r="I7" s="46" t="s">
        <f>IF(H19&lt;1,I19,CONCAT(H19,"\,",TEXT(I19,"000")))</f>
        <v>97</v>
      </c>
      <c r="J7" s="46" t="s">
        <v>23</v>
      </c>
      <c r="K7" s="50" t="s">
        <f>TEXT(K19*1000,"0.0")</f>
        <v>98</v>
      </c>
      <c r="L7" s="46" t="s">
        <v>23</v>
      </c>
      <c r="M7" s="14" t="s">
        <v>53</v>
      </c>
      <c r="N7" s="46" t="s">
        <v>23</v>
      </c>
      <c r="O7" s="46">
        <f>IF(N19&lt;1,O19,CONCAT(N19,"\,",TEXT(O19,"000")))</f>
        <v>25</v>
      </c>
      <c r="P7" s="46" t="s">
        <v>23</v>
      </c>
      <c r="Q7" s="50" t="s">
        <f>TEXT(Q19*1000,"0.0")</f>
        <v>99</v>
      </c>
      <c r="R7" s="46" t="s">
        <v>23</v>
      </c>
      <c r="S7" s="14" t="s">
        <v>53</v>
      </c>
      <c r="T7" s="51" t="s">
        <v>23</v>
      </c>
      <c r="U7" s="46" t="s">
        <f>IF(T19&lt;1,U19,CONCAT(T19,"\,",TEXT(U19,"000")))</f>
        <v>100</v>
      </c>
      <c r="V7" s="46" t="s">
        <v>23</v>
      </c>
      <c r="W7" s="50" t="s">
        <f>TEXT(W19*1000,"0.0")</f>
        <v>70</v>
      </c>
      <c r="X7" s="46" t="s">
        <v>23</v>
      </c>
      <c r="Y7" s="14" t="s">
        <v>53</v>
      </c>
      <c r="Z7" s="46" t="s">
        <v>23</v>
      </c>
      <c r="AA7" s="46">
        <f>IF(Z19&lt;1,AA19,CONCAT(Z19,"\,",TEXT(AA19,"000")))</f>
        <v>138</v>
      </c>
      <c r="AB7" s="46" t="s">
        <v>23</v>
      </c>
      <c r="AC7" s="50" t="s">
        <f>TEXT(AC19*1000,"0.0")</f>
        <v>101</v>
      </c>
      <c r="AD7" s="46" t="s">
        <v>23</v>
      </c>
      <c r="AE7" s="14" t="s">
        <v>53</v>
      </c>
      <c r="AF7" s="46" t="s">
        <v>23</v>
      </c>
      <c r="AG7" s="46">
        <f>IF(AF19&lt;1,AG19,CONCAT(AF19,"\,",TEXT(AG19,"000")))</f>
        <v>560</v>
      </c>
      <c r="AH7" s="46" t="s">
        <v>23</v>
      </c>
      <c r="AI7" s="50" t="s">
        <f>TEXT(AI19*1000,"0.0")</f>
        <v>30</v>
      </c>
      <c r="AJ7" s="46" t="s">
        <v>23</v>
      </c>
      <c r="AK7" s="14" t="s">
        <v>53</v>
      </c>
      <c r="AL7" s="46" t="s">
        <v>23</v>
      </c>
      <c r="AM7" s="46">
        <f>IF(AL19&lt;1,AM19,CONCAT(AL19,"\,",TEXT(AM19,"000")))</f>
        <v>481</v>
      </c>
      <c r="AN7" s="46" t="s">
        <v>23</v>
      </c>
      <c r="AO7" s="50" t="s">
        <f>TEXT(AO19*1000,"0.0")</f>
        <v>38</v>
      </c>
      <c r="AP7" s="46" t="s">
        <v>23</v>
      </c>
      <c r="AQ7" s="14" t="s">
        <v>53</v>
      </c>
      <c r="AR7" s="46" t="s">
        <v>23</v>
      </c>
      <c r="AS7" s="52" t="s">
        <f>IF(AR19&lt;1,AS19,CONCAT(AR19,"\,",TEXT(AS19,"000")))</f>
        <v>102</v>
      </c>
      <c r="AT7" s="46" t="s">
        <v>23</v>
      </c>
      <c r="AU7" s="50" t="s">
        <f>TEXT(AU19*1000,"0.0")</f>
        <v>103</v>
      </c>
      <c r="AV7" s="46" t="s">
        <v>23</v>
      </c>
      <c r="AW7" s="14" t="s">
        <v>53</v>
      </c>
      <c r="AX7" t="s">
        <v>24</v>
      </c>
    </row>
    <row r="8" spans="1:50" ht="13.5">
      <c r="A8" s="8" t="s">
        <v>104</v>
      </c>
      <c r="B8" s="1" t="s">
        <v>23</v>
      </c>
      <c r="C8" s="46" t="s">
        <f>IF(B20&lt;1,C20,CONCAT(B20,"\,",TEXT(C20,"000")))</f>
        <v>105</v>
      </c>
      <c r="D8" s="46" t="s">
        <v>23</v>
      </c>
      <c r="E8" s="50" t="s">
        <f>TEXT(E20*1000,"0.0")</f>
        <v>106</v>
      </c>
      <c r="F8" s="46" t="s">
        <v>23</v>
      </c>
      <c r="G8" s="14" t="s">
        <v>53</v>
      </c>
      <c r="H8" s="46" t="s">
        <v>23</v>
      </c>
      <c r="I8" s="46">
        <f>IF(H20&lt;1,I20,CONCAT(H20,"\,",TEXT(I20,"000")))</f>
        <v>310</v>
      </c>
      <c r="J8" s="46" t="s">
        <v>23</v>
      </c>
      <c r="K8" s="50" t="s">
        <f>TEXT(K20*1000,"0.0")</f>
        <v>107</v>
      </c>
      <c r="L8" s="46" t="s">
        <v>23</v>
      </c>
      <c r="M8" s="14" t="s">
        <v>53</v>
      </c>
      <c r="N8" s="46" t="s">
        <v>23</v>
      </c>
      <c r="O8" s="46">
        <f>IF(N20&lt;1,O20,CONCAT(N20,"\,",TEXT(O20,"000")))</f>
        <v>33</v>
      </c>
      <c r="P8" s="46" t="s">
        <v>23</v>
      </c>
      <c r="Q8" s="50" t="s">
        <f>TEXT(Q20*1000,"0.0")</f>
        <v>108</v>
      </c>
      <c r="R8" s="46" t="s">
        <v>23</v>
      </c>
      <c r="S8" s="14" t="s">
        <v>53</v>
      </c>
      <c r="T8" s="51" t="s">
        <v>23</v>
      </c>
      <c r="U8" s="46" t="s">
        <f>IF(T20&lt;1,U20,CONCAT(T20,"\,",TEXT(U20,"000")))</f>
        <v>109</v>
      </c>
      <c r="V8" s="46" t="s">
        <v>23</v>
      </c>
      <c r="W8" s="50" t="s">
        <f>TEXT(W20*1000,"0.0")</f>
        <v>110</v>
      </c>
      <c r="X8" s="46" t="s">
        <v>23</v>
      </c>
      <c r="Y8" s="14" t="s">
        <v>53</v>
      </c>
      <c r="Z8" s="46" t="s">
        <v>23</v>
      </c>
      <c r="AA8" s="46">
        <f>IF(Z20&lt;1,AA20,CONCAT(Z20,"\,",TEXT(AA20,"000")))</f>
        <v>820</v>
      </c>
      <c r="AB8" s="46" t="s">
        <v>23</v>
      </c>
      <c r="AC8" s="50" t="s">
        <f>TEXT(AC20*1000,"0.0")</f>
        <v>96</v>
      </c>
      <c r="AD8" s="46" t="s">
        <v>23</v>
      </c>
      <c r="AE8" s="14" t="s">
        <v>53</v>
      </c>
      <c r="AF8" s="46" t="s">
        <v>23</v>
      </c>
      <c r="AG8" s="46">
        <f>IF(AF20&lt;1,AG20,CONCAT(AF20,"\,",TEXT(AG20,"000")))</f>
        <v>790</v>
      </c>
      <c r="AH8" s="46" t="s">
        <v>23</v>
      </c>
      <c r="AI8" s="50" t="s">
        <f>TEXT(AI20*1000,"0.0")</f>
        <v>111</v>
      </c>
      <c r="AJ8" s="46" t="s">
        <v>23</v>
      </c>
      <c r="AK8" s="14" t="s">
        <v>53</v>
      </c>
      <c r="AL8" s="46" t="s">
        <v>23</v>
      </c>
      <c r="AM8" s="46">
        <f>IF(AL20&lt;1,AM20,CONCAT(AL20,"\,",TEXT(AM20,"000")))</f>
        <v>305</v>
      </c>
      <c r="AN8" s="46" t="s">
        <v>23</v>
      </c>
      <c r="AO8" s="50" t="s">
        <f>TEXT(AO20*1000,"0.0")</f>
        <v>112</v>
      </c>
      <c r="AP8" s="46" t="s">
        <v>23</v>
      </c>
      <c r="AQ8" s="14" t="s">
        <v>53</v>
      </c>
      <c r="AR8" s="46" t="s">
        <v>23</v>
      </c>
      <c r="AS8" s="52">
        <f>IF(AR20&lt;1,AS20,CONCAT(AR20,"\,",TEXT(AS20,"000")))</f>
        <v>609</v>
      </c>
      <c r="AT8" s="46" t="s">
        <v>23</v>
      </c>
      <c r="AU8" s="50" t="s">
        <f>TEXT(AU20*1000,"0.0")</f>
        <v>113</v>
      </c>
      <c r="AV8" s="46" t="s">
        <v>23</v>
      </c>
      <c r="AW8" s="14" t="s">
        <v>53</v>
      </c>
      <c r="AX8" t="s">
        <v>24</v>
      </c>
    </row>
    <row r="9" spans="1:50" ht="13.5">
      <c r="A9" s="8" t="s">
        <v>114</v>
      </c>
      <c r="B9" s="1" t="s">
        <v>23</v>
      </c>
      <c r="C9" s="46" t="s">
        <f>IF(B21&lt;1,C21,CONCAT(B21,"\,",TEXT(C21,"000")))</f>
        <v>115</v>
      </c>
      <c r="D9" s="46" t="s">
        <v>23</v>
      </c>
      <c r="E9" s="50" t="s">
        <f>TEXT(E21*1000,"0.0")</f>
        <v>30</v>
      </c>
      <c r="F9" s="46" t="s">
        <v>23</v>
      </c>
      <c r="G9" s="14" t="s">
        <v>53</v>
      </c>
      <c r="H9" s="46" t="s">
        <v>23</v>
      </c>
      <c r="I9" s="46">
        <f>IF(H21&lt;1,I21,CONCAT(H21,"\,",TEXT(I21,"000")))</f>
        <v>815</v>
      </c>
      <c r="J9" s="46" t="s">
        <v>23</v>
      </c>
      <c r="K9" s="50" t="s">
        <f>TEXT(K21*1000,"0.0")</f>
        <v>91</v>
      </c>
      <c r="L9" s="46" t="s">
        <v>23</v>
      </c>
      <c r="M9" s="14" t="s">
        <v>53</v>
      </c>
      <c r="N9" s="46" t="s">
        <v>23</v>
      </c>
      <c r="O9" s="46">
        <f>IF(N21&lt;1,O21,CONCAT(N21,"\,",TEXT(O21,"000")))</f>
        <v>10</v>
      </c>
      <c r="P9" s="46" t="s">
        <v>23</v>
      </c>
      <c r="Q9" s="50" t="s">
        <f>TEXT(Q21*1000,"0.0")</f>
        <v>116</v>
      </c>
      <c r="R9" s="46" t="s">
        <v>23</v>
      </c>
      <c r="S9" s="14" t="s">
        <v>53</v>
      </c>
      <c r="T9" s="51" t="s">
        <v>23</v>
      </c>
      <c r="U9" s="46" t="s">
        <f>IF(T21&lt;1,U21,CONCAT(T21,"\,",TEXT(U21,"000")))</f>
        <v>117</v>
      </c>
      <c r="V9" s="46" t="s">
        <v>23</v>
      </c>
      <c r="W9" s="50" t="s">
        <f>TEXT(W21*1000,"0.0")</f>
        <v>40</v>
      </c>
      <c r="X9" s="46" t="s">
        <v>23</v>
      </c>
      <c r="Y9" s="14" t="s">
        <v>53</v>
      </c>
      <c r="Z9" s="46" t="s">
        <v>23</v>
      </c>
      <c r="AA9" s="46">
        <f>IF(Z21&lt;1,AA21,CONCAT(Z21,"\,",TEXT(AA21,"000")))</f>
        <v>89</v>
      </c>
      <c r="AB9" s="46" t="s">
        <v>23</v>
      </c>
      <c r="AC9" s="50" t="s">
        <f>TEXT(AC21*1000,"0.0")</f>
        <v>113</v>
      </c>
      <c r="AD9" s="46" t="s">
        <v>23</v>
      </c>
      <c r="AE9" s="14" t="s">
        <v>53</v>
      </c>
      <c r="AF9" s="46" t="s">
        <v>23</v>
      </c>
      <c r="AG9" s="46">
        <f>IF(AF21&lt;1,AG21,CONCAT(AF21,"\,",TEXT(AG21,"000")))</f>
        <v>323</v>
      </c>
      <c r="AH9" s="46" t="s">
        <v>23</v>
      </c>
      <c r="AI9" s="50" t="s">
        <f>TEXT(AI21*1000,"0.0")</f>
        <v>118</v>
      </c>
      <c r="AJ9" s="46" t="s">
        <v>23</v>
      </c>
      <c r="AK9" s="14" t="s">
        <v>53</v>
      </c>
      <c r="AL9" s="46" t="s">
        <v>23</v>
      </c>
      <c r="AM9" s="46">
        <f>IF(AL21&lt;1,AM21,CONCAT(AL21,"\,",TEXT(AM21,"000")))</f>
        <v>293</v>
      </c>
      <c r="AN9" s="46" t="s">
        <v>23</v>
      </c>
      <c r="AO9" s="50" t="s">
        <f>TEXT(AO21*1000,"0.0")</f>
        <v>119</v>
      </c>
      <c r="AP9" s="46" t="s">
        <v>23</v>
      </c>
      <c r="AQ9" s="14" t="s">
        <v>53</v>
      </c>
      <c r="AR9" s="46" t="s">
        <v>23</v>
      </c>
      <c r="AS9" s="52" t="s">
        <f>IF(AR21&lt;1,AS21,CONCAT(AR21,"\,",TEXT(AS21,"000")))</f>
        <v>120</v>
      </c>
      <c r="AT9" s="46" t="s">
        <v>23</v>
      </c>
      <c r="AU9" s="50" t="s">
        <f>TEXT(AU21*1000,"0.0")</f>
        <v>36</v>
      </c>
      <c r="AV9" s="46" t="s">
        <v>23</v>
      </c>
      <c r="AW9" s="14" t="s">
        <v>53</v>
      </c>
      <c r="AX9" t="s">
        <v>24</v>
      </c>
    </row>
    <row r="10" spans="1:50" ht="13.5">
      <c r="A10" s="8" t="s">
        <v>121</v>
      </c>
      <c r="B10" s="1" t="s">
        <v>23</v>
      </c>
      <c r="C10" s="46" t="s">
        <f>IF(B22&lt;1,C22,CONCAT(B22,"\,",TEXT(C22,"000")))</f>
        <v>122</v>
      </c>
      <c r="D10" s="46" t="s">
        <v>23</v>
      </c>
      <c r="E10" s="50" t="s">
        <f>TEXT(E22*1000,"0.0")</f>
        <v>123</v>
      </c>
      <c r="F10" s="46" t="s">
        <v>23</v>
      </c>
      <c r="G10" s="14" t="s">
        <v>53</v>
      </c>
      <c r="H10" s="46" t="s">
        <v>23</v>
      </c>
      <c r="I10" s="46">
        <f>IF(H22&lt;1,I22,CONCAT(H22,"\,",TEXT(I22,"000")))</f>
        <v>330</v>
      </c>
      <c r="J10" s="46" t="s">
        <v>23</v>
      </c>
      <c r="K10" s="50" t="s">
        <f>TEXT(K22*1000,"0.0")</f>
        <v>30</v>
      </c>
      <c r="L10" s="46" t="s">
        <v>23</v>
      </c>
      <c r="M10" s="14" t="s">
        <v>53</v>
      </c>
      <c r="N10" s="46" t="s">
        <v>23</v>
      </c>
      <c r="O10" s="46">
        <f>IF(N22&lt;1,O22,CONCAT(N22,"\,",TEXT(O22,"000")))</f>
        <v>1</v>
      </c>
      <c r="P10" s="46" t="s">
        <v>23</v>
      </c>
      <c r="Q10" s="50" t="s">
        <f>TEXT(Q22*1000,"0.0")</f>
        <v>124</v>
      </c>
      <c r="R10" s="46" t="s">
        <v>23</v>
      </c>
      <c r="S10" s="14" t="s">
        <v>53</v>
      </c>
      <c r="T10" s="51" t="s">
        <v>23</v>
      </c>
      <c r="U10" s="46" t="s">
        <f>IF(T22&lt;1,U22,CONCAT(T22,"\,",TEXT(U22,"000")))</f>
        <v>125</v>
      </c>
      <c r="V10" s="46" t="s">
        <v>23</v>
      </c>
      <c r="W10" s="50" t="s">
        <f>TEXT(W22*1000,"0.0")</f>
        <v>101</v>
      </c>
      <c r="X10" s="46" t="s">
        <v>23</v>
      </c>
      <c r="Y10" s="14" t="s">
        <v>53</v>
      </c>
      <c r="Z10" s="46" t="s">
        <v>23</v>
      </c>
      <c r="AA10" s="46" t="s">
        <f>IF(Z22&lt;1,AA22,CONCAT(Z22,"\,",TEXT(AA22,"000")))</f>
        <v>126</v>
      </c>
      <c r="AB10" s="46" t="s">
        <v>23</v>
      </c>
      <c r="AC10" s="50" t="s">
        <f>TEXT(AC22*1000,"0.0")</f>
        <v>127</v>
      </c>
      <c r="AD10" s="46" t="s">
        <v>23</v>
      </c>
      <c r="AE10" s="14" t="s">
        <v>53</v>
      </c>
      <c r="AF10" s="46" t="s">
        <v>23</v>
      </c>
      <c r="AG10" s="46" t="s">
        <f>IF(AF22&lt;1,AG22,CONCAT(AF22,"\,",TEXT(AG22,"000")))</f>
        <v>128</v>
      </c>
      <c r="AH10" s="46" t="s">
        <v>23</v>
      </c>
      <c r="AI10" s="50" t="s">
        <f>TEXT(AI22*1000,"0.0")</f>
        <v>129</v>
      </c>
      <c r="AJ10" s="46" t="s">
        <v>23</v>
      </c>
      <c r="AK10" s="14" t="s">
        <v>53</v>
      </c>
      <c r="AL10" s="46" t="s">
        <v>23</v>
      </c>
      <c r="AM10" s="46">
        <f>IF(AL22&lt;1,AM22,CONCAT(AL22,"\,",TEXT(AM22,"000")))</f>
        <v>56</v>
      </c>
      <c r="AN10" s="46" t="s">
        <v>23</v>
      </c>
      <c r="AO10" s="50" t="s">
        <f>TEXT(AO22*1000,"0.0")</f>
        <v>130</v>
      </c>
      <c r="AP10" s="46" t="s">
        <v>23</v>
      </c>
      <c r="AQ10" s="14" t="s">
        <v>53</v>
      </c>
      <c r="AR10" s="46" t="s">
        <v>23</v>
      </c>
      <c r="AS10" s="52">
        <f>IF(AR22&lt;1,AS22,CONCAT(AR22,"\,",TEXT(AS22,"000")))</f>
        <v>222</v>
      </c>
      <c r="AT10" s="46" t="s">
        <v>23</v>
      </c>
      <c r="AU10" s="50" t="s">
        <f>TEXT(AU22*1000,"0.0")</f>
        <v>131</v>
      </c>
      <c r="AV10" s="46" t="s">
        <v>23</v>
      </c>
      <c r="AW10" s="14" t="s">
        <v>53</v>
      </c>
      <c r="AX10" t="s">
        <v>24</v>
      </c>
    </row>
    <row r="11" spans="1:50" ht="13.5">
      <c r="A11" s="8" t="s">
        <v>132</v>
      </c>
      <c r="B11" s="1" t="s">
        <v>23</v>
      </c>
      <c r="C11" s="46" t="s">
        <f>IF(B23&lt;1,C23,CONCAT(B23,"\,",TEXT(C23,"000")))</f>
        <v>133</v>
      </c>
      <c r="D11" s="46" t="s">
        <v>23</v>
      </c>
      <c r="E11" s="50" t="s">
        <f>TEXT(E23*1000,"0.0")</f>
        <v>134</v>
      </c>
      <c r="F11" s="46" t="s">
        <v>23</v>
      </c>
      <c r="G11" s="14" t="s">
        <v>53</v>
      </c>
      <c r="H11" s="46" t="s">
        <v>23</v>
      </c>
      <c r="I11" s="46">
        <f>IF(H23&lt;1,I23,CONCAT(H23,"\,",TEXT(I23,"000")))</f>
        <v>65</v>
      </c>
      <c r="J11" s="46" t="s">
        <v>23</v>
      </c>
      <c r="K11" s="50" t="s">
        <f>TEXT(K23*1000,"0.0")</f>
        <v>135</v>
      </c>
      <c r="L11" s="46" t="s">
        <v>23</v>
      </c>
      <c r="M11" s="14" t="s">
        <v>53</v>
      </c>
      <c r="N11" s="46" t="s">
        <v>23</v>
      </c>
      <c r="O11" s="46">
        <f>IF(N23&lt;1,O23,CONCAT(N23,"\,",TEXT(O23,"000")))</f>
        <v>54</v>
      </c>
      <c r="P11" s="46" t="s">
        <v>23</v>
      </c>
      <c r="Q11" s="50" t="s">
        <f>TEXT(Q23*1000,"0.0")</f>
        <v>136</v>
      </c>
      <c r="R11" s="46" t="s">
        <v>23</v>
      </c>
      <c r="S11" s="14" t="s">
        <v>53</v>
      </c>
      <c r="T11" s="51" t="s">
        <v>23</v>
      </c>
      <c r="U11" s="46" t="s">
        <f>IF(T23&lt;1,U23,CONCAT(T23,"\,",TEXT(U23,"000")))</f>
        <v>137</v>
      </c>
      <c r="V11" s="46" t="s">
        <v>23</v>
      </c>
      <c r="W11" s="50" t="s">
        <f>TEXT(W23*1000,"0.0")</f>
        <v>36</v>
      </c>
      <c r="X11" s="46" t="s">
        <v>23</v>
      </c>
      <c r="Y11" s="14" t="s">
        <v>53</v>
      </c>
      <c r="Z11" s="46" t="s">
        <v>23</v>
      </c>
      <c r="AA11" s="46">
        <f>IF(Z23&lt;1,AA23,CONCAT(Z23,"\,",TEXT(AA23,"000")))</f>
        <v>45</v>
      </c>
      <c r="AB11" s="46" t="s">
        <v>23</v>
      </c>
      <c r="AC11" s="50" t="s">
        <f>TEXT(AC23*1000,"0.0")</f>
        <v>138</v>
      </c>
      <c r="AD11" s="46" t="s">
        <v>23</v>
      </c>
      <c r="AE11" s="14" t="s">
        <v>53</v>
      </c>
      <c r="AF11" s="46" t="s">
        <v>23</v>
      </c>
      <c r="AG11" s="46">
        <f>IF(AF23&lt;1,AG23,CONCAT(AF23,"\,",TEXT(AG23,"000")))</f>
        <v>146</v>
      </c>
      <c r="AH11" s="46" t="s">
        <v>23</v>
      </c>
      <c r="AI11" s="50" t="s">
        <f>TEXT(AI23*1000,"0.0")</f>
        <v>139</v>
      </c>
      <c r="AJ11" s="46" t="s">
        <v>23</v>
      </c>
      <c r="AK11" s="14" t="s">
        <v>53</v>
      </c>
      <c r="AL11" s="46" t="s">
        <v>23</v>
      </c>
      <c r="AM11" s="46">
        <f>IF(AL23&lt;1,AM23,CONCAT(AL23,"\,",TEXT(AM23,"000")))</f>
        <v>182</v>
      </c>
      <c r="AN11" s="46" t="s">
        <v>23</v>
      </c>
      <c r="AO11" s="50" t="s">
        <f>TEXT(AO23*1000,"0.0")</f>
        <v>36</v>
      </c>
      <c r="AP11" s="46" t="s">
        <v>23</v>
      </c>
      <c r="AQ11" s="14" t="s">
        <v>53</v>
      </c>
      <c r="AR11" s="46" t="s">
        <v>23</v>
      </c>
      <c r="AS11" s="52">
        <f>IF(AR23&lt;1,AS23,CONCAT(AR23,"\,",TEXT(AS23,"000")))</f>
        <v>633</v>
      </c>
      <c r="AT11" s="46" t="s">
        <v>23</v>
      </c>
      <c r="AU11" s="50" t="s">
        <f>TEXT(AU23*1000,"0.0")</f>
        <v>113</v>
      </c>
      <c r="AV11" s="46" t="s">
        <v>23</v>
      </c>
      <c r="AW11" s="14" t="s">
        <v>53</v>
      </c>
      <c r="AX11" t="s">
        <v>140</v>
      </c>
    </row>
    <row r="12" spans="1:50" ht="13.5">
      <c r="A12" s="18"/>
      <c r="B12" s="1"/>
      <c r="C12" s="46"/>
      <c r="D12" s="46"/>
      <c r="E12" s="50"/>
      <c r="F12" s="46"/>
      <c r="G12" s="14"/>
      <c r="H12" s="46"/>
      <c r="I12" s="52"/>
      <c r="J12" s="46"/>
      <c r="K12" s="50"/>
      <c r="L12" s="46"/>
      <c r="M12" s="14"/>
      <c r="N12" s="46"/>
      <c r="O12" s="46"/>
      <c r="P12" s="46"/>
      <c r="Q12" s="50"/>
      <c r="R12" s="46"/>
      <c r="S12" s="14"/>
      <c r="T12" s="51"/>
      <c r="U12" s="52"/>
      <c r="V12" s="46"/>
      <c r="W12" s="50"/>
      <c r="X12" s="46"/>
      <c r="Y12" s="14"/>
      <c r="Z12" s="46"/>
      <c r="AA12" s="46"/>
      <c r="AB12" s="46"/>
      <c r="AC12" s="50"/>
      <c r="AD12" s="46"/>
      <c r="AE12" s="14"/>
      <c r="AF12" s="46"/>
      <c r="AG12" s="46"/>
      <c r="AH12" s="46"/>
      <c r="AI12" s="50"/>
      <c r="AJ12" s="46"/>
      <c r="AK12" s="14"/>
      <c r="AL12" s="46"/>
      <c r="AM12" s="46"/>
      <c r="AN12" s="46"/>
      <c r="AO12" s="50"/>
      <c r="AP12" s="46"/>
      <c r="AQ12" s="14"/>
      <c r="AR12" s="46"/>
      <c r="AS12" s="52"/>
      <c r="AT12" s="46"/>
      <c r="AU12" s="50"/>
      <c r="AV12" s="46"/>
      <c r="AW12" s="14"/>
    </row>
    <row r="13" spans="1:50" ht="13.5">
      <c r="A13" s="18"/>
      <c r="B13" s="1"/>
      <c r="C13" s="46"/>
      <c r="D13" s="46"/>
      <c r="E13" s="50"/>
      <c r="F13" s="46"/>
      <c r="G13" s="14"/>
      <c r="H13" s="46"/>
      <c r="I13" s="46"/>
      <c r="J13" s="46"/>
      <c r="K13" s="50"/>
      <c r="L13" s="46"/>
      <c r="M13" s="14"/>
      <c r="N13" s="46"/>
      <c r="O13" s="46"/>
      <c r="P13" s="46"/>
      <c r="Q13" s="46"/>
      <c r="R13" s="46"/>
      <c r="S13" s="46"/>
      <c r="T13" s="46"/>
      <c r="U13" s="46"/>
      <c r="V13" s="46"/>
      <c r="W13" s="50"/>
      <c r="X13" s="46"/>
      <c r="Y13" s="14"/>
      <c r="Z13" s="46"/>
      <c r="AA13" s="46"/>
      <c r="AB13" s="46"/>
      <c r="AC13" s="50"/>
      <c r="AD13" s="46"/>
      <c r="AE13" s="14"/>
      <c r="AF13" s="46"/>
      <c r="AG13" s="46"/>
      <c r="AH13" s="46"/>
      <c r="AI13" s="50"/>
      <c r="AJ13" s="46"/>
      <c r="AK13" s="14"/>
      <c r="AL13" s="46"/>
      <c r="AM13" s="46"/>
      <c r="AN13" s="46"/>
      <c r="AO13" s="50"/>
      <c r="AP13" s="46"/>
      <c r="AQ13" s="14"/>
      <c r="AR13" s="46"/>
      <c r="AS13" s="46"/>
      <c r="AT13" s="46"/>
      <c r="AU13" s="50"/>
      <c r="AV13" s="46"/>
      <c r="AW13" s="14"/>
    </row>
    <row r="14" spans="1:50" ht="13.5">
      <c r="A14" s="53" t="s">
        <v>43</v>
      </c>
    </row>
    <row r="15" spans="1:50" ht="13.5">
      <c r="B15" s="53"/>
      <c r="C15" s="53" t="s">
        <v>1</v>
      </c>
      <c r="D15" s="53"/>
      <c r="E15" s="53"/>
      <c r="F15" s="53"/>
      <c r="G15" s="53"/>
      <c r="H15" s="53"/>
      <c r="I15" s="53"/>
      <c r="J15" s="53"/>
      <c r="K15" s="53"/>
    </row>
    <row r="16" spans="1:50" ht="13.5">
      <c r="A16" s="47" t="s">
        <v>16</v>
      </c>
      <c r="B16" s="49">
        <f>INT(newStats!I26/1000)</f>
        <v>111</v>
      </c>
      <c r="C16" s="49">
        <f>(newStats!I26-B16*1000)</f>
        <v>373</v>
      </c>
      <c r="E16" s="54">
        <f>newStats!J26</f>
        <v>0.43309508625114718</v>
      </c>
      <c r="H16" s="49">
        <f>INT(newStats!B25/1000)</f>
        <v>4</v>
      </c>
      <c r="I16" s="49">
        <f>(newStats!B25-H16*1000)</f>
        <v>385</v>
      </c>
      <c r="K16" s="55">
        <f>newStats!E25</f>
        <v>0.42318085311715886</v>
      </c>
      <c r="N16" s="49"/>
      <c r="O16" s="49">
        <f>(newStats!B69-N16*1000)</f>
        <v>96</v>
      </c>
      <c r="P16" s="56"/>
      <c r="Q16" s="57">
        <f>newStats!E69</f>
        <v>0.19631901840490798</v>
      </c>
      <c r="R16" s="56"/>
      <c r="S16" s="56"/>
      <c r="T16" s="56">
        <f>INT(newStats!B36/1000)</f>
        <v>52</v>
      </c>
      <c r="U16" s="49">
        <f>(newStats!B36-T16*1000)</f>
        <v>390</v>
      </c>
      <c r="W16" s="55">
        <f>newStats!E36</f>
        <v>0.3639078942798597</v>
      </c>
      <c r="Z16" s="56">
        <f>INT(newStats!B14/1000)</f>
        <v>6</v>
      </c>
      <c r="AA16" s="49">
        <f>(newStats!B14-Z16*1000)</f>
        <v>864</v>
      </c>
      <c r="AC16" s="55">
        <f>newStats!E14</f>
        <v>0.69005730370966123</v>
      </c>
      <c r="AF16" s="49">
        <f>INT(newStats!B47/1000)</f>
        <v>8</v>
      </c>
      <c r="AG16" s="49">
        <f>(newStats!B47-AF16*1000)</f>
        <v>738</v>
      </c>
      <c r="AI16" s="55">
        <f>newStats!E47</f>
        <v>0.50395063152430941</v>
      </c>
      <c r="AL16" s="49">
        <f>INT(newStats!B3/1000)</f>
        <v>1</v>
      </c>
      <c r="AM16" s="49">
        <f>(newStats!B3-AL16*1000)</f>
        <v>629</v>
      </c>
      <c r="AO16" s="55">
        <f>newStats!E3</f>
        <v>0.19880400292897241</v>
      </c>
      <c r="AR16" s="49">
        <f>INT(newStats!B58/1000)</f>
        <v>37</v>
      </c>
      <c r="AS16" s="49">
        <f>(newStats!B58-AR16*1000)</f>
        <v>271</v>
      </c>
      <c r="AU16" s="55">
        <f>newStats!E58</f>
        <v>0.55744839964104098</v>
      </c>
    </row>
    <row r="17" spans="1:50" ht="13.5">
      <c r="A17" s="47" t="s">
        <v>8</v>
      </c>
      <c r="B17" s="49">
        <f>INT(newStats!I27/1000)</f>
        <v>54</v>
      </c>
      <c r="C17" s="49">
        <f>(newStats!I27-B17*1000)</f>
        <v>752</v>
      </c>
      <c r="E17" s="54">
        <f>newStats!J27</f>
        <v>0.21291356219571</v>
      </c>
      <c r="H17" s="49">
        <f>INT(newStats!B26/1000)</f>
        <v>0</v>
      </c>
      <c r="I17" s="49">
        <f>(newStats!B26-H17*1000)</f>
        <v>827</v>
      </c>
      <c r="K17" s="55">
        <f>newStats!E26</f>
        <v>0.079810847326770892</v>
      </c>
      <c r="N17" s="49"/>
      <c r="O17" s="49">
        <f>(newStats!B70-N17*1000)</f>
        <v>196</v>
      </c>
      <c r="P17" s="56"/>
      <c r="Q17" s="57">
        <f>newStats!E70</f>
        <v>0.40081799591002043</v>
      </c>
      <c r="R17" s="56"/>
      <c r="S17" s="56"/>
      <c r="T17" s="56">
        <f>INT(newStats!B37/1000)</f>
        <v>37</v>
      </c>
      <c r="U17" s="49">
        <f>(newStats!B37-T17*1000)</f>
        <v>834</v>
      </c>
      <c r="W17" s="55">
        <f>newStats!E37</f>
        <v>0.26279998610773453</v>
      </c>
      <c r="Z17" s="56">
        <f>INT(newStats!B15/1000)</f>
        <v>0</v>
      </c>
      <c r="AA17" s="49">
        <f>(newStats!B15-Z17*1000)</f>
        <v>414</v>
      </c>
      <c r="AC17" s="55">
        <f>newStats!E15</f>
        <v>0.041620589122348443</v>
      </c>
      <c r="AF17" s="49">
        <f>INT(newStats!B48/1000)</f>
        <v>3</v>
      </c>
      <c r="AG17" s="49">
        <f>(newStats!B48-AF17*1000)</f>
        <v>442</v>
      </c>
      <c r="AI17" s="55">
        <f>newStats!E48</f>
        <v>0.19851202491493167</v>
      </c>
      <c r="AL17" s="49">
        <f>INT(newStats!B4/1000)</f>
        <v>4</v>
      </c>
      <c r="AM17" s="49">
        <f>(newStats!B4-AL17*1000)</f>
        <v>598</v>
      </c>
      <c r="AO17" s="55">
        <f>newStats!E4</f>
        <v>0.5611422992433488</v>
      </c>
      <c r="AR17" s="49">
        <f>INT(newStats!B59/1000)</f>
        <v>7</v>
      </c>
      <c r="AS17" s="49">
        <f>(newStats!B59-AR17*1000)</f>
        <v>441</v>
      </c>
      <c r="AU17" s="55">
        <f>newStats!E59</f>
        <v>0.11129225246784326</v>
      </c>
    </row>
    <row r="18" spans="1:50" ht="13.5">
      <c r="A18" s="47" t="s">
        <v>17</v>
      </c>
      <c r="B18" s="49">
        <f>INT(newStats!I28/1000)</f>
        <v>41</v>
      </c>
      <c r="C18" s="49">
        <f>(newStats!I28-B18*1000)</f>
        <v>680</v>
      </c>
      <c r="E18" s="54">
        <f>newStats!J28</f>
        <v>0.16208060476908959</v>
      </c>
      <c r="H18" s="49">
        <f>INT(newStats!B27/1000)</f>
        <v>2</v>
      </c>
      <c r="I18" s="49">
        <f>(newStats!B27-H18*1000)</f>
        <v>314</v>
      </c>
      <c r="K18" s="55">
        <f>newStats!E27</f>
        <v>0.22331596216946537</v>
      </c>
      <c r="N18" s="49"/>
      <c r="O18" s="49">
        <f>(newStats!B71-N18*1000)</f>
        <v>74</v>
      </c>
      <c r="P18" s="56"/>
      <c r="Q18" s="57">
        <f>newStats!E71</f>
        <v>0.15132924335378323</v>
      </c>
      <c r="R18" s="56"/>
      <c r="S18" s="56"/>
      <c r="T18" s="56">
        <f>INT(newStats!B38/1000)</f>
        <v>24</v>
      </c>
      <c r="U18" s="49">
        <f>(newStats!B38-T18*1000)</f>
        <v>307</v>
      </c>
      <c r="W18" s="55">
        <f>newStats!E38</f>
        <v>0.16883964852568334</v>
      </c>
      <c r="Z18" s="56">
        <f>INT(newStats!B16/1000)</f>
        <v>0</v>
      </c>
      <c r="AA18" s="49">
        <f>(newStats!B16-Z18*1000)</f>
        <v>120</v>
      </c>
      <c r="AC18" s="55">
        <f>newStats!E16</f>
        <v>0.012063938876043028</v>
      </c>
      <c r="AF18" s="49">
        <f>INT(newStats!B49/1000)</f>
        <v>2</v>
      </c>
      <c r="AG18" s="49">
        <f>(newStats!B49-AF18*1000)</f>
        <v>113</v>
      </c>
      <c r="AI18" s="55">
        <f>newStats!E49</f>
        <v>0.12186400599803911</v>
      </c>
      <c r="AL18" s="49">
        <f>INT(newStats!B5/1000)</f>
        <v>0</v>
      </c>
      <c r="AM18" s="49">
        <f>(newStats!B5-AL18*1000)</f>
        <v>650</v>
      </c>
      <c r="AO18" s="55">
        <f>newStats!E5</f>
        <v>0.079326336343666093</v>
      </c>
      <c r="AR18" s="49">
        <f>INT(newStats!B60/1000)</f>
        <v>12</v>
      </c>
      <c r="AS18" s="49">
        <f>(newStats!B60-AR18*1000)</f>
        <v>102</v>
      </c>
      <c r="AU18" s="55">
        <f>newStats!E60</f>
        <v>0.18100508525276698</v>
      </c>
    </row>
    <row r="19" spans="1:50" ht="13.5">
      <c r="A19" s="47" t="s">
        <v>18</v>
      </c>
      <c r="B19" s="49">
        <f>INT(newStats!I29/1000)</f>
        <v>21</v>
      </c>
      <c r="C19" s="49">
        <f>(newStats!I29-B19*1000)</f>
        <v>111</v>
      </c>
      <c r="E19" s="54">
        <f>newStats!J29</f>
        <v>0.082094137410754567</v>
      </c>
      <c r="H19" s="49">
        <f>INT(newStats!B28/1000)</f>
        <v>1</v>
      </c>
      <c r="I19" s="49">
        <f>(newStats!B28-H19*1000)</f>
        <v>316</v>
      </c>
      <c r="K19" s="55">
        <f>newStats!E28</f>
        <v>0.12700250916811426</v>
      </c>
      <c r="N19" s="49"/>
      <c r="O19" s="49">
        <f>(newStats!B72-N19*1000)</f>
        <v>25</v>
      </c>
      <c r="P19" s="56"/>
      <c r="Q19" s="57">
        <f>newStats!E72</f>
        <v>0.05112474437627812</v>
      </c>
      <c r="R19" s="56"/>
      <c r="S19" s="56"/>
      <c r="T19" s="56">
        <f>INT(newStats!B39/1000)</f>
        <v>11</v>
      </c>
      <c r="U19" s="49">
        <f>(newStats!B39-T19*1000)</f>
        <v>505</v>
      </c>
      <c r="W19" s="55">
        <f>newStats!E39</f>
        <v>0.079915257180564719</v>
      </c>
      <c r="Z19" s="56">
        <f>INT(newStats!B17/1000)</f>
        <v>0</v>
      </c>
      <c r="AA19" s="49">
        <f>(newStats!B17-Z19*1000)</f>
        <v>138</v>
      </c>
      <c r="AC19" s="55">
        <f>newStats!E17</f>
        <v>0.013873529707449482</v>
      </c>
      <c r="AF19" s="49">
        <f>INT(newStats!B50/1000)</f>
        <v>0</v>
      </c>
      <c r="AG19" s="49">
        <f>(newStats!B50-AF19*1000)</f>
        <v>560</v>
      </c>
      <c r="AI19" s="55">
        <f>newStats!E50</f>
        <v>0.032297133629390393</v>
      </c>
      <c r="AL19" s="49">
        <f>INT(newStats!B6/1000)</f>
        <v>0</v>
      </c>
      <c r="AM19" s="49">
        <f>(newStats!B6-AL19*1000)</f>
        <v>481</v>
      </c>
      <c r="AO19" s="55">
        <f>newStats!E6</f>
        <v>0.058701488894312912</v>
      </c>
      <c r="AR19" s="49">
        <f>INT(newStats!B61/1000)</f>
        <v>7</v>
      </c>
      <c r="AS19" s="49">
        <f>(newStats!B61-AR19*1000)</f>
        <v>86</v>
      </c>
      <c r="AU19" s="55">
        <f>newStats!E61</f>
        <v>0.10598265031408914</v>
      </c>
    </row>
    <row r="20" spans="1:50" ht="13.5">
      <c r="A20" s="47" t="s">
        <v>12</v>
      </c>
      <c r="B20" s="49">
        <f>INT(newStats!I30/1000)</f>
        <v>10</v>
      </c>
      <c r="C20" s="49">
        <f>(newStats!I30-B20*1000)</f>
        <v>546</v>
      </c>
      <c r="E20" s="54">
        <f>newStats!J30</f>
        <v>0.041010126149107935</v>
      </c>
      <c r="H20" s="49">
        <f>INT(newStats!B29/1000)</f>
        <v>0</v>
      </c>
      <c r="I20" s="49">
        <f>(newStats!B29-H20*1000)</f>
        <v>310</v>
      </c>
      <c r="K20" s="55">
        <f>newStats!E29</f>
        <v>0.029917004439297432</v>
      </c>
      <c r="N20" s="49"/>
      <c r="O20" s="49">
        <f>(newStats!B73-N20*1000)</f>
        <v>33</v>
      </c>
      <c r="P20" s="56"/>
      <c r="Q20" s="57">
        <f>newStats!E73</f>
        <v>0.067484662576687116</v>
      </c>
      <c r="R20" s="56"/>
      <c r="S20" s="56"/>
      <c r="T20" s="56">
        <f>INT(newStats!B40/1000)</f>
        <v>7</v>
      </c>
      <c r="U20" s="49">
        <f>(newStats!B40-T20*1000)</f>
        <v>679</v>
      </c>
      <c r="W20" s="55">
        <f>newStats!E40</f>
        <v>0.053339353315041853</v>
      </c>
      <c r="Z20" s="56">
        <f>INT(newStats!B18/1000)</f>
        <v>0</v>
      </c>
      <c r="AA20" s="49">
        <f>(newStats!B18-Z20*1000)</f>
        <v>820</v>
      </c>
      <c r="AC20" s="55">
        <f>newStats!E18</f>
        <v>0.082436915652960685</v>
      </c>
      <c r="AF20" s="49">
        <f>INT(newStats!B51/1000)</f>
        <v>0</v>
      </c>
      <c r="AG20" s="49">
        <f>(newStats!B51-AF20*1000)</f>
        <v>790</v>
      </c>
      <c r="AI20" s="55">
        <f>newStats!E51</f>
        <v>0.045562027798604306</v>
      </c>
      <c r="AL20" s="49">
        <f>INT(newStats!B7/1000)</f>
        <v>0</v>
      </c>
      <c r="AM20" s="49">
        <f>(newStats!B7-AL20*1000)</f>
        <v>305</v>
      </c>
      <c r="AO20" s="55">
        <f>newStats!E7</f>
        <v>0.037222357822797168</v>
      </c>
      <c r="AR20" s="49">
        <f>INT(newStats!B62/1000)</f>
        <v>0</v>
      </c>
      <c r="AS20" s="49">
        <f>(newStats!B62-AR20*1000)</f>
        <v>609</v>
      </c>
      <c r="AU20" s="55">
        <f>newStats!E62</f>
        <v>0.0091085851032007177</v>
      </c>
    </row>
    <row r="21" spans="1:50" ht="13.5">
      <c r="A21" s="47" t="s">
        <v>19</v>
      </c>
      <c r="B21" s="49">
        <f>INT(newStats!I31/1000)</f>
        <v>8</v>
      </c>
      <c r="C21" s="49">
        <f>(newStats!I31-B21*1000)</f>
        <v>121</v>
      </c>
      <c r="E21" s="54">
        <f>newStats!J31</f>
        <v>0.031580052575090604</v>
      </c>
      <c r="H21" s="49">
        <f>INT(newStats!B30/1000)</f>
        <v>0</v>
      </c>
      <c r="I21" s="49">
        <f>(newStats!B30-H21*1000)</f>
        <v>815</v>
      </c>
      <c r="K21" s="55">
        <f>newStats!E30</f>
        <v>0.078652769735572281</v>
      </c>
      <c r="N21" s="49"/>
      <c r="O21" s="49">
        <f>(newStats!B74-N21*1000)</f>
        <v>10</v>
      </c>
      <c r="P21" s="56"/>
      <c r="Q21" s="57">
        <f>newStats!E74</f>
        <v>0.020449897750511249</v>
      </c>
      <c r="R21" s="56"/>
      <c r="S21" s="56"/>
      <c r="T21" s="56">
        <f>INT(newStats!B41/1000)</f>
        <v>5</v>
      </c>
      <c r="U21" s="49">
        <f>(newStats!B41-T21*1000)</f>
        <v>95</v>
      </c>
      <c r="W21" s="55">
        <f>newStats!E41</f>
        <v>0.03539054631334005</v>
      </c>
      <c r="Z21" s="56">
        <f>INT(newStats!B19/1000)</f>
        <v>0</v>
      </c>
      <c r="AA21" s="49">
        <f>(newStats!B19-Z21*1000)</f>
        <v>89</v>
      </c>
      <c r="AC21" s="55">
        <f>newStats!E19</f>
        <v>0.0089474213330652461</v>
      </c>
      <c r="AF21" s="49">
        <f>INT(newStats!B52/1000)</f>
        <v>0</v>
      </c>
      <c r="AG21" s="49">
        <f>(newStats!B52-AF21*1000)</f>
        <v>323</v>
      </c>
      <c r="AI21" s="55">
        <f>newStats!E52</f>
        <v>0.0186285252898091</v>
      </c>
      <c r="AL21" s="49">
        <f>INT(newStats!B8/1000)</f>
        <v>0</v>
      </c>
      <c r="AM21" s="49">
        <f>(newStats!B8-AL21*1000)</f>
        <v>293</v>
      </c>
      <c r="AO21" s="55">
        <f>newStats!E8</f>
        <v>0.035757871613375639</v>
      </c>
      <c r="AR21" s="49">
        <f>INT(newStats!B63/1000)</f>
        <v>1</v>
      </c>
      <c r="AS21" s="49">
        <f>(newStats!B63-AR21*1000)</f>
        <v>496</v>
      </c>
      <c r="AU21" s="55">
        <f>newStats!E63</f>
        <v>0.022375112174693391</v>
      </c>
    </row>
    <row r="22" spans="1:50" ht="13.5">
      <c r="A22" s="47" t="s">
        <v>14</v>
      </c>
      <c r="B22" s="49">
        <f>INT(newStats!I32/1000)</f>
        <v>5</v>
      </c>
      <c r="C22" s="49">
        <f>(newStats!I32-B22*1000)</f>
        <v>314</v>
      </c>
      <c r="E22" s="54">
        <f>newStats!J32</f>
        <v>0.020664499370032199</v>
      </c>
      <c r="H22" s="49">
        <f>INT(newStats!B31/1000)</f>
        <v>0</v>
      </c>
      <c r="I22" s="49">
        <f>(newStats!B31-H22*1000)</f>
        <v>330</v>
      </c>
      <c r="K22" s="55">
        <f>newStats!E31</f>
        <v>0.031847133757961783</v>
      </c>
      <c r="N22" s="49"/>
      <c r="O22" s="49">
        <f>(newStats!B75-N22*1000)</f>
        <v>1</v>
      </c>
      <c r="P22" s="56"/>
      <c r="Q22" s="57">
        <f>newStats!E75</f>
        <v>0.0020449897750511249</v>
      </c>
      <c r="R22" s="56"/>
      <c r="S22" s="56"/>
      <c r="T22" s="56">
        <f>INT(newStats!B42/1000)</f>
        <v>2</v>
      </c>
      <c r="U22" s="49">
        <f>(newStats!B42-T22*1000)</f>
        <v>21</v>
      </c>
      <c r="W22" s="55">
        <f>newStats!E42</f>
        <v>0.014038134268745875</v>
      </c>
      <c r="Z22" s="56">
        <f>INT(newStats!B20/1000)</f>
        <v>1</v>
      </c>
      <c r="AA22" s="49">
        <f>(newStats!B20-Z22*1000)</f>
        <v>457</v>
      </c>
      <c r="AC22" s="55">
        <f>newStats!E20</f>
        <v>0.14647632451995576</v>
      </c>
      <c r="AF22" s="49">
        <f>INT(newStats!B53/1000)</f>
        <v>1</v>
      </c>
      <c r="AG22" s="49">
        <f>(newStats!B53-AF22*1000)</f>
        <v>227</v>
      </c>
      <c r="AI22" s="55">
        <f>newStats!E53</f>
        <v>0.070765326720110738</v>
      </c>
      <c r="AL22" s="49">
        <f>INT(newStats!B9/1000)</f>
        <v>0</v>
      </c>
      <c r="AM22" s="49">
        <f>(newStats!B9-AL22*1000)</f>
        <v>56</v>
      </c>
      <c r="AO22" s="55">
        <f>newStats!E9</f>
        <v>0.0068342689773004638</v>
      </c>
      <c r="AR22" s="49">
        <f>INT(newStats!B64/1000)</f>
        <v>0</v>
      </c>
      <c r="AS22" s="49">
        <f>(newStats!B64-AR22*1000)</f>
        <v>222</v>
      </c>
      <c r="AU22" s="55">
        <f>newStats!E64</f>
        <v>0.0033203709243194734</v>
      </c>
    </row>
    <row r="23" spans="1:50" ht="13.5">
      <c r="A23" s="47" t="s">
        <v>20</v>
      </c>
      <c r="B23" s="49">
        <f>INT(newStats!I33/1000)</f>
        <v>4</v>
      </c>
      <c r="C23" s="49">
        <f>(newStats!I33-B23*1000)</f>
        <v>259</v>
      </c>
      <c r="E23" s="54">
        <f>newStats!J33</f>
        <v>0.016561931279067958</v>
      </c>
      <c r="H23" s="49">
        <f>INT(newStats!B32/1000)</f>
        <v>0</v>
      </c>
      <c r="I23" s="49">
        <f>(newStats!B32-H23*1000)</f>
        <v>65</v>
      </c>
      <c r="K23" s="55">
        <f>newStats!E32</f>
        <v>0.0062729202856591391</v>
      </c>
      <c r="N23" s="49"/>
      <c r="O23" s="49">
        <f>(newStats!B76-N23*1000)</f>
        <v>54</v>
      </c>
      <c r="P23" s="56"/>
      <c r="Q23" s="57">
        <f>newStats!E76</f>
        <v>0.11042944785276074</v>
      </c>
      <c r="R23" s="56"/>
      <c r="S23" s="56"/>
      <c r="T23" s="56">
        <f>INT(newStats!B43/1000)</f>
        <v>3</v>
      </c>
      <c r="U23" s="49">
        <f>(newStats!B43-T23*1000)</f>
        <v>134</v>
      </c>
      <c r="W23" s="55">
        <f>newStats!E43</f>
        <v>0.021769180009029974</v>
      </c>
      <c r="Z23" s="56">
        <f>INT(newStats!B21/1000)</f>
        <v>0</v>
      </c>
      <c r="AA23" s="49">
        <f>(newStats!B21-Z23*1000)</f>
        <v>45</v>
      </c>
      <c r="AC23" s="55">
        <f>newStats!E21</f>
        <v>0.0045239770785161356</v>
      </c>
      <c r="AF23" s="49">
        <f>INT(newStats!B54/1000)</f>
        <v>0</v>
      </c>
      <c r="AG23" s="49">
        <f>(newStats!B54-AF23*1000)</f>
        <v>146</v>
      </c>
      <c r="AI23" s="55">
        <f>newStats!E54</f>
        <v>0.0084203241248053517</v>
      </c>
      <c r="AL23" s="49">
        <f>INT(newStats!B10/1000)</f>
        <v>0</v>
      </c>
      <c r="AM23" s="49">
        <f>(newStats!B10-AL23*1000)</f>
        <v>182</v>
      </c>
      <c r="AO23" s="55">
        <f>newStats!E10</f>
        <v>0.022211374176226508</v>
      </c>
      <c r="AR23" s="49">
        <f>INT(newStats!B65/1000)</f>
        <v>0</v>
      </c>
      <c r="AS23" s="49">
        <f>(newStats!B65-AR23*1000)</f>
        <v>633</v>
      </c>
      <c r="AU23" s="55">
        <f>newStats!E65</f>
        <v>0.0094675441220460656</v>
      </c>
    </row>
    <row r="24" spans="1:50" ht="13.5">
      <c r="A24" s="47" t="s">
        <v>1</v>
      </c>
      <c r="B24" s="49"/>
      <c r="C24" s="49"/>
      <c r="E24" s="54"/>
      <c r="H24" s="49">
        <f>INT(newStats!B33/1000)</f>
        <v>10</v>
      </c>
      <c r="I24" s="49">
        <f>(newStats!B33-H24*1000)</f>
        <v>362</v>
      </c>
      <c r="K24" s="55">
        <f>SUM(K16:K23)</f>
        <v>1</v>
      </c>
      <c r="N24" s="49"/>
      <c r="O24" s="49">
        <f>(newStats!B77-N24*1000)</f>
        <v>489</v>
      </c>
      <c r="P24" s="56"/>
      <c r="Q24" s="55">
        <f>SUM(Q16:Q23)</f>
        <v>1</v>
      </c>
      <c r="R24" s="56"/>
      <c r="S24" s="56"/>
      <c r="T24" s="56">
        <f>INT(newStats!B44/1000)</f>
        <v>143</v>
      </c>
      <c r="U24" s="49">
        <f>(newStats!B44-T24*1000)</f>
        <v>965</v>
      </c>
      <c r="W24" s="55">
        <f>SUM(W16:W23)</f>
        <v>1</v>
      </c>
      <c r="Z24" s="56">
        <f>INT(newStats!B22/1000)</f>
        <v>9</v>
      </c>
      <c r="AA24" s="49">
        <f>(newStats!B22-Z24*1000)</f>
        <v>947</v>
      </c>
      <c r="AC24" s="55">
        <f>SUM(AC16:AC23)</f>
        <v>1</v>
      </c>
      <c r="AF24" s="49">
        <f>INT(newStats!B55/1000)</f>
        <v>17</v>
      </c>
      <c r="AG24" s="49">
        <f>(newStats!B55-AF24*1000)</f>
        <v>339</v>
      </c>
      <c r="AI24" s="55">
        <f>SUM(AI16:AI23)</f>
        <v>1</v>
      </c>
      <c r="AL24" s="49">
        <f>INT(newStats!B11/1000)</f>
        <v>8</v>
      </c>
      <c r="AM24" s="49">
        <f>(newStats!B11-AL24*1000)</f>
        <v>194</v>
      </c>
      <c r="AO24" s="55">
        <f>SUM(AO16:AO23)</f>
        <v>1</v>
      </c>
      <c r="AR24" s="49">
        <f>INT(newStats!B66/1000)</f>
        <v>66</v>
      </c>
      <c r="AS24" s="49">
        <f>(newStats!B66-AR24*1000)</f>
        <v>860</v>
      </c>
      <c r="AU24" s="55">
        <f>SUM(AU16:AU23)</f>
        <v>1</v>
      </c>
    </row>
    <row r="25" spans="1:50" ht="13.5">
      <c r="B25" s="49"/>
      <c r="C25" s="49"/>
      <c r="H25" s="49"/>
      <c r="I25" s="49"/>
      <c r="N25" s="49"/>
      <c r="O25" s="49"/>
      <c r="P25" s="56"/>
      <c r="Q25" s="56"/>
      <c r="R25" s="56"/>
      <c r="S25" s="56"/>
      <c r="T25" s="56"/>
      <c r="U25" s="49"/>
      <c r="Z25" s="56"/>
      <c r="AA25" s="49"/>
      <c r="AF25" s="49"/>
      <c r="AG25" s="49"/>
      <c r="AL25" s="49"/>
      <c r="AM25" s="49"/>
      <c r="AR25" s="49"/>
      <c r="AS25" s="49"/>
    </row>
    <row r="26" spans="1:50" ht="13.5"/>
    <row r="27" spans="1:50" ht="13.5">
      <c r="C27" s="58"/>
    </row>
    <row r="28" spans="1:50" ht="13.5">
      <c r="C28" s="58"/>
    </row>
    <row r="29" spans="1:50" ht="13.5">
      <c r="C29" s="58"/>
    </row>
    <row r="30" spans="1:50" ht="13.5"/>
    <row r="31" spans="1:50" ht="13.5"/>
    <row r="32" spans="1:50" ht="13.5"/>
    <row r="33" spans="1:50" ht="13.5"/>
    <row r="34" spans="1:5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W44"/>
  <sheetViews>
    <sheetView workbookViewId="0">
      <selection activeCell="K30" sqref="K30"/>
    </sheetView>
  </sheetViews>
  <sheetFormatPr defaultRowHeight="12.75"/>
  <cols>
    <col min="1" max="1" style="3" width="9.142307692307693"/>
    <col min="2" max="2" style="3" width="2.999819711538462" customWidth="1"/>
    <col min="3" max="3" style="3" width="6.8567307692307695" customWidth="1"/>
    <col min="4" max="4" style="3" width="3.2855168269230774" customWidth="1"/>
    <col min="5" max="5" style="3" width="6.999579326923078" customWidth="1"/>
    <col min="6" max="6" style="3" width="3.2855168269230774" customWidth="1"/>
    <col min="7" max="7" style="3" width="7.285276442307693" customWidth="1"/>
    <col min="8" max="8" style="3" width="3.2855168269230774" customWidth="1"/>
    <col min="9" max="9" style="3" width="7.4281250000000005" customWidth="1"/>
    <col min="10" max="10" style="3" width="3.2855168269230774" customWidth="1"/>
    <col min="11" max="11" style="3" width="6.999579326923078" customWidth="1"/>
    <col min="12" max="12" style="3" width="3.4283653846153848" customWidth="1"/>
    <col min="13" max="13" style="3" width="7.142427884615385" customWidth="1"/>
    <col min="14" max="14" style="3" width="3.2855168269230774" customWidth="1"/>
    <col min="15" max="15" style="3" width="7.4281250000000005" customWidth="1"/>
    <col min="16" max="16" style="3" width="3.2855168269230774" customWidth="1"/>
    <col min="17" max="17" style="3" width="7.4281250000000005" customWidth="1"/>
    <col min="18" max="18" style="3" width="3.2855168269230774" customWidth="1"/>
    <col min="19" max="21" style="3" width="9.142307692307693"/>
    <col min="22" max="22" style="3" width="2.1427283653846154" bestFit="1" customWidth="1"/>
    <col min="23" max="23" style="3" width="11.85643028846154" bestFit="1" customWidth="1"/>
    <col min="24" max="24" style="3" width="2.1427283653846154" bestFit="1" customWidth="1"/>
    <col min="25" max="25" style="3" width="13.713461538461539" bestFit="1" customWidth="1"/>
    <col min="26" max="26" style="3" width="2.1427283653846154" bestFit="1" customWidth="1"/>
    <col min="27" max="27" style="3" width="14.713401442307694" bestFit="1" customWidth="1"/>
    <col min="28" max="28" style="3" width="2.1427283653846154" bestFit="1" customWidth="1"/>
    <col min="29" max="29" style="3" width="13.570612980769232" bestFit="1" customWidth="1"/>
    <col min="30" max="30" style="3" width="2.1427283653846154" bestFit="1" customWidth="1"/>
    <col min="31" max="31" style="3" width="11.999278846153848" bestFit="1" customWidth="1"/>
    <col min="32" max="32" style="3" width="2.1427283653846154" bestFit="1" customWidth="1"/>
    <col min="33" max="33" style="3" width="11.1421875" bestFit="1" customWidth="1"/>
    <col min="34" max="34" style="3" width="2.1427283653846154" bestFit="1" customWidth="1"/>
    <col min="35" max="35" style="3" width="13.570612980769232" bestFit="1" customWidth="1"/>
    <col min="36" max="36" style="3" width="2.1427283653846154" bestFit="1" customWidth="1"/>
    <col min="37" max="37" style="3" width="13.570612980769232" bestFit="1" customWidth="1"/>
    <col min="38" max="38" style="3" width="1.8570312500000001" bestFit="1" customWidth="1"/>
    <col min="39" max="48" style="3" width="9.142307692307693"/>
    <col min="49" max="49" style="3" width="6.713882211538462" bestFit="1" customWidth="1"/>
    <col min="50" max="256" style="3" width="9.142307692307693"/>
  </cols>
  <sheetData>
    <row r="1" spans="1:49" ht="13.5">
      <c r="A1" t="s">
        <v>48</v>
      </c>
      <c r="C1" s="1"/>
      <c r="D1" s="1"/>
      <c r="I1" s="1"/>
      <c r="J1" s="1"/>
      <c r="U1" s="1"/>
      <c r="V1" s="1"/>
      <c r="AA1" s="1"/>
      <c r="AF1" s="1"/>
      <c r="AG1" s="1"/>
      <c r="AL1" s="1"/>
      <c r="AM1" s="1"/>
      <c r="AR1" s="1"/>
      <c r="AS1" s="1"/>
    </row>
    <row r="2" spans="1:49" ht="13.5">
      <c r="A2" s="18" t="s">
        <v>22</v>
      </c>
      <c r="C2" s="1"/>
      <c r="D2" s="1"/>
      <c r="I2" s="1"/>
      <c r="J2" s="1"/>
      <c r="U2" s="1"/>
      <c r="V2" s="1"/>
      <c r="AA2" s="1"/>
      <c r="AF2" s="1"/>
      <c r="AG2" s="1"/>
      <c r="AL2" s="1"/>
      <c r="AM2" s="1"/>
      <c r="AR2" s="1"/>
      <c r="AS2" s="1"/>
    </row>
    <row r="3" spans="1:49" ht="13.5">
      <c r="B3" s="46" t="s">
        <v>23</v>
      </c>
      <c r="C3" s="8" t="s">
        <v>50</v>
      </c>
      <c r="D3" s="46" t="s">
        <v>23</v>
      </c>
      <c r="E3" s="8" t="s">
        <v>67</v>
      </c>
      <c r="F3" s="46" t="s">
        <v>23</v>
      </c>
      <c r="G3" s="8" t="s">
        <v>80</v>
      </c>
      <c r="H3" s="46" t="s">
        <v>23</v>
      </c>
      <c r="I3" s="8" t="s">
        <v>94</v>
      </c>
      <c r="J3" s="46" t="s">
        <v>23</v>
      </c>
      <c r="K3" s="8" t="s">
        <v>104</v>
      </c>
      <c r="L3" s="46" t="s">
        <v>23</v>
      </c>
      <c r="M3" s="8" t="s">
        <v>114</v>
      </c>
      <c r="N3" s="46" t="s">
        <v>23</v>
      </c>
      <c r="O3" s="8" t="s">
        <v>121</v>
      </c>
      <c r="P3" s="46" t="s">
        <v>23</v>
      </c>
      <c r="Q3" s="8" t="s">
        <v>132</v>
      </c>
      <c r="R3" t="s">
        <v>24</v>
      </c>
      <c r="U3" s="1"/>
      <c r="V3" s="1"/>
      <c r="AA3" s="1"/>
      <c r="AF3" s="1"/>
      <c r="AG3" s="1"/>
      <c r="AL3" s="1"/>
      <c r="AM3" s="1"/>
      <c r="AR3" s="1"/>
      <c r="AS3" s="1"/>
    </row>
    <row r="4" spans="1:49" ht="13.5">
      <c r="A4" s="18" t="s">
        <v>22</v>
      </c>
      <c r="B4" s="46"/>
      <c r="C4" s="8"/>
      <c r="D4" s="46"/>
      <c r="E4" s="8"/>
      <c r="F4" s="46"/>
      <c r="G4" s="8"/>
      <c r="H4" s="46"/>
      <c r="I4" s="8"/>
      <c r="J4" s="46"/>
      <c r="K4" s="8"/>
      <c r="L4" s="46"/>
      <c r="M4" s="8"/>
      <c r="N4" s="46"/>
      <c r="O4" s="8"/>
      <c r="P4" s="46"/>
      <c r="Q4" s="8"/>
      <c r="U4" s="1"/>
      <c r="V4" s="1"/>
      <c r="AA4" s="1"/>
      <c r="AF4" s="1"/>
      <c r="AG4" s="1"/>
      <c r="AL4" s="1"/>
      <c r="AM4" s="1"/>
      <c r="AR4" s="1"/>
      <c r="AS4" s="1"/>
    </row>
    <row r="5" spans="1:49" ht="13.5">
      <c r="A5" s="18" t="s">
        <v>141</v>
      </c>
      <c r="B5" s="1" t="s">
        <v>23</v>
      </c>
      <c r="C5" s="46" t="s">
        <f>IF(B36&lt;1,C36,CONCAT(B36,"\,",TEXT(C36,"000")))</f>
        <v>54</v>
      </c>
      <c r="D5" s="46" t="s">
        <v>23</v>
      </c>
      <c r="E5" s="46">
        <f>IF(D36&lt;1,E36,CONCAT(D36,"\,",TEXT(E36,"000")))</f>
        <v>827</v>
      </c>
      <c r="F5" s="46" t="s">
        <v>23</v>
      </c>
      <c r="G5" s="46" t="s">
        <f>IF(F36&lt;1,G36,CONCAT(F36,"\,",TEXT(G36,"000")))</f>
        <v>83</v>
      </c>
      <c r="H5" s="46" t="s">
        <v>23</v>
      </c>
      <c r="I5" s="46" t="s">
        <f>IF(H36&lt;1,I36,CONCAT(H36,"\,",TEXT(I36,"000")))</f>
        <v>97</v>
      </c>
      <c r="J5" s="46" t="s">
        <v>23</v>
      </c>
      <c r="K5" s="46">
        <f>IF(J36&lt;1,K36,CONCAT(J36,"\,",TEXT(K36,"000")))</f>
        <v>310</v>
      </c>
      <c r="L5" s="46" t="s">
        <v>23</v>
      </c>
      <c r="M5" s="46">
        <f>IF(L36&lt;1,M36,CONCAT(L36,"\,",TEXT(M36,"000")))</f>
        <v>815</v>
      </c>
      <c r="N5" s="46" t="s">
        <v>23</v>
      </c>
      <c r="O5" s="46">
        <f>IF(N36&lt;1,O36,CONCAT(N36,"\,",TEXT(O36,"000")))</f>
        <v>330</v>
      </c>
      <c r="P5" s="46" t="s">
        <v>23</v>
      </c>
      <c r="Q5" s="46">
        <f>IF(P36&lt;1,Q36,CONCAT(P36,"\,",TEXT(Q36,"000")))</f>
        <v>65</v>
      </c>
      <c r="R5" s="46" t="s">
        <v>24</v>
      </c>
      <c r="S5" s="14"/>
      <c r="T5" s="46"/>
      <c r="V5" s="46"/>
      <c r="W5" s="1"/>
      <c r="X5" s="46"/>
      <c r="Y5" s="1"/>
      <c r="Z5" s="46"/>
      <c r="AA5" s="1"/>
      <c r="AB5" s="46"/>
      <c r="AC5" s="1"/>
      <c r="AD5" s="46"/>
      <c r="AE5" s="1"/>
      <c r="AF5" s="46"/>
      <c r="AG5" s="1"/>
      <c r="AH5" s="46"/>
      <c r="AI5" s="1"/>
      <c r="AJ5" s="46"/>
      <c r="AK5" s="1"/>
      <c r="AM5" s="46"/>
      <c r="AN5" s="50"/>
      <c r="AO5" s="46"/>
      <c r="AP5" s="14"/>
      <c r="AQ5" s="46"/>
      <c r="AR5" s="46"/>
      <c r="AS5" s="46"/>
      <c r="AT5" s="50"/>
      <c r="AU5" s="46"/>
      <c r="AV5" s="14"/>
    </row>
    <row r="6" spans="1:49" ht="13.5">
      <c r="B6" s="1" t="s">
        <v>142</v>
      </c>
      <c r="C6" s="14" t="s">
        <f>TEXT(INDIRECT(ADDRESS(B25,C25+3,1,TRUE,"ltx-LiteralTypes"))*1000,"0.0")</f>
        <v>55</v>
      </c>
      <c r="D6" s="46" t="s">
        <v>143</v>
      </c>
      <c r="E6" s="14" t="s">
        <f>TEXT(INDIRECT(ADDRESS(D25,E25+3,1,TRUE,"ltx-LiteralTypes"))*1000,"0.0")</f>
        <v>70</v>
      </c>
      <c r="F6" s="46" t="s">
        <v>143</v>
      </c>
      <c r="G6" s="14" t="s">
        <f>TEXT(INDIRECT(ADDRESS(F25,G25+3,1,TRUE,"ltx-LiteralTypes"))*1000,"0.0")</f>
        <v>84</v>
      </c>
      <c r="H6" s="46" t="s">
        <v>143</v>
      </c>
      <c r="I6" s="14" t="s">
        <f>TEXT(INDIRECT(ADDRESS(H25,I25+3,1,TRUE,"ltx-LiteralTypes"))*1000,"0.0")</f>
        <v>98</v>
      </c>
      <c r="J6" s="46" t="s">
        <v>143</v>
      </c>
      <c r="K6" s="14" t="s">
        <f>TEXT(INDIRECT(ADDRESS(J25,K25+3,1,TRUE,"ltx-LiteralTypes"))*1000,"0.0")</f>
        <v>107</v>
      </c>
      <c r="L6" s="46" t="s">
        <v>143</v>
      </c>
      <c r="M6" s="14" t="s">
        <f>TEXT(INDIRECT(ADDRESS(L25,M25+3,1,TRUE,"ltx-LiteralTypes"))*1000,"0.0")</f>
        <v>91</v>
      </c>
      <c r="N6" s="46" t="s">
        <v>143</v>
      </c>
      <c r="O6" s="14" t="s">
        <f>TEXT(INDIRECT(ADDRESS(N25,O25+3,1,TRUE,"ltx-LiteralTypes"))*1000,"0.0")</f>
        <v>30</v>
      </c>
      <c r="P6" s="46" t="s">
        <v>143</v>
      </c>
      <c r="Q6" s="14" t="s">
        <f>TEXT(INDIRECT(ADDRESS(P25,Q25+3,1,TRUE,"ltx-LiteralTypes"))*1000,"0.0")</f>
        <v>135</v>
      </c>
      <c r="R6" s="46" t="s">
        <v>144</v>
      </c>
      <c r="S6" s="14"/>
      <c r="T6" s="46"/>
      <c r="U6" s="46"/>
      <c r="V6" s="46"/>
      <c r="W6" s="50"/>
      <c r="X6" s="46"/>
      <c r="Y6" s="14"/>
      <c r="Z6" s="46"/>
      <c r="AA6" s="46"/>
      <c r="AB6" s="50"/>
      <c r="AC6" s="46"/>
      <c r="AD6" s="14"/>
      <c r="AE6" s="46"/>
      <c r="AF6" s="46"/>
      <c r="AG6" s="46"/>
      <c r="AH6" s="50"/>
      <c r="AI6" s="46"/>
      <c r="AJ6" s="14"/>
      <c r="AK6" s="46"/>
      <c r="AL6" s="46"/>
      <c r="AM6" s="46"/>
      <c r="AN6" s="50"/>
      <c r="AO6" s="46"/>
      <c r="AP6" s="14"/>
      <c r="AQ6" s="46"/>
      <c r="AR6" s="46"/>
      <c r="AS6" s="46"/>
      <c r="AT6" s="50"/>
      <c r="AU6" s="46"/>
      <c r="AV6" s="14"/>
    </row>
    <row r="7" spans="1:49" ht="13.5">
      <c r="A7" s="18" t="s">
        <v>145</v>
      </c>
      <c r="B7" s="1" t="s">
        <v>23</v>
      </c>
      <c r="C7" s="46">
        <f>IF(B37&lt;1,C37,CONCAT(B37,"\,",TEXT(C37,"000")))</f>
        <v>96</v>
      </c>
      <c r="D7" s="46" t="s">
        <v>23</v>
      </c>
      <c r="E7" s="46">
        <f>IF(D37&lt;1,E37,CONCAT(D37,"\,",TEXT(E37,"000")))</f>
        <v>196</v>
      </c>
      <c r="F7" s="46" t="s">
        <v>23</v>
      </c>
      <c r="G7" s="46">
        <f>IF(F37&lt;1,G37,CONCAT(F37,"\,",TEXT(G37,"000")))</f>
        <v>74</v>
      </c>
      <c r="H7" s="46" t="s">
        <v>23</v>
      </c>
      <c r="I7" s="46">
        <f>IF(H37&lt;1,I37,CONCAT(H37,"\,",TEXT(I37,"000")))</f>
        <v>25</v>
      </c>
      <c r="J7" s="46" t="s">
        <v>23</v>
      </c>
      <c r="K7" s="46">
        <f>IF(J37&lt;1,K37,CONCAT(J37,"\,",TEXT(K37,"000")))</f>
        <v>33</v>
      </c>
      <c r="L7" s="46" t="s">
        <v>23</v>
      </c>
      <c r="M7" s="46">
        <f>IF(L37&lt;1,M37,CONCAT(L37,"\,",TEXT(M37,"000")))</f>
        <v>10</v>
      </c>
      <c r="N7" s="46" t="s">
        <v>23</v>
      </c>
      <c r="O7" s="46">
        <f>IF(N37&lt;1,O37,CONCAT(N37,"\,",TEXT(O37,"000")))</f>
        <v>1</v>
      </c>
      <c r="P7" s="46" t="s">
        <v>23</v>
      </c>
      <c r="Q7" s="46">
        <f>IF(P37&lt;1,Q37,CONCAT(P37,"\,",TEXT(Q37,"000")))</f>
        <v>54</v>
      </c>
      <c r="R7" s="46" t="s">
        <v>24</v>
      </c>
      <c r="S7" s="14"/>
      <c r="T7" s="46"/>
      <c r="U7" s="46"/>
      <c r="V7" s="46"/>
      <c r="W7" s="50"/>
      <c r="X7" s="46"/>
      <c r="Y7" s="14"/>
      <c r="Z7" s="46"/>
      <c r="AA7" s="46"/>
      <c r="AB7" s="50"/>
      <c r="AC7" s="46"/>
      <c r="AD7" s="14"/>
      <c r="AE7" s="46"/>
      <c r="AF7" s="46"/>
      <c r="AG7" s="46"/>
      <c r="AH7" s="50"/>
      <c r="AI7" s="46"/>
      <c r="AJ7" s="14"/>
      <c r="AK7" s="46"/>
      <c r="AL7" s="46"/>
      <c r="AM7" s="46"/>
      <c r="AN7" s="50"/>
      <c r="AO7" s="46"/>
      <c r="AP7" s="14"/>
      <c r="AQ7" s="46"/>
      <c r="AR7" s="46"/>
      <c r="AS7" s="46"/>
      <c r="AT7" s="50"/>
      <c r="AU7" s="46"/>
      <c r="AV7" s="14"/>
    </row>
    <row r="8" spans="1:49" ht="13.5">
      <c r="A8" s="18"/>
      <c r="B8" s="1" t="s">
        <v>142</v>
      </c>
      <c r="C8" s="14" t="s">
        <f>TEXT(INDIRECT(ADDRESS(B26,C26+3,1,TRUE,"ltx-LiteralTypes"))*1000,"0.0")</f>
        <v>56</v>
      </c>
      <c r="D8" s="46" t="s">
        <v>143</v>
      </c>
      <c r="E8" s="14" t="s">
        <f>TEXT(INDIRECT(ADDRESS(D26,E26+3,1,TRUE,"ltx-LiteralTypes"))*1000,"0.0")</f>
        <v>71</v>
      </c>
      <c r="F8" s="46" t="s">
        <v>143</v>
      </c>
      <c r="G8" s="14" t="s">
        <f>TEXT(INDIRECT(ADDRESS(F26,G26+3,1,TRUE,"ltx-LiteralTypes"))*1000,"0.0")</f>
        <v>85</v>
      </c>
      <c r="H8" s="46" t="s">
        <v>143</v>
      </c>
      <c r="I8" s="14" t="s">
        <f>TEXT(INDIRECT(ADDRESS(H26,I26+3,1,TRUE,"ltx-LiteralTypes"))*1000,"0.0")</f>
        <v>99</v>
      </c>
      <c r="J8" s="46" t="s">
        <v>143</v>
      </c>
      <c r="K8" s="14" t="s">
        <f>TEXT(INDIRECT(ADDRESS(J26,K26+3,1,TRUE,"ltx-LiteralTypes"))*1000,"0.0")</f>
        <v>108</v>
      </c>
      <c r="L8" s="46" t="s">
        <v>143</v>
      </c>
      <c r="M8" s="14" t="s">
        <f>TEXT(INDIRECT(ADDRESS(L26,M26+3,1,TRUE,"ltx-LiteralTypes"))*1000,"0.0")</f>
        <v>116</v>
      </c>
      <c r="N8" s="46" t="s">
        <v>143</v>
      </c>
      <c r="O8" s="14" t="s">
        <f>TEXT(INDIRECT(ADDRESS(N26,O26+3,1,TRUE,"ltx-LiteralTypes"))*1000,"0.0")</f>
        <v>124</v>
      </c>
      <c r="P8" s="46" t="s">
        <v>143</v>
      </c>
      <c r="Q8" s="14" t="s">
        <f>TEXT(INDIRECT(ADDRESS(P26,Q26+3,1,TRUE,"ltx-LiteralTypes"))*1000,"0.0")</f>
        <v>136</v>
      </c>
      <c r="R8" s="46" t="s">
        <v>144</v>
      </c>
      <c r="S8" s="14"/>
      <c r="T8" s="46"/>
      <c r="U8" s="46"/>
      <c r="V8" s="46"/>
      <c r="W8" s="50"/>
      <c r="X8" s="46"/>
      <c r="Y8" s="14"/>
      <c r="Z8" s="46"/>
      <c r="AA8" s="46"/>
      <c r="AB8" s="50"/>
      <c r="AC8" s="46"/>
      <c r="AD8" s="14"/>
      <c r="AE8" s="46"/>
      <c r="AF8" s="46"/>
      <c r="AG8" s="46"/>
      <c r="AH8" s="50"/>
      <c r="AI8" s="46"/>
      <c r="AJ8" s="14"/>
      <c r="AK8" s="46"/>
      <c r="AL8" s="46"/>
      <c r="AM8" s="46"/>
      <c r="AN8" s="50"/>
      <c r="AO8" s="46"/>
      <c r="AP8" s="14"/>
      <c r="AQ8" s="46"/>
      <c r="AR8" s="46"/>
      <c r="AS8" s="46"/>
      <c r="AT8" s="50"/>
      <c r="AU8" s="46"/>
      <c r="AV8" s="14"/>
    </row>
    <row r="9" spans="1:49" ht="13.5">
      <c r="A9" s="18" t="s">
        <v>146</v>
      </c>
      <c r="B9" s="1" t="s">
        <v>23</v>
      </c>
      <c r="C9" s="52" t="s">
        <f>IF(B38&lt;1,C38,CONCAT(B38,"\,",TEXT(C38,"000")))</f>
        <v>57</v>
      </c>
      <c r="D9" s="46" t="s">
        <v>23</v>
      </c>
      <c r="E9" s="52" t="s">
        <f>IF(D38&lt;1,E38,CONCAT(D38,"\,",TEXT(E38,"000")))</f>
        <v>72</v>
      </c>
      <c r="F9" s="46" t="s">
        <v>23</v>
      </c>
      <c r="G9" s="52" t="s">
        <f>IF(F38&lt;1,G38,CONCAT(F38,"\,",TEXT(G38,"000")))</f>
        <v>86</v>
      </c>
      <c r="H9" s="46" t="s">
        <v>23</v>
      </c>
      <c r="I9" s="52" t="s">
        <f>IF(H38&lt;1,I38,CONCAT(H38,"\,",TEXT(I38,"000")))</f>
        <v>100</v>
      </c>
      <c r="J9" s="46" t="s">
        <v>23</v>
      </c>
      <c r="K9" s="52" t="s">
        <f>IF(J38&lt;1,K38,CONCAT(J38,"\,",TEXT(K38,"000")))</f>
        <v>109</v>
      </c>
      <c r="L9" s="46" t="s">
        <v>23</v>
      </c>
      <c r="M9" s="52" t="s">
        <f>IF(L38&lt;1,M38,CONCAT(L38,"\,",TEXT(M38,"000")))</f>
        <v>117</v>
      </c>
      <c r="N9" s="46" t="s">
        <v>23</v>
      </c>
      <c r="O9" s="52" t="s">
        <f>IF(N38&lt;1,O38,CONCAT(N38,"\,",TEXT(O38,"000")))</f>
        <v>125</v>
      </c>
      <c r="P9" s="46" t="s">
        <v>23</v>
      </c>
      <c r="Q9" s="52" t="s">
        <f>IF(P38&lt;1,Q38,CONCAT(P38,"\,",TEXT(Q38,"000")))</f>
        <v>137</v>
      </c>
      <c r="R9" s="46" t="s">
        <v>24</v>
      </c>
      <c r="S9" s="14"/>
      <c r="T9" s="46"/>
      <c r="U9" s="46"/>
      <c r="V9" s="46"/>
      <c r="W9" s="50"/>
      <c r="X9" s="46"/>
      <c r="Y9" s="14"/>
      <c r="Z9" s="46"/>
      <c r="AA9" s="46"/>
      <c r="AB9" s="50"/>
      <c r="AC9" s="46"/>
      <c r="AD9" s="14"/>
      <c r="AE9" s="46"/>
      <c r="AF9" s="46"/>
      <c r="AG9" s="46"/>
      <c r="AH9" s="50"/>
      <c r="AI9" s="46"/>
      <c r="AJ9" s="14"/>
      <c r="AK9" s="46"/>
      <c r="AL9" s="46"/>
      <c r="AM9" s="46"/>
      <c r="AN9" s="50"/>
      <c r="AO9" s="46"/>
      <c r="AP9" s="14"/>
      <c r="AQ9" s="46"/>
      <c r="AR9" s="46"/>
      <c r="AS9" s="46"/>
      <c r="AT9" s="50"/>
      <c r="AU9" s="46"/>
      <c r="AV9" s="14"/>
    </row>
    <row r="10" spans="1:49" ht="13.5">
      <c r="A10" s="18"/>
      <c r="B10" s="1" t="s">
        <v>142</v>
      </c>
      <c r="C10" s="14" t="s">
        <f>TEXT(INDIRECT(ADDRESS(B27,C27+3,1,TRUE,"ltx-LiteralTypes"))*1000,"0.0")</f>
        <v>58</v>
      </c>
      <c r="D10" s="46" t="s">
        <v>143</v>
      </c>
      <c r="E10" s="14" t="s">
        <f>TEXT(INDIRECT(ADDRESS(D27,E27+3,1,TRUE,"ltx-LiteralTypes"))*1000,"0.0")</f>
        <v>73</v>
      </c>
      <c r="F10" s="46" t="s">
        <v>143</v>
      </c>
      <c r="G10" s="14" t="s">
        <f>TEXT(INDIRECT(ADDRESS(F27,G27+3,1,TRUE,"ltx-LiteralTypes"))*1000,"0.0")</f>
        <v>87</v>
      </c>
      <c r="H10" s="46" t="s">
        <v>143</v>
      </c>
      <c r="I10" s="14" t="s">
        <f>TEXT(INDIRECT(ADDRESS(H27,I27+3,1,TRUE,"ltx-LiteralTypes"))*1000,"0.0")</f>
        <v>70</v>
      </c>
      <c r="J10" s="46" t="s">
        <v>143</v>
      </c>
      <c r="K10" s="14" t="s">
        <f>TEXT(INDIRECT(ADDRESS(J27,K27+3,1,TRUE,"ltx-LiteralTypes"))*1000,"0.0")</f>
        <v>110</v>
      </c>
      <c r="L10" s="46" t="s">
        <v>143</v>
      </c>
      <c r="M10" s="14" t="s">
        <f>TEXT(INDIRECT(ADDRESS(L27,M27+3,1,TRUE,"ltx-LiteralTypes"))*1000,"0.0")</f>
        <v>40</v>
      </c>
      <c r="N10" s="46" t="s">
        <v>143</v>
      </c>
      <c r="O10" s="14" t="s">
        <f>TEXT(INDIRECT(ADDRESS(N27,O27+3,1,TRUE,"ltx-LiteralTypes"))*1000,"0.0")</f>
        <v>101</v>
      </c>
      <c r="P10" s="46" t="s">
        <v>143</v>
      </c>
      <c r="Q10" s="14" t="s">
        <f>TEXT(INDIRECT(ADDRESS(P27,Q27+3,1,TRUE,"ltx-LiteralTypes"))*1000,"0.0")</f>
        <v>36</v>
      </c>
      <c r="R10" s="46" t="s">
        <v>144</v>
      </c>
      <c r="S10" s="14"/>
      <c r="T10" s="46"/>
      <c r="U10" s="46"/>
      <c r="V10" s="46"/>
      <c r="W10" s="50"/>
      <c r="X10" s="46"/>
      <c r="Y10" s="14"/>
      <c r="Z10" s="46"/>
      <c r="AA10" s="46"/>
      <c r="AB10" s="50"/>
      <c r="AC10" s="46"/>
      <c r="AD10" s="14"/>
      <c r="AE10" s="46"/>
      <c r="AF10" s="46"/>
      <c r="AG10" s="46"/>
      <c r="AH10" s="50"/>
      <c r="AI10" s="46"/>
      <c r="AJ10" s="14"/>
      <c r="AK10" s="46"/>
      <c r="AL10" s="46"/>
      <c r="AM10" s="46"/>
      <c r="AN10" s="50"/>
      <c r="AO10" s="46"/>
      <c r="AP10" s="14"/>
      <c r="AQ10" s="46"/>
      <c r="AR10" s="46"/>
      <c r="AS10" s="46"/>
      <c r="AT10" s="50"/>
      <c r="AU10" s="46"/>
      <c r="AV10" s="14"/>
    </row>
    <row r="11" spans="1:49" ht="13.5">
      <c r="A11" s="18" t="s">
        <v>147</v>
      </c>
      <c r="B11" s="1" t="s">
        <v>23</v>
      </c>
      <c r="C11" s="46" t="s">
        <f>IF(B39&lt;1,C39,CONCAT(B39,"\,",TEXT(C39,"000")))</f>
        <v>59</v>
      </c>
      <c r="D11" s="46" t="s">
        <v>23</v>
      </c>
      <c r="E11" s="46">
        <f>IF(D39&lt;1,E39,CONCAT(D39,"\,",TEXT(E39,"000")))</f>
        <v>414</v>
      </c>
      <c r="F11" s="46" t="s">
        <v>23</v>
      </c>
      <c r="G11" s="46">
        <f>IF(F39&lt;1,G39,CONCAT(F39,"\,",TEXT(G39,"000")))</f>
        <v>120</v>
      </c>
      <c r="H11" s="46" t="s">
        <v>23</v>
      </c>
      <c r="I11" s="46">
        <f>IF(H39&lt;1,I39,CONCAT(H39,"\,",TEXT(I39,"000")))</f>
        <v>138</v>
      </c>
      <c r="J11" s="46" t="s">
        <v>23</v>
      </c>
      <c r="K11" s="46">
        <f>IF(J39&lt;1,K39,CONCAT(J39,"\,",TEXT(K39,"000")))</f>
        <v>820</v>
      </c>
      <c r="L11" s="46" t="s">
        <v>23</v>
      </c>
      <c r="M11" s="46">
        <f>IF(L39&lt;1,M39,CONCAT(L39,"\,",TEXT(M39,"000")))</f>
        <v>89</v>
      </c>
      <c r="N11" s="46" t="s">
        <v>23</v>
      </c>
      <c r="O11" s="46" t="s">
        <f>IF(N39&lt;1,O39,CONCAT(N39,"\,",TEXT(O39,"000")))</f>
        <v>126</v>
      </c>
      <c r="P11" s="46" t="s">
        <v>23</v>
      </c>
      <c r="Q11" s="46">
        <f>IF(P39&lt;1,Q39,CONCAT(P39,"\,",TEXT(Q39,"000")))</f>
        <v>45</v>
      </c>
      <c r="R11" s="46" t="s">
        <v>24</v>
      </c>
      <c r="S11" s="14"/>
      <c r="T11" s="46"/>
      <c r="U11" s="46"/>
      <c r="V11" s="46"/>
      <c r="W11" s="50"/>
      <c r="X11" s="46"/>
      <c r="Y11" s="14"/>
      <c r="Z11" s="46"/>
      <c r="AA11" s="46"/>
      <c r="AB11" s="50"/>
      <c r="AC11" s="46"/>
      <c r="AD11" s="14"/>
      <c r="AE11" s="46"/>
      <c r="AF11" s="46"/>
      <c r="AG11" s="46"/>
      <c r="AH11" s="50"/>
      <c r="AI11" s="46"/>
      <c r="AJ11" s="14"/>
      <c r="AK11" s="46"/>
      <c r="AL11" s="46"/>
      <c r="AM11" s="46"/>
      <c r="AN11" s="50"/>
      <c r="AO11" s="46"/>
      <c r="AP11" s="14"/>
      <c r="AQ11" s="46"/>
      <c r="AR11" s="46"/>
      <c r="AS11" s="46"/>
      <c r="AT11" s="50"/>
      <c r="AU11" s="46"/>
      <c r="AV11" s="14"/>
    </row>
    <row r="12" spans="1:49" ht="13.5">
      <c r="A12" s="18"/>
      <c r="B12" s="1" t="s">
        <v>142</v>
      </c>
      <c r="C12" s="14" t="s">
        <f>TEXT(INDIRECT(ADDRESS(B28,C28+3,1,TRUE,"ltx-LiteralTypes"))*1000,"0.0")</f>
        <v>60</v>
      </c>
      <c r="D12" s="46" t="s">
        <v>143</v>
      </c>
      <c r="E12" s="14" t="s">
        <f>TEXT(INDIRECT(ADDRESS(D28,E28+3,1,TRUE,"ltx-LiteralTypes"))*1000,"0.0")</f>
        <v>74</v>
      </c>
      <c r="F12" s="46" t="s">
        <v>143</v>
      </c>
      <c r="G12" s="14" t="s">
        <f>TEXT(INDIRECT(ADDRESS(F28,G28+3,1,TRUE,"ltx-LiteralTypes"))*1000,"0.0")</f>
        <v>88</v>
      </c>
      <c r="H12" s="46" t="s">
        <v>143</v>
      </c>
      <c r="I12" s="14" t="s">
        <f>TEXT(INDIRECT(ADDRESS(H28,I28+3,1,TRUE,"ltx-LiteralTypes"))*1000,"0.0")</f>
        <v>101</v>
      </c>
      <c r="J12" s="46" t="s">
        <v>143</v>
      </c>
      <c r="K12" s="14" t="s">
        <f>TEXT(INDIRECT(ADDRESS(J28,K28+3,1,TRUE,"ltx-LiteralTypes"))*1000,"0.0")</f>
        <v>96</v>
      </c>
      <c r="L12" s="46" t="s">
        <v>143</v>
      </c>
      <c r="M12" s="14" t="s">
        <f>TEXT(INDIRECT(ADDRESS(L28,M28+3,1,TRUE,"ltx-LiteralTypes"))*1000,"0.0")</f>
        <v>113</v>
      </c>
      <c r="N12" s="46" t="s">
        <v>143</v>
      </c>
      <c r="O12" s="14" t="s">
        <f>TEXT(INDIRECT(ADDRESS(N28,O28+3,1,TRUE,"ltx-LiteralTypes"))*1000,"0.0")</f>
        <v>127</v>
      </c>
      <c r="P12" s="46" t="s">
        <v>143</v>
      </c>
      <c r="Q12" s="14" t="s">
        <f>TEXT(INDIRECT(ADDRESS(P28,Q28+3,1,TRUE,"ltx-LiteralTypes"))*1000,"0.0")</f>
        <v>138</v>
      </c>
      <c r="R12" s="46" t="s">
        <v>144</v>
      </c>
      <c r="S12" s="14"/>
      <c r="T12" s="46"/>
      <c r="U12" s="46"/>
      <c r="V12" s="46"/>
      <c r="W12" s="50"/>
      <c r="X12" s="46"/>
      <c r="Y12" s="14"/>
      <c r="Z12" s="46"/>
      <c r="AA12" s="46"/>
      <c r="AB12" s="50"/>
      <c r="AC12" s="46"/>
      <c r="AD12" s="14"/>
      <c r="AE12" s="46"/>
      <c r="AF12" s="46"/>
      <c r="AG12" s="46"/>
      <c r="AH12" s="50"/>
      <c r="AI12" s="46"/>
      <c r="AJ12" s="14"/>
      <c r="AK12" s="46"/>
      <c r="AL12" s="46"/>
      <c r="AM12" s="46"/>
      <c r="AN12" s="50"/>
      <c r="AO12" s="46"/>
      <c r="AP12" s="14"/>
      <c r="AQ12" s="46"/>
      <c r="AR12" s="46"/>
      <c r="AS12" s="46"/>
      <c r="AT12" s="50"/>
      <c r="AU12" s="46"/>
      <c r="AV12" s="14"/>
    </row>
    <row r="13" spans="1:49" ht="13.5">
      <c r="A13" s="18" t="s">
        <v>148</v>
      </c>
      <c r="B13" s="1" t="s">
        <v>23</v>
      </c>
      <c r="C13" s="46" t="s">
        <f>IF(B40&lt;1,C40,CONCAT(B40,"\,",TEXT(C40,"000")))</f>
        <v>61</v>
      </c>
      <c r="D13" s="46" t="s">
        <v>23</v>
      </c>
      <c r="E13" s="46" t="s">
        <f>IF(D40&lt;1,E40,CONCAT(D40,"\,",TEXT(E40,"000")))</f>
        <v>75</v>
      </c>
      <c r="F13" s="46" t="s">
        <v>23</v>
      </c>
      <c r="G13" s="46" t="s">
        <f>IF(F40&lt;1,G40,CONCAT(F40,"\,",TEXT(G40,"000")))</f>
        <v>89</v>
      </c>
      <c r="H13" s="46" t="s">
        <v>23</v>
      </c>
      <c r="I13" s="46">
        <f>IF(H40&lt;1,I40,CONCAT(H40,"\,",TEXT(I40,"000")))</f>
        <v>560</v>
      </c>
      <c r="J13" s="46" t="s">
        <v>23</v>
      </c>
      <c r="K13" s="46">
        <f>IF(J40&lt;1,K40,CONCAT(J40,"\,",TEXT(K40,"000")))</f>
        <v>790</v>
      </c>
      <c r="L13" s="46" t="s">
        <v>23</v>
      </c>
      <c r="M13" s="46">
        <f>IF(L40&lt;1,M40,CONCAT(L40,"\,",TEXT(M40,"000")))</f>
        <v>323</v>
      </c>
      <c r="N13" s="46" t="s">
        <v>23</v>
      </c>
      <c r="O13" s="46" t="s">
        <f>IF(N40&lt;1,O40,CONCAT(N40,"\,",TEXT(O40,"000")))</f>
        <v>128</v>
      </c>
      <c r="P13" s="46" t="s">
        <v>23</v>
      </c>
      <c r="Q13" s="46">
        <f>IF(P40&lt;1,Q40,CONCAT(P40,"\,",TEXT(Q40,"000")))</f>
        <v>146</v>
      </c>
      <c r="R13" s="46" t="s">
        <v>24</v>
      </c>
      <c r="S13" s="14"/>
      <c r="T13" s="46"/>
      <c r="U13" s="46"/>
      <c r="V13" s="46"/>
      <c r="W13" s="50"/>
      <c r="X13" s="46"/>
      <c r="Y13" s="14"/>
      <c r="Z13" s="46"/>
      <c r="AA13" s="46"/>
      <c r="AB13" s="50"/>
      <c r="AC13" s="46"/>
      <c r="AD13" s="14"/>
      <c r="AE13" s="46"/>
      <c r="AF13" s="46"/>
      <c r="AG13" s="46"/>
      <c r="AH13" s="50"/>
      <c r="AI13" s="46"/>
      <c r="AJ13" s="14"/>
      <c r="AK13" s="46"/>
      <c r="AL13" s="46"/>
      <c r="AM13" s="46"/>
      <c r="AN13" s="50"/>
      <c r="AO13" s="46"/>
      <c r="AP13" s="14"/>
      <c r="AQ13" s="46"/>
      <c r="AR13" s="46"/>
      <c r="AS13" s="46"/>
      <c r="AT13" s="50"/>
      <c r="AU13" s="46"/>
      <c r="AV13" s="14"/>
    </row>
    <row r="14" spans="1:49" ht="13.5">
      <c r="A14" s="18"/>
      <c r="B14" s="1" t="s">
        <v>142</v>
      </c>
      <c r="C14" s="14" t="s">
        <f>TEXT(INDIRECT(ADDRESS(B29,C29+3,1,TRUE,"ltx-LiteralTypes"))*1000,"0.0")</f>
        <v>62</v>
      </c>
      <c r="D14" s="46" t="s">
        <v>143</v>
      </c>
      <c r="E14" s="14" t="s">
        <f>TEXT(INDIRECT(ADDRESS(D29,E29+3,1,TRUE,"ltx-LiteralTypes"))*1000,"0.0")</f>
        <v>64</v>
      </c>
      <c r="F14" s="46" t="s">
        <v>143</v>
      </c>
      <c r="G14" s="14" t="s">
        <f>TEXT(INDIRECT(ADDRESS(F29,G29+3,1,TRUE,"ltx-LiteralTypes"))*1000,"0.0")</f>
        <v>90</v>
      </c>
      <c r="H14" s="46" t="s">
        <v>143</v>
      </c>
      <c r="I14" s="14" t="s">
        <f>TEXT(INDIRECT(ADDRESS(H29,I29+3,1,TRUE,"ltx-LiteralTypes"))*1000,"0.0")</f>
        <v>30</v>
      </c>
      <c r="J14" s="46" t="s">
        <v>143</v>
      </c>
      <c r="K14" s="14" t="s">
        <f>TEXT(INDIRECT(ADDRESS(J29,K29+3,1,TRUE,"ltx-LiteralTypes"))*1000,"0.0")</f>
        <v>111</v>
      </c>
      <c r="L14" s="46" t="s">
        <v>143</v>
      </c>
      <c r="M14" s="14" t="s">
        <f>TEXT(INDIRECT(ADDRESS(L29,M29+3,1,TRUE,"ltx-LiteralTypes"))*1000,"0.0")</f>
        <v>118</v>
      </c>
      <c r="N14" s="46" t="s">
        <v>143</v>
      </c>
      <c r="O14" s="14" t="s">
        <f>TEXT(INDIRECT(ADDRESS(N29,O29+3,1,TRUE,"ltx-LiteralTypes"))*1000,"0.0")</f>
        <v>129</v>
      </c>
      <c r="P14" s="46" t="s">
        <v>143</v>
      </c>
      <c r="Q14" s="14" t="s">
        <f>TEXT(INDIRECT(ADDRESS(P29,Q29+3,1,TRUE,"ltx-LiteralTypes"))*1000,"0.0")</f>
        <v>139</v>
      </c>
      <c r="R14" s="46" t="s">
        <v>144</v>
      </c>
      <c r="S14" s="14"/>
      <c r="T14" s="46"/>
      <c r="U14" s="46"/>
      <c r="V14" s="46"/>
      <c r="W14" s="50"/>
      <c r="X14" s="46"/>
      <c r="Y14" s="14"/>
      <c r="Z14" s="46"/>
      <c r="AA14" s="46"/>
      <c r="AB14" s="50"/>
      <c r="AC14" s="46"/>
      <c r="AD14" s="14"/>
      <c r="AE14" s="46"/>
      <c r="AF14" s="46"/>
      <c r="AG14" s="46"/>
      <c r="AH14" s="50"/>
      <c r="AI14" s="46"/>
      <c r="AJ14" s="14"/>
      <c r="AK14" s="46"/>
      <c r="AL14" s="46"/>
      <c r="AM14" s="46"/>
      <c r="AN14" s="50"/>
      <c r="AO14" s="46"/>
      <c r="AP14" s="14"/>
      <c r="AQ14" s="46"/>
      <c r="AR14" s="46"/>
      <c r="AS14" s="46"/>
      <c r="AT14" s="50"/>
      <c r="AU14" s="46"/>
      <c r="AV14" s="14"/>
    </row>
    <row r="15" spans="1:49" ht="13.5">
      <c r="A15" s="18" t="s">
        <v>149</v>
      </c>
      <c r="B15" s="1" t="s">
        <v>23</v>
      </c>
      <c r="C15" s="46" t="s">
        <f>IF(B41&lt;1,C41,CONCAT(B41,"\,",TEXT(C41,"000")))</f>
        <v>63</v>
      </c>
      <c r="D15" s="46" t="s">
        <v>23</v>
      </c>
      <c r="E15" s="46" t="s">
        <f>IF(D41&lt;1,E41,CONCAT(D41,"\,",TEXT(E41,"000")))</f>
        <v>76</v>
      </c>
      <c r="F15" s="46" t="s">
        <v>23</v>
      </c>
      <c r="G15" s="46">
        <f>IF(F41&lt;1,G41,CONCAT(F41,"\,",TEXT(G41,"000")))</f>
        <v>650</v>
      </c>
      <c r="H15" s="46" t="s">
        <v>23</v>
      </c>
      <c r="I15" s="46">
        <f>IF(H41&lt;1,I41,CONCAT(H41,"\,",TEXT(I41,"000")))</f>
        <v>481</v>
      </c>
      <c r="J15" s="46" t="s">
        <v>23</v>
      </c>
      <c r="K15" s="46">
        <f>IF(J41&lt;1,K41,CONCAT(J41,"\,",TEXT(K41,"000")))</f>
        <v>305</v>
      </c>
      <c r="L15" s="46" t="s">
        <v>23</v>
      </c>
      <c r="M15" s="46">
        <f>IF(L41&lt;1,M41,CONCAT(L41,"\,",TEXT(M41,"000")))</f>
        <v>293</v>
      </c>
      <c r="N15" s="46" t="s">
        <v>23</v>
      </c>
      <c r="O15" s="46">
        <f>IF(N41&lt;1,O41,CONCAT(N41,"\,",TEXT(O41,"000")))</f>
        <v>56</v>
      </c>
      <c r="P15" s="46" t="s">
        <v>23</v>
      </c>
      <c r="Q15" s="46">
        <f>IF(P41&lt;1,Q41,CONCAT(P41,"\,",TEXT(Q41,"000")))</f>
        <v>182</v>
      </c>
      <c r="R15" s="46" t="s">
        <v>24</v>
      </c>
      <c r="S15" s="14"/>
      <c r="T15" s="46"/>
      <c r="U15" s="46"/>
      <c r="V15" s="46"/>
      <c r="W15" s="50"/>
      <c r="X15" s="46"/>
      <c r="Y15" s="14"/>
      <c r="Z15" s="46"/>
      <c r="AA15" s="46"/>
      <c r="AB15" s="50"/>
      <c r="AC15" s="46"/>
      <c r="AD15" s="14"/>
      <c r="AE15" s="46"/>
      <c r="AF15" s="46"/>
      <c r="AG15" s="46"/>
      <c r="AH15" s="50"/>
      <c r="AI15" s="46"/>
      <c r="AJ15" s="14"/>
      <c r="AK15" s="46"/>
      <c r="AL15" s="46"/>
      <c r="AM15" s="46"/>
      <c r="AN15" s="50"/>
      <c r="AO15" s="46"/>
      <c r="AP15" s="14"/>
      <c r="AQ15" s="46"/>
      <c r="AR15" s="46"/>
      <c r="AS15" s="46"/>
      <c r="AT15" s="50"/>
      <c r="AU15" s="46"/>
      <c r="AV15" s="14"/>
    </row>
    <row r="16" spans="1:49" ht="13.5">
      <c r="A16" s="18"/>
      <c r="B16" s="1" t="s">
        <v>142</v>
      </c>
      <c r="C16" s="14" t="s">
        <f>TEXT(INDIRECT(ADDRESS(B30,C30+3,1,TRUE,"ltx-LiteralTypes"))*1000,"0.0")</f>
        <v>64</v>
      </c>
      <c r="D16" s="46" t="s">
        <v>143</v>
      </c>
      <c r="E16" s="14" t="s">
        <f>TEXT(INDIRECT(ADDRESS(D30,E30+3,1,TRUE,"ltx-LiteralTypes"))*1000,"0.0")</f>
        <v>77</v>
      </c>
      <c r="F16" s="46" t="s">
        <v>143</v>
      </c>
      <c r="G16" s="14" t="s">
        <f>TEXT(INDIRECT(ADDRESS(F30,G30+3,1,TRUE,"ltx-LiteralTypes"))*1000,"0.0")</f>
        <v>91</v>
      </c>
      <c r="H16" s="46" t="s">
        <v>143</v>
      </c>
      <c r="I16" s="14" t="s">
        <f>TEXT(INDIRECT(ADDRESS(H30,I30+3,1,TRUE,"ltx-LiteralTypes"))*1000,"0.0")</f>
        <v>38</v>
      </c>
      <c r="J16" s="46" t="s">
        <v>143</v>
      </c>
      <c r="K16" s="14" t="s">
        <f>TEXT(INDIRECT(ADDRESS(J30,K30+3,1,TRUE,"ltx-LiteralTypes"))*1000,"0.0")</f>
        <v>112</v>
      </c>
      <c r="L16" s="46" t="s">
        <v>143</v>
      </c>
      <c r="M16" s="14" t="s">
        <f>TEXT(INDIRECT(ADDRESS(L30,M30+3,1,TRUE,"ltx-LiteralTypes"))*1000,"0.0")</f>
        <v>119</v>
      </c>
      <c r="N16" s="46" t="s">
        <v>143</v>
      </c>
      <c r="O16" s="14" t="s">
        <f>TEXT(INDIRECT(ADDRESS(N30,O30+3,1,TRUE,"ltx-LiteralTypes"))*1000,"0.0")</f>
        <v>130</v>
      </c>
      <c r="P16" s="46" t="s">
        <v>143</v>
      </c>
      <c r="Q16" s="14" t="s">
        <f>TEXT(INDIRECT(ADDRESS(P30,Q30+3,1,TRUE,"ltx-LiteralTypes"))*1000,"0.0")</f>
        <v>36</v>
      </c>
      <c r="R16" s="46" t="s">
        <v>144</v>
      </c>
      <c r="S16" s="14"/>
      <c r="T16" s="46"/>
      <c r="U16" s="46"/>
      <c r="V16" s="46"/>
      <c r="W16" s="50"/>
      <c r="X16" s="46"/>
      <c r="Y16" s="14"/>
      <c r="Z16" s="46"/>
      <c r="AA16" s="46"/>
      <c r="AB16" s="50"/>
      <c r="AC16" s="46"/>
      <c r="AD16" s="14"/>
      <c r="AE16" s="46"/>
      <c r="AF16" s="46"/>
      <c r="AG16" s="46"/>
      <c r="AH16" s="50"/>
      <c r="AI16" s="46"/>
      <c r="AJ16" s="14"/>
      <c r="AK16" s="46"/>
      <c r="AL16" s="46"/>
      <c r="AM16" s="46"/>
      <c r="AN16" s="50"/>
      <c r="AO16" s="46"/>
      <c r="AP16" s="14"/>
      <c r="AQ16" s="46"/>
      <c r="AR16" s="46"/>
      <c r="AS16" s="46"/>
      <c r="AT16" s="50"/>
      <c r="AU16" s="46"/>
      <c r="AV16" s="14"/>
    </row>
    <row r="17" spans="1:49" ht="13.5">
      <c r="A17" s="18" t="s">
        <v>150</v>
      </c>
      <c r="B17" s="1" t="s">
        <v>23</v>
      </c>
      <c r="C17" s="52" t="s">
        <f>IF(B42&lt;1,C42,CONCAT(B42,"\,",TEXT(C42,"000")))</f>
        <v>65</v>
      </c>
      <c r="D17" s="46" t="s">
        <v>23</v>
      </c>
      <c r="E17" s="52" t="s">
        <f>IF(D42&lt;1,E42,CONCAT(D42,"\,",TEXT(E42,"000")))</f>
        <v>78</v>
      </c>
      <c r="F17" s="46" t="s">
        <v>23</v>
      </c>
      <c r="G17" s="52" t="s">
        <f>IF(F42&lt;1,G42,CONCAT(F42,"\,",TEXT(G42,"000")))</f>
        <v>92</v>
      </c>
      <c r="H17" s="46" t="s">
        <v>23</v>
      </c>
      <c r="I17" s="52" t="s">
        <f>IF(H42&lt;1,I42,CONCAT(H42,"\,",TEXT(I42,"000")))</f>
        <v>102</v>
      </c>
      <c r="J17" s="46" t="s">
        <v>23</v>
      </c>
      <c r="K17" s="52">
        <f>IF(J42&lt;1,K42,CONCAT(J42,"\,",TEXT(K42,"000")))</f>
        <v>609</v>
      </c>
      <c r="L17" s="46" t="s">
        <v>23</v>
      </c>
      <c r="M17" s="52" t="s">
        <f>IF(L42&lt;1,M42,CONCAT(L42,"\,",TEXT(M42,"000")))</f>
        <v>120</v>
      </c>
      <c r="N17" s="46" t="s">
        <v>23</v>
      </c>
      <c r="O17" s="52">
        <f>IF(N42&lt;1,O42,CONCAT(N42,"\,",TEXT(O42,"000")))</f>
        <v>222</v>
      </c>
      <c r="P17" s="46" t="s">
        <v>23</v>
      </c>
      <c r="Q17" s="52">
        <f>IF(P42&lt;1,Q42,CONCAT(P42,"\,",TEXT(Q42,"000")))</f>
        <v>633</v>
      </c>
      <c r="R17" s="46" t="s">
        <v>24</v>
      </c>
      <c r="S17" s="14"/>
      <c r="T17" s="46"/>
      <c r="U17" s="46"/>
      <c r="V17" s="46"/>
      <c r="W17" s="50"/>
      <c r="X17" s="46"/>
      <c r="Y17" s="14"/>
      <c r="Z17" s="46"/>
      <c r="AA17" s="46"/>
      <c r="AB17" s="50"/>
      <c r="AC17" s="46"/>
      <c r="AD17" s="14"/>
      <c r="AE17" s="46"/>
      <c r="AF17" s="46"/>
      <c r="AG17" s="46"/>
      <c r="AH17" s="50"/>
      <c r="AI17" s="46"/>
      <c r="AJ17" s="14"/>
      <c r="AK17" s="46"/>
      <c r="AL17" s="46"/>
      <c r="AM17" s="46"/>
      <c r="AN17" s="50"/>
      <c r="AO17" s="46"/>
      <c r="AP17" s="14"/>
      <c r="AQ17" s="46"/>
      <c r="AR17" s="46"/>
      <c r="AS17" s="46"/>
      <c r="AT17" s="50"/>
      <c r="AU17" s="46"/>
      <c r="AV17" s="14"/>
    </row>
    <row r="18" spans="1:49" ht="13.5">
      <c r="A18" s="18"/>
      <c r="B18" s="1" t="s">
        <v>142</v>
      </c>
      <c r="C18" s="14" t="s">
        <f>TEXT(INDIRECT(ADDRESS(B31,C31+3,1,TRUE,"ltx-LiteralTypes"))*1000,"0.0")</f>
        <v>66</v>
      </c>
      <c r="D18" s="46" t="s">
        <v>143</v>
      </c>
      <c r="E18" s="14" t="s">
        <f>TEXT(INDIRECT(ADDRESS(D31,E31+3,1,TRUE,"ltx-LiteralTypes"))*1000,"0.0")</f>
        <v>79</v>
      </c>
      <c r="F18" s="46" t="s">
        <v>143</v>
      </c>
      <c r="G18" s="14" t="s">
        <f>TEXT(INDIRECT(ADDRESS(F31,G31+3,1,TRUE,"ltx-LiteralTypes"))*1000,"0.0")</f>
        <v>93</v>
      </c>
      <c r="H18" s="46" t="s">
        <v>143</v>
      </c>
      <c r="I18" s="14" t="s">
        <f>TEXT(INDIRECT(ADDRESS(H31,I31+3,1,TRUE,"ltx-LiteralTypes"))*1000,"0.0")</f>
        <v>103</v>
      </c>
      <c r="J18" s="46" t="s">
        <v>143</v>
      </c>
      <c r="K18" s="14" t="s">
        <f>TEXT(INDIRECT(ADDRESS(J31,K31+3,1,TRUE,"ltx-LiteralTypes"))*1000,"0.0")</f>
        <v>113</v>
      </c>
      <c r="L18" s="46" t="s">
        <v>143</v>
      </c>
      <c r="M18" s="14" t="s">
        <f>TEXT(INDIRECT(ADDRESS(L31,M31+3,1,TRUE,"ltx-LiteralTypes"))*1000,"0.0")</f>
        <v>36</v>
      </c>
      <c r="N18" s="46" t="s">
        <v>143</v>
      </c>
      <c r="O18" s="14" t="s">
        <f>TEXT(INDIRECT(ADDRESS(N31,O31+3,1,TRUE,"ltx-LiteralTypes"))*1000,"0.0")</f>
        <v>131</v>
      </c>
      <c r="P18" s="46" t="s">
        <v>143</v>
      </c>
      <c r="Q18" s="14" t="s">
        <f>TEXT(INDIRECT(ADDRESS(P31,Q31+3,1,TRUE,"ltx-LiteralTypes"))*1000,"0.0")</f>
        <v>113</v>
      </c>
      <c r="R18" s="46" t="s">
        <v>144</v>
      </c>
      <c r="S18" s="14"/>
      <c r="T18" s="46"/>
      <c r="U18" s="46"/>
      <c r="V18" s="46"/>
      <c r="W18" s="50"/>
      <c r="X18" s="46"/>
      <c r="Y18" s="14"/>
      <c r="Z18" s="46"/>
      <c r="AA18" s="46"/>
      <c r="AB18" s="50"/>
      <c r="AC18" s="46"/>
      <c r="AD18" s="14"/>
      <c r="AE18" s="46"/>
      <c r="AF18" s="46"/>
      <c r="AG18" s="46"/>
      <c r="AH18" s="50"/>
      <c r="AI18" s="46"/>
      <c r="AJ18" s="14"/>
      <c r="AK18" s="46"/>
      <c r="AL18" s="46"/>
      <c r="AM18" s="46"/>
      <c r="AN18" s="50"/>
      <c r="AO18" s="46"/>
      <c r="AP18" s="14"/>
      <c r="AQ18" s="46"/>
      <c r="AR18" s="46"/>
      <c r="AS18" s="46"/>
      <c r="AT18" s="50"/>
      <c r="AU18" s="46"/>
      <c r="AV18" s="14"/>
    </row>
    <row r="19" spans="1:49" ht="13.5">
      <c r="A19" s="18" t="s">
        <v>22</v>
      </c>
      <c r="B19" s="1"/>
      <c r="C19" s="14"/>
      <c r="D19" s="46"/>
      <c r="E19" s="14"/>
      <c r="F19" s="46"/>
      <c r="G19" s="14"/>
      <c r="H19" s="46"/>
      <c r="I19" s="14"/>
      <c r="J19" s="46"/>
      <c r="K19" s="14"/>
      <c r="L19" s="46"/>
      <c r="M19" s="14"/>
      <c r="N19" s="46"/>
      <c r="O19" s="14"/>
      <c r="P19" s="46"/>
      <c r="Q19" s="14"/>
      <c r="R19" s="46"/>
      <c r="S19" s="14"/>
      <c r="T19" s="46"/>
      <c r="U19" s="46"/>
      <c r="V19" s="46"/>
      <c r="W19" s="50"/>
      <c r="X19" s="46"/>
      <c r="Y19" s="14"/>
      <c r="Z19" s="46"/>
      <c r="AA19" s="46"/>
      <c r="AB19" s="50"/>
      <c r="AC19" s="46"/>
      <c r="AD19" s="14"/>
      <c r="AE19" s="46"/>
      <c r="AF19" s="46"/>
      <c r="AG19" s="46"/>
      <c r="AH19" s="50"/>
      <c r="AI19" s="46"/>
      <c r="AJ19" s="14"/>
      <c r="AK19" s="46"/>
      <c r="AL19" s="46"/>
      <c r="AM19" s="46"/>
      <c r="AN19" s="50"/>
      <c r="AO19" s="46"/>
      <c r="AP19" s="14"/>
      <c r="AQ19" s="46"/>
      <c r="AR19" s="46"/>
      <c r="AS19" s="46"/>
      <c r="AT19" s="50"/>
      <c r="AU19" s="46"/>
      <c r="AV19" s="14"/>
    </row>
    <row r="20" spans="1:49" ht="13.5">
      <c r="A20" s="18" t="s">
        <v>151</v>
      </c>
      <c r="B20" s="1" t="s">
        <v>23</v>
      </c>
      <c r="C20" s="52" t="s">
        <f>IF(B43&lt;1,C43,CONCAT(B43,"\,",TEXT(C43,"000")))</f>
        <v>51</v>
      </c>
      <c r="D20" s="46" t="s">
        <v>23</v>
      </c>
      <c r="E20" s="52" t="s">
        <f>IF(D43&lt;1,E43,CONCAT(D43,"\,",TEXT(E43,"000")))</f>
        <v>68</v>
      </c>
      <c r="F20" s="46" t="s">
        <v>23</v>
      </c>
      <c r="G20" s="52" t="s">
        <f>IF(F43&lt;1,G43,CONCAT(F43,"\,",TEXT(G43,"000")))</f>
        <v>81</v>
      </c>
      <c r="H20" s="46" t="s">
        <v>23</v>
      </c>
      <c r="I20" s="52" t="s">
        <f>IF(H43&lt;1,I43,CONCAT(H43,"\,",TEXT(I43,"000")))</f>
        <v>95</v>
      </c>
      <c r="J20" s="46" t="s">
        <v>23</v>
      </c>
      <c r="K20" s="52" t="s">
        <f>IF(J43&lt;1,K43,CONCAT(J43,"\,",TEXT(K43,"000")))</f>
        <v>105</v>
      </c>
      <c r="L20" s="46" t="s">
        <v>23</v>
      </c>
      <c r="M20" s="52" t="s">
        <f>IF(L43&lt;1,M43,CONCAT(L43,"\,",TEXT(M43,"000")))</f>
        <v>115</v>
      </c>
      <c r="N20" s="46" t="s">
        <v>23</v>
      </c>
      <c r="O20" s="52" t="s">
        <f>IF(N43&lt;1,O43,CONCAT(N43,"\,",TEXT(O43,"000")))</f>
        <v>122</v>
      </c>
      <c r="P20" s="46" t="s">
        <v>23</v>
      </c>
      <c r="Q20" s="52" t="s">
        <f>IF(P43&lt;1,Q43,CONCAT(P43,"\,",TEXT(Q43,"000")))</f>
        <v>133</v>
      </c>
      <c r="R20" s="46" t="s">
        <v>24</v>
      </c>
      <c r="S20" s="14"/>
      <c r="T20" s="46"/>
      <c r="U20" s="46"/>
      <c r="V20" s="46"/>
      <c r="W20" s="59"/>
      <c r="X20" s="46"/>
      <c r="Y20" s="14"/>
      <c r="Z20" s="46"/>
      <c r="AA20" s="46"/>
      <c r="AB20" s="59"/>
      <c r="AC20" s="46"/>
      <c r="AD20" s="14"/>
      <c r="AE20" s="46"/>
      <c r="AF20" s="46"/>
      <c r="AG20" s="46"/>
      <c r="AH20" s="59"/>
      <c r="AI20" s="46"/>
      <c r="AJ20" s="14"/>
      <c r="AK20" s="46"/>
      <c r="AL20" s="46"/>
      <c r="AM20" s="46"/>
      <c r="AN20" s="59"/>
      <c r="AO20" s="46"/>
      <c r="AP20" s="14"/>
      <c r="AQ20" s="46"/>
      <c r="AR20" s="46"/>
      <c r="AS20" s="46"/>
      <c r="AT20" s="50"/>
      <c r="AU20" s="46"/>
      <c r="AV20" s="14"/>
    </row>
    <row r="21" spans="1:49" ht="13.5">
      <c r="A21" s="18"/>
      <c r="B21" s="1" t="s">
        <v>142</v>
      </c>
      <c r="C21" s="14" t="s">
        <f>TEXT(INDIRECT(ADDRESS(B32,C32+3,1,TRUE,"ltx-LiteralTypes"))*1000,"0.0")</f>
        <v>52</v>
      </c>
      <c r="D21" s="46" t="s">
        <v>143</v>
      </c>
      <c r="E21" s="14" t="s">
        <f>TEXT(INDIRECT(ADDRESS(D32,E32+3,1,TRUE,"ltx-LiteralTypes"))*1000,"0.0")</f>
        <v>69</v>
      </c>
      <c r="F21" s="46" t="s">
        <v>143</v>
      </c>
      <c r="G21" s="14" t="s">
        <f>TEXT(INDIRECT(ADDRESS(F32,G32+3,1,TRUE,"ltx-LiteralTypes"))*1000,"0.0")</f>
        <v>82</v>
      </c>
      <c r="H21" s="46" t="s">
        <v>143</v>
      </c>
      <c r="I21" s="14" t="s">
        <f>TEXT(INDIRECT(ADDRESS(H32,I32+3,1,TRUE,"ltx-LiteralTypes"))*1000,"0.0")</f>
        <v>96</v>
      </c>
      <c r="J21" s="46" t="s">
        <v>143</v>
      </c>
      <c r="K21" s="14" t="s">
        <f>TEXT(INDIRECT(ADDRESS(J32,K32+3,1,TRUE,"ltx-LiteralTypes"))*1000,"0.0")</f>
        <v>106</v>
      </c>
      <c r="L21" s="46" t="s">
        <v>143</v>
      </c>
      <c r="M21" s="14" t="s">
        <f>TEXT(INDIRECT(ADDRESS(L32,M32+3,1,TRUE,"ltx-LiteralTypes"))*1000,"0.0")</f>
        <v>30</v>
      </c>
      <c r="N21" s="46" t="s">
        <v>143</v>
      </c>
      <c r="O21" s="14" t="s">
        <f>TEXT(INDIRECT(ADDRESS(N32,O32+3,1,TRUE,"ltx-LiteralTypes"))*1000,"0.0")</f>
        <v>123</v>
      </c>
      <c r="P21" s="46" t="s">
        <v>143</v>
      </c>
      <c r="Q21" s="14" t="s">
        <f>TEXT(INDIRECT(ADDRESS(P32,Q32+3,1,TRUE,"ltx-LiteralTypes"))*1000,"0.0")</f>
        <v>134</v>
      </c>
      <c r="R21" s="46" t="s">
        <v>152</v>
      </c>
      <c r="S21" s="14"/>
      <c r="T21" s="46"/>
      <c r="U21" s="46"/>
      <c r="V21" s="46"/>
      <c r="W21" s="59"/>
      <c r="X21" s="46"/>
      <c r="Y21" s="14"/>
      <c r="Z21" s="46"/>
      <c r="AA21" s="46"/>
      <c r="AB21" s="59"/>
      <c r="AC21" s="46"/>
      <c r="AD21" s="14"/>
      <c r="AE21" s="46"/>
      <c r="AF21" s="46"/>
      <c r="AG21" s="46"/>
      <c r="AH21" s="59"/>
      <c r="AI21" s="46"/>
      <c r="AJ21" s="14"/>
      <c r="AK21" s="46"/>
      <c r="AL21" s="46"/>
      <c r="AM21" s="46"/>
      <c r="AN21" s="59"/>
      <c r="AO21" s="46"/>
      <c r="AP21" s="14"/>
      <c r="AQ21" s="46"/>
      <c r="AR21" s="46"/>
      <c r="AS21" s="46"/>
      <c r="AT21" s="50"/>
      <c r="AU21" s="46"/>
      <c r="AV21" s="14"/>
    </row>
    <row r="22" spans="1:49" ht="13.5">
      <c r="A22" s="18" t="s">
        <v>22</v>
      </c>
      <c r="B22" s="1"/>
      <c r="C22" s="14"/>
      <c r="D22" s="46"/>
      <c r="E22" s="14"/>
      <c r="F22" s="46"/>
      <c r="G22" s="14"/>
      <c r="H22" s="46"/>
      <c r="I22" s="14"/>
      <c r="J22" s="46"/>
      <c r="K22" s="14"/>
      <c r="L22" s="46"/>
      <c r="M22" s="14"/>
      <c r="N22" s="46"/>
      <c r="O22" s="14"/>
      <c r="P22" s="46"/>
      <c r="Q22" s="14"/>
      <c r="R22" s="46"/>
      <c r="S22" s="14"/>
      <c r="T22" s="46"/>
      <c r="U22" s="46"/>
      <c r="V22" s="46"/>
      <c r="W22" s="59"/>
      <c r="X22" s="46"/>
      <c r="Y22" s="14"/>
      <c r="Z22" s="46"/>
      <c r="AA22" s="46"/>
      <c r="AB22" s="59"/>
      <c r="AC22" s="46"/>
      <c r="AD22" s="14"/>
      <c r="AE22" s="46"/>
      <c r="AF22" s="46"/>
      <c r="AG22" s="46"/>
      <c r="AH22" s="59"/>
      <c r="AI22" s="46"/>
      <c r="AJ22" s="14"/>
      <c r="AK22" s="46"/>
      <c r="AL22" s="46"/>
      <c r="AM22" s="46"/>
      <c r="AN22" s="59"/>
      <c r="AO22" s="46"/>
      <c r="AP22" s="14"/>
      <c r="AQ22" s="46"/>
      <c r="AR22" s="46"/>
      <c r="AS22" s="46"/>
      <c r="AT22" s="50"/>
      <c r="AU22" s="46"/>
      <c r="AV22" s="14"/>
    </row>
    <row r="23" spans="1:49" ht="13.5">
      <c r="A23" s="18"/>
      <c r="B23" s="1"/>
      <c r="C23" s="46"/>
      <c r="D23" s="46"/>
      <c r="E23" s="59"/>
      <c r="F23" s="46"/>
      <c r="G23" s="14"/>
      <c r="H23" s="46"/>
      <c r="I23" s="46"/>
      <c r="J23" s="46"/>
      <c r="K23" s="59"/>
      <c r="L23" s="46"/>
      <c r="M23" s="14"/>
      <c r="N23" s="46"/>
      <c r="O23" s="46"/>
      <c r="P23" s="46"/>
      <c r="Q23" s="59"/>
      <c r="R23" s="46"/>
      <c r="S23" s="14"/>
      <c r="T23" s="46"/>
      <c r="U23" s="46"/>
      <c r="V23" s="46"/>
      <c r="W23" s="59"/>
      <c r="X23" s="46"/>
      <c r="Y23" s="14"/>
      <c r="Z23" s="46"/>
      <c r="AA23" s="46"/>
      <c r="AB23" s="59"/>
      <c r="AC23" s="46"/>
      <c r="AD23" s="14"/>
      <c r="AE23" s="46"/>
      <c r="AF23" s="46"/>
      <c r="AG23" s="46"/>
      <c r="AH23" s="59"/>
      <c r="AI23" s="46"/>
      <c r="AJ23" s="14"/>
      <c r="AK23" s="46"/>
      <c r="AL23" s="46"/>
      <c r="AM23" s="46"/>
      <c r="AN23" s="59"/>
      <c r="AO23" s="46"/>
      <c r="AP23" s="14"/>
      <c r="AQ23" s="46"/>
      <c r="AR23" s="46"/>
      <c r="AS23" s="46"/>
      <c r="AT23" s="50"/>
      <c r="AU23" s="46"/>
      <c r="AV23" s="14"/>
    </row>
    <row r="24" spans="1:49" ht="13.5">
      <c r="A24" s="60" t="inlineStr">
        <is>
          <t>mapping ltx-LiteralTypes &lt;-&gt; ltx-types-transposed</t>
        </is>
      </c>
      <c r="T24" s="46"/>
      <c r="U24" s="46"/>
      <c r="V24" s="46"/>
      <c r="W24" s="59"/>
      <c r="X24" s="46"/>
      <c r="Y24" s="14"/>
      <c r="Z24" s="46"/>
      <c r="AA24" s="46"/>
      <c r="AB24" s="59"/>
      <c r="AC24" s="46"/>
      <c r="AD24" s="14"/>
      <c r="AE24" s="46"/>
      <c r="AF24" s="46"/>
      <c r="AG24" s="46"/>
      <c r="AH24" s="59"/>
      <c r="AI24" s="46"/>
      <c r="AJ24" s="14"/>
      <c r="AK24" s="46"/>
      <c r="AL24" s="46"/>
      <c r="AM24" s="46"/>
      <c r="AN24" s="59"/>
      <c r="AO24" s="46"/>
      <c r="AP24" s="14"/>
      <c r="AQ24" s="46"/>
      <c r="AR24" s="46"/>
      <c r="AS24" s="46"/>
      <c r="AT24" s="50"/>
      <c r="AU24" s="46"/>
      <c r="AV24" s="14"/>
    </row>
    <row r="25" spans="1:49" ht="13.5">
      <c r="A25" s="18"/>
      <c r="B25" s="1">
        <v>16</v>
      </c>
      <c r="C25" s="61">
        <f>C32+6</f>
        <v>8</v>
      </c>
      <c r="D25" s="46">
        <f>B25+1</f>
        <v>17</v>
      </c>
      <c r="E25" s="61">
        <f>E32+6</f>
        <v>8</v>
      </c>
      <c r="F25" s="46">
        <f>D25+1</f>
        <v>18</v>
      </c>
      <c r="G25" s="61">
        <v>8</v>
      </c>
      <c r="H25" s="46">
        <f>F25+1</f>
        <v>19</v>
      </c>
      <c r="I25" s="61">
        <f>I32+6</f>
        <v>8</v>
      </c>
      <c r="J25" s="46">
        <f>H25+1</f>
        <v>20</v>
      </c>
      <c r="K25" s="61">
        <f>K32+6</f>
        <v>8</v>
      </c>
      <c r="L25" s="46">
        <f>J25+1</f>
        <v>21</v>
      </c>
      <c r="M25" s="61">
        <f>M32+6</f>
        <v>8</v>
      </c>
      <c r="N25" s="46">
        <f>L25+1</f>
        <v>22</v>
      </c>
      <c r="O25" s="61">
        <f>O32+6</f>
        <v>8</v>
      </c>
      <c r="P25" s="46">
        <f>N25+1</f>
        <v>23</v>
      </c>
      <c r="Q25" s="61">
        <f>Q32+6</f>
        <v>8</v>
      </c>
      <c r="R25" s="46">
        <f>P25+1</f>
        <v>24</v>
      </c>
      <c r="S25" s="61">
        <f>S32+6</f>
        <v>8</v>
      </c>
      <c r="T25" s="46"/>
      <c r="U25" s="46"/>
      <c r="V25" s="46"/>
      <c r="W25" s="59"/>
      <c r="X25" s="46"/>
      <c r="Y25" s="14"/>
      <c r="Z25" s="46"/>
      <c r="AA25" s="46"/>
      <c r="AB25" s="59"/>
      <c r="AC25" s="46"/>
      <c r="AD25" s="14"/>
      <c r="AE25" s="46"/>
      <c r="AF25" s="46"/>
      <c r="AG25" s="46"/>
      <c r="AH25" s="59"/>
      <c r="AI25" s="46"/>
      <c r="AJ25" s="14"/>
      <c r="AK25" s="46"/>
      <c r="AL25" s="46"/>
      <c r="AM25" s="46"/>
      <c r="AN25" s="59"/>
      <c r="AO25" s="46"/>
      <c r="AP25" s="14"/>
      <c r="AQ25" s="46"/>
      <c r="AR25" s="46"/>
      <c r="AS25" s="46"/>
      <c r="AT25" s="50"/>
      <c r="AU25" s="46"/>
      <c r="AV25" s="14"/>
    </row>
    <row r="26" spans="1:49" ht="13.5">
      <c r="A26" s="18"/>
      <c r="B26" s="1">
        <f>B25</f>
        <v>16</v>
      </c>
      <c r="C26" s="61">
        <f>C25+6</f>
        <v>14</v>
      </c>
      <c r="D26" s="1">
        <f>D25</f>
        <v>17</v>
      </c>
      <c r="E26" s="61">
        <f>E25+6</f>
        <v>14</v>
      </c>
      <c r="F26" s="1">
        <f>F25</f>
        <v>18</v>
      </c>
      <c r="G26" s="61">
        <f>G25+6</f>
        <v>14</v>
      </c>
      <c r="H26" s="1">
        <f>H25</f>
        <v>19</v>
      </c>
      <c r="I26" s="61">
        <f>I25+6</f>
        <v>14</v>
      </c>
      <c r="J26" s="1">
        <f>J25</f>
        <v>20</v>
      </c>
      <c r="K26" s="61">
        <f>K25+6</f>
        <v>14</v>
      </c>
      <c r="L26" s="1">
        <f>L25</f>
        <v>21</v>
      </c>
      <c r="M26" s="61">
        <f>M25+6</f>
        <v>14</v>
      </c>
      <c r="N26" s="1">
        <f>N25</f>
        <v>22</v>
      </c>
      <c r="O26" s="61">
        <f>O25+6</f>
        <v>14</v>
      </c>
      <c r="P26" s="1">
        <f>P25</f>
        <v>23</v>
      </c>
      <c r="Q26" s="61">
        <f>Q25+6</f>
        <v>14</v>
      </c>
      <c r="R26" s="1">
        <f>R25</f>
        <v>24</v>
      </c>
      <c r="S26" s="61">
        <f>S25+6</f>
        <v>14</v>
      </c>
      <c r="T26" s="46"/>
      <c r="U26" s="46"/>
      <c r="V26" s="46"/>
      <c r="W26" s="59"/>
      <c r="X26" s="46"/>
      <c r="Y26" s="14"/>
      <c r="Z26" s="46"/>
      <c r="AA26" s="46"/>
      <c r="AB26" s="59"/>
      <c r="AC26" s="46"/>
      <c r="AD26" s="14"/>
      <c r="AE26" s="46"/>
      <c r="AF26" s="46"/>
      <c r="AG26" s="46"/>
      <c r="AH26" s="59"/>
      <c r="AI26" s="46"/>
      <c r="AJ26" s="14"/>
      <c r="AK26" s="46"/>
      <c r="AL26" s="46"/>
      <c r="AM26" s="46"/>
      <c r="AN26" s="59"/>
      <c r="AO26" s="46"/>
      <c r="AP26" s="14"/>
      <c r="AQ26" s="46"/>
      <c r="AR26" s="46"/>
      <c r="AS26" s="46"/>
      <c r="AT26" s="50"/>
      <c r="AU26" s="46"/>
      <c r="AV26" s="14"/>
    </row>
    <row r="27" spans="1:49" ht="13.5">
      <c r="A27" s="18"/>
      <c r="B27" s="1">
        <f>B26</f>
        <v>16</v>
      </c>
      <c r="C27" s="61">
        <f>C26+6</f>
        <v>20</v>
      </c>
      <c r="D27" s="1">
        <f>D26</f>
        <v>17</v>
      </c>
      <c r="E27" s="61">
        <f>E26+6</f>
        <v>20</v>
      </c>
      <c r="F27" s="1">
        <f>F26</f>
        <v>18</v>
      </c>
      <c r="G27" s="61">
        <f>G26+6</f>
        <v>20</v>
      </c>
      <c r="H27" s="1">
        <f>H26</f>
        <v>19</v>
      </c>
      <c r="I27" s="61">
        <f>I26+6</f>
        <v>20</v>
      </c>
      <c r="J27" s="1">
        <f>J26</f>
        <v>20</v>
      </c>
      <c r="K27" s="61">
        <f>K26+6</f>
        <v>20</v>
      </c>
      <c r="L27" s="1">
        <f>L26</f>
        <v>21</v>
      </c>
      <c r="M27" s="61">
        <f>M26+6</f>
        <v>20</v>
      </c>
      <c r="N27" s="1">
        <f>N26</f>
        <v>22</v>
      </c>
      <c r="O27" s="61">
        <f>O26+6</f>
        <v>20</v>
      </c>
      <c r="P27" s="1">
        <f>P26</f>
        <v>23</v>
      </c>
      <c r="Q27" s="61">
        <f>Q26+6</f>
        <v>20</v>
      </c>
      <c r="R27" s="1">
        <f>R26</f>
        <v>24</v>
      </c>
      <c r="S27" s="61">
        <f>S26+6</f>
        <v>20</v>
      </c>
      <c r="T27" s="46"/>
      <c r="U27" s="46"/>
      <c r="V27" s="46"/>
      <c r="W27" s="59"/>
      <c r="X27" s="46"/>
      <c r="Y27" s="14"/>
      <c r="Z27" s="46"/>
      <c r="AA27" s="46"/>
      <c r="AB27" s="59"/>
      <c r="AC27" s="46"/>
      <c r="AD27" s="14"/>
      <c r="AE27" s="46"/>
      <c r="AF27" s="46"/>
      <c r="AG27" s="46"/>
      <c r="AH27" s="59"/>
      <c r="AI27" s="46"/>
      <c r="AJ27" s="14"/>
      <c r="AK27" s="46"/>
      <c r="AL27" s="46"/>
      <c r="AM27" s="46"/>
      <c r="AN27" s="59"/>
      <c r="AO27" s="46"/>
      <c r="AP27" s="14"/>
      <c r="AQ27" s="46"/>
      <c r="AR27" s="46"/>
      <c r="AS27" s="46"/>
      <c r="AT27" s="50"/>
      <c r="AU27" s="46"/>
      <c r="AV27" s="14"/>
    </row>
    <row r="28" spans="1:49" ht="13.5">
      <c r="A28" s="18"/>
      <c r="B28" s="1">
        <f>B27</f>
        <v>16</v>
      </c>
      <c r="C28" s="61">
        <f>C27+6</f>
        <v>26</v>
      </c>
      <c r="D28" s="1">
        <f>D27</f>
        <v>17</v>
      </c>
      <c r="E28" s="61">
        <f>E27+6</f>
        <v>26</v>
      </c>
      <c r="F28" s="1">
        <f>F27</f>
        <v>18</v>
      </c>
      <c r="G28" s="61">
        <f>G27+6</f>
        <v>26</v>
      </c>
      <c r="H28" s="1">
        <f>H27</f>
        <v>19</v>
      </c>
      <c r="I28" s="61">
        <f>I27+6</f>
        <v>26</v>
      </c>
      <c r="J28" s="1">
        <f>J27</f>
        <v>20</v>
      </c>
      <c r="K28" s="61">
        <f>K27+6</f>
        <v>26</v>
      </c>
      <c r="L28" s="1">
        <f>L27</f>
        <v>21</v>
      </c>
      <c r="M28" s="61">
        <f>M27+6</f>
        <v>26</v>
      </c>
      <c r="N28" s="1">
        <f>N27</f>
        <v>22</v>
      </c>
      <c r="O28" s="61">
        <f>O27+6</f>
        <v>26</v>
      </c>
      <c r="P28" s="1">
        <f>P27</f>
        <v>23</v>
      </c>
      <c r="Q28" s="61">
        <f>Q27+6</f>
        <v>26</v>
      </c>
      <c r="R28" s="1">
        <f>R27</f>
        <v>24</v>
      </c>
      <c r="S28" s="61">
        <f>S27+6</f>
        <v>26</v>
      </c>
      <c r="T28" s="46"/>
      <c r="U28" s="46"/>
      <c r="V28" s="46"/>
      <c r="W28" s="59"/>
      <c r="X28" s="46"/>
      <c r="Y28" s="14"/>
      <c r="Z28" s="46"/>
      <c r="AA28" s="46"/>
      <c r="AB28" s="59"/>
      <c r="AC28" s="46"/>
      <c r="AD28" s="14"/>
      <c r="AE28" s="46"/>
      <c r="AF28" s="46"/>
      <c r="AG28" s="46"/>
      <c r="AH28" s="59"/>
      <c r="AI28" s="46"/>
      <c r="AJ28" s="14"/>
      <c r="AK28" s="46"/>
      <c r="AL28" s="46"/>
      <c r="AM28" s="46"/>
      <c r="AN28" s="59"/>
      <c r="AO28" s="46"/>
      <c r="AP28" s="14"/>
      <c r="AQ28" s="46"/>
      <c r="AR28" s="46"/>
      <c r="AS28" s="46"/>
      <c r="AT28" s="50"/>
      <c r="AU28" s="46"/>
      <c r="AV28" s="14"/>
    </row>
    <row r="29" spans="1:49" ht="13.5">
      <c r="A29" s="18"/>
      <c r="B29" s="1">
        <f>B28</f>
        <v>16</v>
      </c>
      <c r="C29" s="61">
        <f>C28+6</f>
        <v>32</v>
      </c>
      <c r="D29" s="1">
        <f>D28</f>
        <v>17</v>
      </c>
      <c r="E29" s="61">
        <f>E28+6</f>
        <v>32</v>
      </c>
      <c r="F29" s="1">
        <f>F28</f>
        <v>18</v>
      </c>
      <c r="G29" s="61">
        <f>G28+6</f>
        <v>32</v>
      </c>
      <c r="H29" s="1">
        <f>H28</f>
        <v>19</v>
      </c>
      <c r="I29" s="61">
        <f>I28+6</f>
        <v>32</v>
      </c>
      <c r="J29" s="1">
        <f>J28</f>
        <v>20</v>
      </c>
      <c r="K29" s="61">
        <f>K28+6</f>
        <v>32</v>
      </c>
      <c r="L29" s="1">
        <f>L28</f>
        <v>21</v>
      </c>
      <c r="M29" s="61">
        <f>M28+6</f>
        <v>32</v>
      </c>
      <c r="N29" s="1">
        <f>N28</f>
        <v>22</v>
      </c>
      <c r="O29" s="61">
        <f>O28+6</f>
        <v>32</v>
      </c>
      <c r="P29" s="1">
        <f>P28</f>
        <v>23</v>
      </c>
      <c r="Q29" s="61">
        <f>Q28+6</f>
        <v>32</v>
      </c>
      <c r="R29" s="1">
        <f>R28</f>
        <v>24</v>
      </c>
      <c r="S29" s="61">
        <f>S28+6</f>
        <v>32</v>
      </c>
      <c r="T29" s="46"/>
      <c r="U29" s="46"/>
      <c r="V29" s="46"/>
      <c r="W29" s="59"/>
      <c r="X29" s="46"/>
      <c r="Y29" s="14"/>
      <c r="Z29" s="46"/>
      <c r="AA29" s="46"/>
      <c r="AB29" s="59"/>
      <c r="AC29" s="46"/>
      <c r="AD29" s="14"/>
      <c r="AE29" s="46"/>
      <c r="AF29" s="46"/>
      <c r="AG29" s="46"/>
      <c r="AH29" s="59"/>
      <c r="AI29" s="46"/>
      <c r="AJ29" s="14"/>
      <c r="AK29" s="46"/>
      <c r="AL29" s="46"/>
      <c r="AM29" s="46"/>
      <c r="AN29" s="59"/>
      <c r="AO29" s="46"/>
      <c r="AP29" s="14"/>
      <c r="AQ29" s="46"/>
      <c r="AR29" s="46"/>
      <c r="AS29" s="46"/>
      <c r="AT29" s="50"/>
      <c r="AU29" s="46"/>
      <c r="AV29" s="14"/>
    </row>
    <row r="30" spans="1:49" ht="13.5">
      <c r="A30" s="18"/>
      <c r="B30" s="1">
        <f>B29</f>
        <v>16</v>
      </c>
      <c r="C30" s="61">
        <f>C29+6</f>
        <v>38</v>
      </c>
      <c r="D30" s="1">
        <f>D29</f>
        <v>17</v>
      </c>
      <c r="E30" s="61">
        <f>E29+6</f>
        <v>38</v>
      </c>
      <c r="F30" s="1">
        <f>F29</f>
        <v>18</v>
      </c>
      <c r="G30" s="61">
        <f>G29+6</f>
        <v>38</v>
      </c>
      <c r="H30" s="1">
        <f>H29</f>
        <v>19</v>
      </c>
      <c r="I30" s="61">
        <f>I29+6</f>
        <v>38</v>
      </c>
      <c r="J30" s="1">
        <f>J29</f>
        <v>20</v>
      </c>
      <c r="K30" s="61">
        <f>K29+6</f>
        <v>38</v>
      </c>
      <c r="L30" s="1">
        <f>L29</f>
        <v>21</v>
      </c>
      <c r="M30" s="61">
        <f>M29+6</f>
        <v>38</v>
      </c>
      <c r="N30" s="1">
        <f>N29</f>
        <v>22</v>
      </c>
      <c r="O30" s="61">
        <f>O29+6</f>
        <v>38</v>
      </c>
      <c r="P30" s="1">
        <f>P29</f>
        <v>23</v>
      </c>
      <c r="Q30" s="61">
        <f>Q29+6</f>
        <v>38</v>
      </c>
      <c r="R30" s="1">
        <f>R29</f>
        <v>24</v>
      </c>
      <c r="S30" s="61">
        <f>S29+6</f>
        <v>38</v>
      </c>
      <c r="T30" s="46"/>
      <c r="U30" s="46"/>
      <c r="V30" s="46"/>
      <c r="W30" s="59"/>
      <c r="X30" s="46"/>
      <c r="Y30" s="14"/>
      <c r="Z30" s="46"/>
      <c r="AA30" s="46"/>
      <c r="AB30" s="59"/>
      <c r="AC30" s="46"/>
      <c r="AD30" s="14"/>
      <c r="AE30" s="46"/>
      <c r="AF30" s="46"/>
      <c r="AG30" s="46"/>
      <c r="AH30" s="59"/>
      <c r="AI30" s="46"/>
      <c r="AJ30" s="14"/>
      <c r="AK30" s="46"/>
      <c r="AL30" s="46"/>
      <c r="AM30" s="46"/>
      <c r="AN30" s="59"/>
      <c r="AO30" s="46"/>
      <c r="AP30" s="14"/>
      <c r="AQ30" s="46"/>
      <c r="AR30" s="46"/>
      <c r="AS30" s="46"/>
      <c r="AT30" s="50"/>
      <c r="AU30" s="46"/>
      <c r="AV30" s="14"/>
    </row>
    <row r="31" spans="1:49" ht="13.5">
      <c r="A31" s="18"/>
      <c r="B31" s="1">
        <f>B30</f>
        <v>16</v>
      </c>
      <c r="C31" s="61">
        <f>C30+6</f>
        <v>44</v>
      </c>
      <c r="D31" s="1">
        <f>D30</f>
        <v>17</v>
      </c>
      <c r="E31" s="61">
        <f>E30+6</f>
        <v>44</v>
      </c>
      <c r="F31" s="1">
        <f>F30</f>
        <v>18</v>
      </c>
      <c r="G31" s="61">
        <f>G30+6</f>
        <v>44</v>
      </c>
      <c r="H31" s="1">
        <f>H30</f>
        <v>19</v>
      </c>
      <c r="I31" s="61">
        <f>I30+6</f>
        <v>44</v>
      </c>
      <c r="J31" s="1">
        <f>J30</f>
        <v>20</v>
      </c>
      <c r="K31" s="61">
        <f>K30+6</f>
        <v>44</v>
      </c>
      <c r="L31" s="1">
        <f>L30</f>
        <v>21</v>
      </c>
      <c r="M31" s="61">
        <f>M30+6</f>
        <v>44</v>
      </c>
      <c r="N31" s="1">
        <f>N30</f>
        <v>22</v>
      </c>
      <c r="O31" s="61">
        <f>O30+6</f>
        <v>44</v>
      </c>
      <c r="P31" s="1">
        <f>P30</f>
        <v>23</v>
      </c>
      <c r="Q31" s="61">
        <f>Q30+6</f>
        <v>44</v>
      </c>
      <c r="R31" s="1">
        <f>R30</f>
        <v>24</v>
      </c>
      <c r="S31" s="61">
        <f>S30+6</f>
        <v>44</v>
      </c>
      <c r="T31" s="46"/>
      <c r="U31" s="46"/>
      <c r="V31" s="46"/>
      <c r="W31" s="59"/>
      <c r="X31" s="46"/>
      <c r="Y31" s="14"/>
      <c r="Z31" s="46"/>
      <c r="AA31" s="46"/>
      <c r="AB31" s="59"/>
      <c r="AC31" s="46"/>
      <c r="AD31" s="14"/>
      <c r="AE31" s="46"/>
      <c r="AF31" s="46"/>
      <c r="AG31" s="46"/>
      <c r="AH31" s="59"/>
      <c r="AI31" s="46"/>
      <c r="AJ31" s="14"/>
      <c r="AK31" s="46"/>
      <c r="AL31" s="46"/>
      <c r="AM31" s="46"/>
      <c r="AN31" s="59"/>
      <c r="AO31" s="46"/>
      <c r="AP31" s="14"/>
      <c r="AQ31" s="46"/>
      <c r="AR31" s="46"/>
      <c r="AS31" s="46"/>
      <c r="AT31" s="50"/>
      <c r="AU31" s="46"/>
      <c r="AV31" s="14"/>
    </row>
    <row r="32" spans="1:49" ht="13.5">
      <c r="A32" s="18"/>
      <c r="B32" s="1">
        <f>B31</f>
        <v>16</v>
      </c>
      <c r="C32" s="61">
        <v>2</v>
      </c>
      <c r="D32" s="1">
        <f>D31</f>
        <v>17</v>
      </c>
      <c r="E32" s="61">
        <v>2</v>
      </c>
      <c r="F32" s="1">
        <f>F31</f>
        <v>18</v>
      </c>
      <c r="G32" s="61">
        <v>2</v>
      </c>
      <c r="H32" s="1">
        <f>H31</f>
        <v>19</v>
      </c>
      <c r="I32" s="61">
        <v>2</v>
      </c>
      <c r="J32" s="1">
        <f>J31</f>
        <v>20</v>
      </c>
      <c r="K32" s="61">
        <v>2</v>
      </c>
      <c r="L32" s="1">
        <f>L31</f>
        <v>21</v>
      </c>
      <c r="M32" s="61">
        <v>2</v>
      </c>
      <c r="N32" s="1">
        <f>N31</f>
        <v>22</v>
      </c>
      <c r="O32" s="61">
        <v>2</v>
      </c>
      <c r="P32" s="1">
        <f>P31</f>
        <v>23</v>
      </c>
      <c r="Q32" s="61">
        <v>2</v>
      </c>
      <c r="R32" s="1">
        <f>R31</f>
        <v>24</v>
      </c>
      <c r="S32" s="61">
        <v>2</v>
      </c>
      <c r="T32" s="46"/>
      <c r="U32" s="46"/>
      <c r="V32" s="46"/>
      <c r="W32" s="59"/>
      <c r="X32" s="46"/>
      <c r="Y32" s="14"/>
      <c r="Z32" s="46"/>
      <c r="AA32" s="46"/>
      <c r="AB32" s="59"/>
      <c r="AC32" s="46"/>
      <c r="AD32" s="14"/>
      <c r="AE32" s="46"/>
      <c r="AF32" s="46"/>
      <c r="AG32" s="46"/>
      <c r="AH32" s="59"/>
      <c r="AI32" s="46"/>
      <c r="AJ32" s="14"/>
      <c r="AK32" s="46"/>
      <c r="AL32" s="46"/>
      <c r="AM32" s="46"/>
      <c r="AN32" s="59"/>
      <c r="AO32" s="46"/>
      <c r="AP32" s="14"/>
      <c r="AQ32" s="46"/>
      <c r="AR32" s="46"/>
      <c r="AS32" s="46"/>
      <c r="AT32" s="50"/>
      <c r="AU32" s="46"/>
      <c r="AV32" s="14"/>
    </row>
    <row r="33" spans="1:49" ht="13.5">
      <c r="A33" s="18"/>
      <c r="B33" s="1"/>
      <c r="C33" s="46"/>
      <c r="D33" s="46"/>
      <c r="E33" s="50"/>
      <c r="F33" s="46"/>
      <c r="G33" s="14"/>
      <c r="H33" s="46"/>
      <c r="I33" s="46"/>
      <c r="J33" s="46"/>
      <c r="K33" s="50"/>
      <c r="L33" s="46"/>
      <c r="M33" s="14"/>
      <c r="N33" s="46"/>
      <c r="O33" s="46"/>
      <c r="P33" s="46"/>
      <c r="Q33" s="46"/>
      <c r="R33" s="46"/>
      <c r="S33" s="46"/>
      <c r="T33" s="46"/>
      <c r="U33" s="46"/>
      <c r="V33" s="46"/>
      <c r="W33" s="50"/>
      <c r="X33" s="46"/>
      <c r="Y33" s="14"/>
      <c r="Z33" s="46"/>
      <c r="AA33" s="46"/>
      <c r="AB33" s="50"/>
      <c r="AC33" s="46"/>
      <c r="AD33" s="14"/>
      <c r="AE33" s="46"/>
      <c r="AF33" s="46"/>
      <c r="AG33" s="46"/>
      <c r="AH33" s="50"/>
      <c r="AI33" s="46"/>
      <c r="AJ33" s="14"/>
      <c r="AK33" s="46"/>
      <c r="AL33" s="46"/>
      <c r="AM33" s="46"/>
      <c r="AN33" s="50"/>
      <c r="AO33" s="46"/>
      <c r="AP33" s="14"/>
      <c r="AQ33" s="46"/>
      <c r="AR33" s="46"/>
      <c r="AS33" s="46"/>
      <c r="AT33" s="50"/>
      <c r="AU33" s="46"/>
      <c r="AV33" s="14"/>
    </row>
    <row r="34" spans="1:49" ht="13.5">
      <c r="A34" s="62" t="s">
        <v>43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</row>
    <row r="35" spans="1:49" ht="13.5">
      <c r="A35" s="63"/>
      <c r="B35" s="47" t="s">
        <v>16</v>
      </c>
      <c r="D35" s="47" t="s">
        <v>8</v>
      </c>
      <c r="F35" s="47" t="s">
        <v>17</v>
      </c>
      <c r="H35" s="47" t="s">
        <v>18</v>
      </c>
      <c r="J35" s="47" t="s">
        <v>12</v>
      </c>
      <c r="L35" s="47" t="s">
        <v>19</v>
      </c>
      <c r="N35" s="47" t="s">
        <v>14</v>
      </c>
      <c r="P35" s="47" t="s">
        <v>20</v>
      </c>
      <c r="Q35" s="18"/>
      <c r="W35" s="18"/>
    </row>
    <row r="36" spans="1:49" ht="13.5">
      <c r="A36" s="47" t="s">
        <v>25</v>
      </c>
      <c r="B36" s="49">
        <f>INDIRECT(ADDRESS(B25,C25,1,TRUE,"ltx-LiteralTypes"))</f>
        <v>4</v>
      </c>
      <c r="C36" s="49">
        <f>INDIRECT(ADDRESS(B25,C25+1,1,TRUE,"ltx-LiteralTypes"))</f>
        <v>385</v>
      </c>
      <c r="D36" s="49">
        <f>INDIRECT(ADDRESS(D25,E25,1,TRUE,"ltx-LiteralTypes"))</f>
        <v>0</v>
      </c>
      <c r="E36" s="49">
        <f>INDIRECT(ADDRESS(D25,E25+1,1,TRUE,"ltx-LiteralTypes"))</f>
        <v>827</v>
      </c>
      <c r="F36" s="49">
        <f>INDIRECT(ADDRESS(F25,G25,1,TRUE,"ltx-LiteralTypes"))</f>
        <v>2</v>
      </c>
      <c r="G36" s="49">
        <f>INDIRECT(ADDRESS(F25,G25+1,1,TRUE,"ltx-LiteralTypes"))</f>
        <v>314</v>
      </c>
      <c r="H36" s="49">
        <f>INDIRECT(ADDRESS(H25,I25,1,TRUE,"ltx-LiteralTypes"))</f>
        <v>1</v>
      </c>
      <c r="I36" s="49">
        <f>INDIRECT(ADDRESS(H25,I25+1,1,TRUE,"ltx-LiteralTypes"))</f>
        <v>316</v>
      </c>
      <c r="J36" s="49">
        <f>INDIRECT(ADDRESS(J25,K25,1,TRUE,"ltx-LiteralTypes"))</f>
        <v>0</v>
      </c>
      <c r="K36" s="49">
        <f>INDIRECT(ADDRESS(J25,K25+1,1,TRUE,"ltx-LiteralTypes"))</f>
        <v>310</v>
      </c>
      <c r="L36" s="49">
        <f>INDIRECT(ADDRESS(L25,M25,1,TRUE,"ltx-LiteralTypes"))</f>
        <v>0</v>
      </c>
      <c r="M36" s="49">
        <f>INDIRECT(ADDRESS(L25,M25+1,1,TRUE,"ltx-LiteralTypes"))</f>
        <v>815</v>
      </c>
      <c r="N36" s="49">
        <f>INDIRECT(ADDRESS(N25,O25,1,TRUE,"ltx-LiteralTypes"))</f>
        <v>0</v>
      </c>
      <c r="O36" s="49">
        <f>INDIRECT(ADDRESS(N25,O25+1,1,TRUE,"ltx-LiteralTypes"))</f>
        <v>330</v>
      </c>
      <c r="P36" s="49">
        <f>INDIRECT(ADDRESS(P25,Q25,1,TRUE,"ltx-LiteralTypes"))</f>
        <v>0</v>
      </c>
      <c r="Q36" s="49">
        <f>INDIRECT(ADDRESS(P25,Q25+1,1,TRUE,"ltx-LiteralTypes"))</f>
        <v>65</v>
      </c>
      <c r="R36" s="56"/>
      <c r="S36" s="56"/>
      <c r="T36" s="56"/>
      <c r="U36" s="49"/>
      <c r="Z36" s="56"/>
      <c r="AA36" s="49"/>
      <c r="AE36" s="49"/>
      <c r="AF36" s="49"/>
      <c r="AK36" s="49"/>
      <c r="AL36" s="49"/>
      <c r="AQ36" s="49"/>
      <c r="AR36" s="49"/>
    </row>
    <row r="37" spans="1:49" ht="13.5">
      <c r="A37" s="47" t="s">
        <v>29</v>
      </c>
      <c r="B37" s="49">
        <f>INDIRECT(ADDRESS(B26,C26,1,TRUE,"ltx-LiteralTypes"))</f>
        <v>0</v>
      </c>
      <c r="C37" s="49">
        <f>INDIRECT(ADDRESS(B26,C26+1,1,TRUE,"ltx-LiteralTypes"))</f>
        <v>96</v>
      </c>
      <c r="D37" s="49">
        <f>INDIRECT(ADDRESS(D26,E26,1,TRUE,"ltx-LiteralTypes"))</f>
        <v>0</v>
      </c>
      <c r="E37" s="49">
        <f>INDIRECT(ADDRESS(D26,E26+1,1,TRUE,"ltx-LiteralTypes"))</f>
        <v>196</v>
      </c>
      <c r="F37" s="49">
        <f>INDIRECT(ADDRESS(F26,G26,1,TRUE,"ltx-LiteralTypes"))</f>
        <v>0</v>
      </c>
      <c r="G37" s="49">
        <f>INDIRECT(ADDRESS(F26,G26+1,1,TRUE,"ltx-LiteralTypes"))</f>
        <v>74</v>
      </c>
      <c r="H37" s="49">
        <f>INDIRECT(ADDRESS(H26,I26,1,TRUE,"ltx-LiteralTypes"))</f>
        <v>0</v>
      </c>
      <c r="I37" s="49">
        <f>INDIRECT(ADDRESS(H26,I26+1,1,TRUE,"ltx-LiteralTypes"))</f>
        <v>25</v>
      </c>
      <c r="J37" s="49">
        <f>INDIRECT(ADDRESS(J26,K26,1,TRUE,"ltx-LiteralTypes"))</f>
        <v>0</v>
      </c>
      <c r="K37" s="49">
        <f>INDIRECT(ADDRESS(J26,K26+1,1,TRUE,"ltx-LiteralTypes"))</f>
        <v>33</v>
      </c>
      <c r="L37" s="49">
        <f>INDIRECT(ADDRESS(L26,M26,1,TRUE,"ltx-LiteralTypes"))</f>
        <v>0</v>
      </c>
      <c r="M37" s="49">
        <f>INDIRECT(ADDRESS(L26,M26+1,1,TRUE,"ltx-LiteralTypes"))</f>
        <v>10</v>
      </c>
      <c r="N37" s="49">
        <f>INDIRECT(ADDRESS(N26,O26,1,TRUE,"ltx-LiteralTypes"))</f>
        <v>0</v>
      </c>
      <c r="O37" s="49">
        <f>INDIRECT(ADDRESS(N26,O26+1,1,TRUE,"ltx-LiteralTypes"))</f>
        <v>1</v>
      </c>
      <c r="P37" s="49">
        <f>INDIRECT(ADDRESS(P26,Q26,1,TRUE,"ltx-LiteralTypes"))</f>
        <v>0</v>
      </c>
      <c r="Q37" s="49">
        <f>INDIRECT(ADDRESS(P26,Q26+1,1,TRUE,"ltx-LiteralTypes"))</f>
        <v>54</v>
      </c>
      <c r="R37" s="56"/>
      <c r="S37" s="56"/>
      <c r="T37" s="56"/>
      <c r="U37" s="49"/>
      <c r="Z37" s="56"/>
      <c r="AA37" s="49"/>
      <c r="AE37" s="49"/>
      <c r="AF37" s="49"/>
      <c r="AK37" s="49"/>
      <c r="AL37" s="49"/>
      <c r="AQ37" s="49"/>
      <c r="AR37" s="49"/>
    </row>
    <row r="38" spans="1:49" ht="13.5">
      <c r="A38" s="47" t="s">
        <v>31</v>
      </c>
      <c r="B38" s="49">
        <f>INDIRECT(ADDRESS(B27,C27,1,TRUE,"ltx-LiteralTypes"))</f>
        <v>52</v>
      </c>
      <c r="C38" s="49">
        <f>INDIRECT(ADDRESS(B27,C27+1,1,TRUE,"ltx-LiteralTypes"))</f>
        <v>390</v>
      </c>
      <c r="D38" s="49">
        <f>INDIRECT(ADDRESS(D27,E27,1,TRUE,"ltx-LiteralTypes"))</f>
        <v>37</v>
      </c>
      <c r="E38" s="49">
        <f>INDIRECT(ADDRESS(D27,E27+1,1,TRUE,"ltx-LiteralTypes"))</f>
        <v>834</v>
      </c>
      <c r="F38" s="49">
        <f>INDIRECT(ADDRESS(F27,G27,1,TRUE,"ltx-LiteralTypes"))</f>
        <v>24</v>
      </c>
      <c r="G38" s="49">
        <f>INDIRECT(ADDRESS(F27,G27+1,1,TRUE,"ltx-LiteralTypes"))</f>
        <v>307</v>
      </c>
      <c r="H38" s="49">
        <f>INDIRECT(ADDRESS(H27,I27,1,TRUE,"ltx-LiteralTypes"))</f>
        <v>11</v>
      </c>
      <c r="I38" s="49">
        <f>INDIRECT(ADDRESS(H27,I27+1,1,TRUE,"ltx-LiteralTypes"))</f>
        <v>505</v>
      </c>
      <c r="J38" s="49">
        <f>INDIRECT(ADDRESS(J27,K27,1,TRUE,"ltx-LiteralTypes"))</f>
        <v>7</v>
      </c>
      <c r="K38" s="49">
        <f>INDIRECT(ADDRESS(J27,K27+1,1,TRUE,"ltx-LiteralTypes"))</f>
        <v>679</v>
      </c>
      <c r="L38" s="49">
        <f>INDIRECT(ADDRESS(L27,M27,1,TRUE,"ltx-LiteralTypes"))</f>
        <v>5</v>
      </c>
      <c r="M38" s="49">
        <f>INDIRECT(ADDRESS(L27,M27+1,1,TRUE,"ltx-LiteralTypes"))</f>
        <v>95</v>
      </c>
      <c r="N38" s="49">
        <f>INDIRECT(ADDRESS(N27,O27,1,TRUE,"ltx-LiteralTypes"))</f>
        <v>2</v>
      </c>
      <c r="O38" s="49">
        <f>INDIRECT(ADDRESS(N27,O27+1,1,TRUE,"ltx-LiteralTypes"))</f>
        <v>21</v>
      </c>
      <c r="P38" s="49">
        <f>INDIRECT(ADDRESS(P27,Q27,1,TRUE,"ltx-LiteralTypes"))</f>
        <v>3</v>
      </c>
      <c r="Q38" s="49">
        <f>INDIRECT(ADDRESS(P27,Q27+1,1,TRUE,"ltx-LiteralTypes"))</f>
        <v>134</v>
      </c>
      <c r="R38" s="56"/>
      <c r="S38" s="56"/>
      <c r="T38" s="56"/>
      <c r="U38" s="49"/>
      <c r="Z38" s="56"/>
      <c r="AA38" s="49"/>
      <c r="AE38" s="49"/>
      <c r="AF38" s="49"/>
      <c r="AK38" s="49"/>
      <c r="AL38" s="49"/>
      <c r="AQ38" s="49"/>
      <c r="AR38" s="49"/>
    </row>
    <row r="39" spans="1:49" ht="13.5">
      <c r="A39" s="47" t="s">
        <v>32</v>
      </c>
      <c r="B39" s="49">
        <f>INDIRECT(ADDRESS(B28,C28,1,TRUE,"ltx-LiteralTypes"))</f>
        <v>6</v>
      </c>
      <c r="C39" s="49">
        <f>INDIRECT(ADDRESS(B28,C28+1,1,TRUE,"ltx-LiteralTypes"))</f>
        <v>864</v>
      </c>
      <c r="D39" s="49">
        <f>INDIRECT(ADDRESS(D28,E28,1,TRUE,"ltx-LiteralTypes"))</f>
        <v>0</v>
      </c>
      <c r="E39" s="49">
        <f>INDIRECT(ADDRESS(D28,E28+1,1,TRUE,"ltx-LiteralTypes"))</f>
        <v>414</v>
      </c>
      <c r="F39" s="49">
        <f>INDIRECT(ADDRESS(F28,G28,1,TRUE,"ltx-LiteralTypes"))</f>
        <v>0</v>
      </c>
      <c r="G39" s="49">
        <f>INDIRECT(ADDRESS(F28,G28+1,1,TRUE,"ltx-LiteralTypes"))</f>
        <v>120</v>
      </c>
      <c r="H39" s="49">
        <f>INDIRECT(ADDRESS(H28,I28,1,TRUE,"ltx-LiteralTypes"))</f>
        <v>0</v>
      </c>
      <c r="I39" s="49">
        <f>INDIRECT(ADDRESS(H28,I28+1,1,TRUE,"ltx-LiteralTypes"))</f>
        <v>138</v>
      </c>
      <c r="J39" s="49">
        <f>INDIRECT(ADDRESS(J28,K28,1,TRUE,"ltx-LiteralTypes"))</f>
        <v>0</v>
      </c>
      <c r="K39" s="49">
        <f>INDIRECT(ADDRESS(J28,K28+1,1,TRUE,"ltx-LiteralTypes"))</f>
        <v>820</v>
      </c>
      <c r="L39" s="49">
        <f>INDIRECT(ADDRESS(L28,M28,1,TRUE,"ltx-LiteralTypes"))</f>
        <v>0</v>
      </c>
      <c r="M39" s="49">
        <f>INDIRECT(ADDRESS(L28,M28+1,1,TRUE,"ltx-LiteralTypes"))</f>
        <v>89</v>
      </c>
      <c r="N39" s="49">
        <f>INDIRECT(ADDRESS(N28,O28,1,TRUE,"ltx-LiteralTypes"))</f>
        <v>1</v>
      </c>
      <c r="O39" s="49">
        <f>INDIRECT(ADDRESS(N28,O28+1,1,TRUE,"ltx-LiteralTypes"))</f>
        <v>457</v>
      </c>
      <c r="P39" s="49">
        <f>INDIRECT(ADDRESS(P28,Q28,1,TRUE,"ltx-LiteralTypes"))</f>
        <v>0</v>
      </c>
      <c r="Q39" s="49">
        <f>INDIRECT(ADDRESS(P28,Q28+1,1,TRUE,"ltx-LiteralTypes"))</f>
        <v>45</v>
      </c>
      <c r="R39" s="56"/>
      <c r="S39" s="56"/>
      <c r="T39" s="56"/>
      <c r="U39" s="49"/>
      <c r="Z39" s="56"/>
      <c r="AA39" s="49"/>
      <c r="AE39" s="49"/>
      <c r="AF39" s="49"/>
      <c r="AK39" s="49"/>
      <c r="AL39" s="49"/>
      <c r="AQ39" s="49"/>
      <c r="AR39" s="49"/>
    </row>
    <row r="40" spans="1:49" ht="13.5">
      <c r="A40" s="47" t="s">
        <v>33</v>
      </c>
      <c r="B40" s="49">
        <f>INDIRECT(ADDRESS(B29,C29,1,TRUE,"ltx-LiteralTypes"))</f>
        <v>8</v>
      </c>
      <c r="C40" s="49">
        <f>INDIRECT(ADDRESS(B29,C29+1,1,TRUE,"ltx-LiteralTypes"))</f>
        <v>738</v>
      </c>
      <c r="D40" s="49">
        <f>INDIRECT(ADDRESS(D29,E29,1,TRUE,"ltx-LiteralTypes"))</f>
        <v>3</v>
      </c>
      <c r="E40" s="49">
        <f>INDIRECT(ADDRESS(D29,E29+1,1,TRUE,"ltx-LiteralTypes"))</f>
        <v>442</v>
      </c>
      <c r="F40" s="49">
        <f>INDIRECT(ADDRESS(F29,G29,1,TRUE,"ltx-LiteralTypes"))</f>
        <v>2</v>
      </c>
      <c r="G40" s="49">
        <f>INDIRECT(ADDRESS(F29,G29+1,1,TRUE,"ltx-LiteralTypes"))</f>
        <v>113</v>
      </c>
      <c r="H40" s="49">
        <f>INDIRECT(ADDRESS(H29,I29,1,TRUE,"ltx-LiteralTypes"))</f>
        <v>0</v>
      </c>
      <c r="I40" s="49">
        <f>INDIRECT(ADDRESS(H29,I29+1,1,TRUE,"ltx-LiteralTypes"))</f>
        <v>560</v>
      </c>
      <c r="J40" s="49">
        <f>INDIRECT(ADDRESS(J29,K29,1,TRUE,"ltx-LiteralTypes"))</f>
        <v>0</v>
      </c>
      <c r="K40" s="49">
        <f>INDIRECT(ADDRESS(J29,K29+1,1,TRUE,"ltx-LiteralTypes"))</f>
        <v>790</v>
      </c>
      <c r="L40" s="49">
        <f>INDIRECT(ADDRESS(L29,M29,1,TRUE,"ltx-LiteralTypes"))</f>
        <v>0</v>
      </c>
      <c r="M40" s="49">
        <f>INDIRECT(ADDRESS(L29,M29+1,1,TRUE,"ltx-LiteralTypes"))</f>
        <v>323</v>
      </c>
      <c r="N40" s="49">
        <f>INDIRECT(ADDRESS(N29,O29,1,TRUE,"ltx-LiteralTypes"))</f>
        <v>1</v>
      </c>
      <c r="O40" s="49">
        <f>INDIRECT(ADDRESS(N29,O29+1,1,TRUE,"ltx-LiteralTypes"))</f>
        <v>227</v>
      </c>
      <c r="P40" s="49">
        <f>INDIRECT(ADDRESS(P29,Q29,1,TRUE,"ltx-LiteralTypes"))</f>
        <v>0</v>
      </c>
      <c r="Q40" s="49">
        <f>INDIRECT(ADDRESS(P29,Q29+1,1,TRUE,"ltx-LiteralTypes"))</f>
        <v>146</v>
      </c>
      <c r="R40" s="56"/>
      <c r="S40" s="56"/>
      <c r="T40" s="56"/>
      <c r="U40" s="49"/>
      <c r="Z40" s="56"/>
      <c r="AA40" s="49"/>
      <c r="AE40" s="49"/>
      <c r="AF40" s="49"/>
      <c r="AK40" s="49"/>
      <c r="AL40" s="49"/>
      <c r="AQ40" s="49"/>
      <c r="AR40" s="49"/>
    </row>
    <row r="41" spans="1:49" ht="13.5">
      <c r="A41" s="47" t="s">
        <v>35</v>
      </c>
      <c r="B41" s="49">
        <f>INDIRECT(ADDRESS(B30,C30,1,TRUE,"ltx-LiteralTypes"))</f>
        <v>1</v>
      </c>
      <c r="C41" s="49">
        <f>INDIRECT(ADDRESS(B30,C30+1,1,TRUE,"ltx-LiteralTypes"))</f>
        <v>629</v>
      </c>
      <c r="D41" s="49">
        <f>INDIRECT(ADDRESS(D30,E30,1,TRUE,"ltx-LiteralTypes"))</f>
        <v>4</v>
      </c>
      <c r="E41" s="49">
        <f>INDIRECT(ADDRESS(D30,E30+1,1,TRUE,"ltx-LiteralTypes"))</f>
        <v>598</v>
      </c>
      <c r="F41" s="49">
        <f>INDIRECT(ADDRESS(F30,G30,1,TRUE,"ltx-LiteralTypes"))</f>
        <v>0</v>
      </c>
      <c r="G41" s="49">
        <f>INDIRECT(ADDRESS(F30,G30+1,1,TRUE,"ltx-LiteralTypes"))</f>
        <v>650</v>
      </c>
      <c r="H41" s="49">
        <f>INDIRECT(ADDRESS(H30,I30,1,TRUE,"ltx-LiteralTypes"))</f>
        <v>0</v>
      </c>
      <c r="I41" s="49">
        <f>INDIRECT(ADDRESS(H30,I30+1,1,TRUE,"ltx-LiteralTypes"))</f>
        <v>481</v>
      </c>
      <c r="J41" s="49">
        <f>INDIRECT(ADDRESS(J30,K30,1,TRUE,"ltx-LiteralTypes"))</f>
        <v>0</v>
      </c>
      <c r="K41" s="49">
        <f>INDIRECT(ADDRESS(J30,K30+1,1,TRUE,"ltx-LiteralTypes"))</f>
        <v>305</v>
      </c>
      <c r="L41" s="49">
        <f>INDIRECT(ADDRESS(L30,M30,1,TRUE,"ltx-LiteralTypes"))</f>
        <v>0</v>
      </c>
      <c r="M41" s="49">
        <f>INDIRECT(ADDRESS(L30,M30+1,1,TRUE,"ltx-LiteralTypes"))</f>
        <v>293</v>
      </c>
      <c r="N41" s="49">
        <f>INDIRECT(ADDRESS(N30,O30,1,TRUE,"ltx-LiteralTypes"))</f>
        <v>0</v>
      </c>
      <c r="O41" s="49">
        <f>INDIRECT(ADDRESS(N30,O30+1,1,TRUE,"ltx-LiteralTypes"))</f>
        <v>56</v>
      </c>
      <c r="P41" s="49">
        <f>INDIRECT(ADDRESS(P30,Q30,1,TRUE,"ltx-LiteralTypes"))</f>
        <v>0</v>
      </c>
      <c r="Q41" s="49">
        <f>INDIRECT(ADDRESS(P30,Q30+1,1,TRUE,"ltx-LiteralTypes"))</f>
        <v>182</v>
      </c>
      <c r="R41" s="56"/>
      <c r="S41" s="56"/>
      <c r="T41" s="56"/>
      <c r="U41" s="49"/>
      <c r="Z41" s="56"/>
      <c r="AA41" s="49"/>
      <c r="AE41" s="49"/>
      <c r="AF41" s="49"/>
      <c r="AK41" s="49"/>
      <c r="AL41" s="49"/>
      <c r="AQ41" s="49"/>
      <c r="AR41" s="49"/>
    </row>
    <row r="42" spans="1:49" ht="13.5">
      <c r="A42" s="47" t="s">
        <v>37</v>
      </c>
      <c r="B42" s="49">
        <f>INDIRECT(ADDRESS(B31,C31,1,TRUE,"ltx-LiteralTypes"))</f>
        <v>37</v>
      </c>
      <c r="C42" s="49">
        <f>INDIRECT(ADDRESS(B31,C31+1,1,TRUE,"ltx-LiteralTypes"))</f>
        <v>271</v>
      </c>
      <c r="D42" s="49">
        <f>INDIRECT(ADDRESS(D31,E31,1,TRUE,"ltx-LiteralTypes"))</f>
        <v>7</v>
      </c>
      <c r="E42" s="49">
        <f>INDIRECT(ADDRESS(D31,E31+1,1,TRUE,"ltx-LiteralTypes"))</f>
        <v>441</v>
      </c>
      <c r="F42" s="49">
        <f>INDIRECT(ADDRESS(F31,G31,1,TRUE,"ltx-LiteralTypes"))</f>
        <v>12</v>
      </c>
      <c r="G42" s="49">
        <f>INDIRECT(ADDRESS(F31,G31+1,1,TRUE,"ltx-LiteralTypes"))</f>
        <v>102</v>
      </c>
      <c r="H42" s="49">
        <f>INDIRECT(ADDRESS(H31,I31,1,TRUE,"ltx-LiteralTypes"))</f>
        <v>7</v>
      </c>
      <c r="I42" s="49">
        <f>INDIRECT(ADDRESS(H31,I31+1,1,TRUE,"ltx-LiteralTypes"))</f>
        <v>86</v>
      </c>
      <c r="J42" s="49">
        <f>INDIRECT(ADDRESS(J31,K31,1,TRUE,"ltx-LiteralTypes"))</f>
        <v>0</v>
      </c>
      <c r="K42" s="49">
        <f>INDIRECT(ADDRESS(J31,K31+1,1,TRUE,"ltx-LiteralTypes"))</f>
        <v>609</v>
      </c>
      <c r="L42" s="49">
        <f>INDIRECT(ADDRESS(L31,M31,1,TRUE,"ltx-LiteralTypes"))</f>
        <v>1</v>
      </c>
      <c r="M42" s="49">
        <f>INDIRECT(ADDRESS(L31,M31+1,1,TRUE,"ltx-LiteralTypes"))</f>
        <v>496</v>
      </c>
      <c r="N42" s="49">
        <f>INDIRECT(ADDRESS(N31,O31,1,TRUE,"ltx-LiteralTypes"))</f>
        <v>0</v>
      </c>
      <c r="O42" s="49">
        <f>INDIRECT(ADDRESS(N31,O31+1,1,TRUE,"ltx-LiteralTypes"))</f>
        <v>222</v>
      </c>
      <c r="P42" s="49">
        <f>INDIRECT(ADDRESS(P31,Q31,1,TRUE,"ltx-LiteralTypes"))</f>
        <v>0</v>
      </c>
      <c r="Q42" s="49">
        <f>INDIRECT(ADDRESS(P31,Q31+1,1,TRUE,"ltx-LiteralTypes"))</f>
        <v>633</v>
      </c>
      <c r="R42" s="56"/>
      <c r="S42" s="56"/>
      <c r="T42" s="56"/>
      <c r="U42" s="49"/>
      <c r="Z42" s="56"/>
      <c r="AA42" s="49"/>
      <c r="AE42" s="49"/>
      <c r="AF42" s="49"/>
      <c r="AK42" s="49"/>
      <c r="AL42" s="49"/>
      <c r="AQ42" s="49"/>
      <c r="AR42" s="49"/>
    </row>
    <row r="43" spans="1:49">
      <c r="A43" s="47" t="s">
        <v>153</v>
      </c>
      <c r="B43" s="49">
        <f>INDIRECT(ADDRESS(B32,C32,1,TRUE,"ltx-LiteralTypes"))</f>
        <v>111</v>
      </c>
      <c r="C43" s="49">
        <f>INDIRECT(ADDRESS(B32,C32+1,1,TRUE,"ltx-LiteralTypes"))</f>
        <v>373</v>
      </c>
      <c r="D43" s="49">
        <f>INDIRECT(ADDRESS(D32,E32,1,TRUE,"ltx-LiteralTypes"))</f>
        <v>54</v>
      </c>
      <c r="E43" s="49">
        <f>INDIRECT(ADDRESS(D32,E32+1,1,TRUE,"ltx-LiteralTypes"))</f>
        <v>752</v>
      </c>
      <c r="F43" s="49">
        <f>INDIRECT(ADDRESS(F32,G32,1,TRUE,"ltx-LiteralTypes"))</f>
        <v>41</v>
      </c>
      <c r="G43" s="49">
        <f>INDIRECT(ADDRESS(F32,G32+1,1,TRUE,"ltx-LiteralTypes"))</f>
        <v>680</v>
      </c>
      <c r="H43" s="49">
        <f>INDIRECT(ADDRESS(H32,I32,1,TRUE,"ltx-LiteralTypes"))</f>
        <v>21</v>
      </c>
      <c r="I43" s="49">
        <f>INDIRECT(ADDRESS(H32,I32+1,1,TRUE,"ltx-LiteralTypes"))</f>
        <v>111</v>
      </c>
      <c r="J43" s="49">
        <f>INDIRECT(ADDRESS(J32,K32,1,TRUE,"ltx-LiteralTypes"))</f>
        <v>10</v>
      </c>
      <c r="K43" s="49">
        <f>INDIRECT(ADDRESS(J32,K32+1,1,TRUE,"ltx-LiteralTypes"))</f>
        <v>546</v>
      </c>
      <c r="L43" s="49">
        <f>INDIRECT(ADDRESS(L32,M32,1,TRUE,"ltx-LiteralTypes"))</f>
        <v>8</v>
      </c>
      <c r="M43" s="49">
        <f>INDIRECT(ADDRESS(L32,M32+1,1,TRUE,"ltx-LiteralTypes"))</f>
        <v>121</v>
      </c>
      <c r="N43" s="49">
        <f>INDIRECT(ADDRESS(N32,O32,1,TRUE,"ltx-LiteralTypes"))</f>
        <v>5</v>
      </c>
      <c r="O43" s="49">
        <f>INDIRECT(ADDRESS(N32,O32+1,1,TRUE,"ltx-LiteralTypes"))</f>
        <v>314</v>
      </c>
      <c r="P43" s="49">
        <f>INDIRECT(ADDRESS(P32,Q32,1,TRUE,"ltx-LiteralTypes"))</f>
        <v>4</v>
      </c>
      <c r="Q43" s="49">
        <f>INDIRECT(ADDRESS(P32,Q32+1,1,TRUE,"ltx-LiteralTypes"))</f>
        <v>259</v>
      </c>
      <c r="R43" s="56"/>
      <c r="S43" s="56"/>
      <c r="T43" s="56"/>
      <c r="U43" s="49"/>
      <c r="Z43" s="56"/>
      <c r="AA43" s="49"/>
      <c r="AE43" s="49"/>
      <c r="AF43" s="49"/>
      <c r="AK43" s="49"/>
      <c r="AL43" s="49"/>
      <c r="AQ43" s="49"/>
      <c r="AR43" s="49"/>
    </row>
    <row r="44" spans="1:49">
      <c r="A44" s="47"/>
      <c r="B44" s="49"/>
      <c r="C44" s="49"/>
      <c r="H44" s="49"/>
      <c r="I44" s="49"/>
      <c r="N44" s="49"/>
      <c r="O44" s="49"/>
      <c r="P44" s="56"/>
      <c r="Q44" s="56"/>
      <c r="R44" s="56"/>
      <c r="S44" s="56"/>
      <c r="T44" s="56"/>
      <c r="U44" s="49"/>
      <c r="Z44" s="56"/>
      <c r="AA44" s="49"/>
      <c r="AE44" s="49"/>
      <c r="AF44" s="49"/>
      <c r="AK44" s="49"/>
      <c r="AL44" s="49"/>
      <c r="AQ44" s="49"/>
      <c r="AR44" s="4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65536"/>
  <sheetViews>
    <sheetView workbookViewId="0">
      <pane ySplit="22" topLeftCell="A23" activePane="bottomLeft" state="frozen"/>
      <selection pane="bottomLeft" activeCell="N14" sqref="N14"/>
    </sheetView>
  </sheetViews>
  <sheetFormatPr defaultRowHeight="12.75"/>
  <cols>
    <col min="1" max="1" style="8" width="10.713641826923078" bestFit="1" customWidth="1"/>
    <col min="2" max="9" style="3" width="9.142307692307693"/>
    <col min="10" max="10" style="3" width="6.571033653846155" bestFit="1" customWidth="1"/>
    <col min="11" max="11" style="3" width="6.428185096153847" bestFit="1" customWidth="1"/>
    <col min="12" max="13" style="3" width="9.142307692307693"/>
    <col min="14" max="14" style="64" width="9.428004807692309" customWidth="1"/>
    <col min="15" max="15" style="3" width="5.856790865384616" bestFit="1" customWidth="1"/>
    <col min="16" max="16" style="3" width="6.571033653846155" bestFit="1" customWidth="1"/>
    <col min="17" max="17" style="3" width="7.570973557692309" bestFit="1" customWidth="1"/>
    <col min="18" max="18" style="3" width="6.571033653846155" bestFit="1" customWidth="1"/>
    <col min="19" max="19" style="3" width="9.142307692307693"/>
    <col min="20" max="20" style="3" width="6.571033653846155" bestFit="1" customWidth="1"/>
    <col min="21" max="21" style="3" width="9.142307692307693"/>
    <col min="22" max="22" style="3" width="6.571033653846155" bestFit="1" customWidth="1"/>
    <col min="23" max="256" style="3" width="9.142307692307693"/>
  </cols>
  <sheetData>
    <row r="1" spans="1:22" ht="13.5">
      <c r="A1" s="4" t="inlineStr">
        <is>
          <t>computed with: MLIPAnalysisASTNodes</t>
        </is>
      </c>
      <c r="B1" s="62"/>
      <c r="C1" s="62"/>
      <c r="D1" s="62"/>
      <c r="E1" s="65"/>
      <c r="F1" s="66"/>
      <c r="I1" s="8"/>
      <c r="J1" s="8"/>
      <c r="K1" s="8"/>
      <c r="L1" s="8"/>
      <c r="N1" s="3"/>
    </row>
    <row r="2" spans="1:22" ht="13.5">
      <c r="A2" t="s">
        <v>154</v>
      </c>
      <c r="E2" s="67"/>
      <c r="F2" s="66"/>
      <c r="I2" s="8"/>
      <c r="J2" s="8"/>
      <c r="K2" s="8"/>
      <c r="L2" s="8"/>
      <c r="N2" s="3"/>
    </row>
    <row r="3" spans="1:22" ht="13.5">
      <c r="A3" s="3" t="s">
        <v>155</v>
      </c>
      <c r="B3">
        <v>4306</v>
      </c>
      <c r="C3" s="11">
        <f>B3/B$11</f>
        <v>0.41555684230843465</v>
      </c>
      <c r="E3" s="68"/>
      <c r="F3" s="69"/>
      <c r="I3" s="1"/>
      <c r="J3" s="11"/>
      <c r="K3" s="11"/>
      <c r="L3" s="11"/>
      <c r="N3" s="3"/>
    </row>
    <row r="4" spans="1:22" ht="13.5">
      <c r="A4" s="3" t="s">
        <v>156</v>
      </c>
      <c r="B4">
        <v>3596</v>
      </c>
      <c r="C4" s="11">
        <f>B4/B$11</f>
        <v>0.34703725149585024</v>
      </c>
      <c r="E4" s="68"/>
      <c r="F4" s="69"/>
      <c r="I4" s="1"/>
      <c r="J4" s="11"/>
      <c r="K4" s="11"/>
      <c r="L4" s="11"/>
      <c r="N4" s="3"/>
    </row>
    <row r="5" spans="1:22" ht="13.5">
      <c r="A5" s="3" t="s">
        <v>157</v>
      </c>
      <c r="B5">
        <v>12</v>
      </c>
      <c r="C5" s="11">
        <f>B5/B$11</f>
        <v>0.0011580775911986102</v>
      </c>
      <c r="E5" s="68"/>
      <c r="F5" s="69"/>
      <c r="I5" s="1"/>
      <c r="J5" s="11"/>
      <c r="K5" s="11"/>
      <c r="L5" s="11"/>
      <c r="N5" s="3"/>
    </row>
    <row r="6" spans="1:22" ht="13.5">
      <c r="A6" s="3" t="s">
        <v>158</v>
      </c>
      <c r="B6">
        <v>937</v>
      </c>
      <c r="C6" s="11">
        <f>B6/B$11</f>
        <v>0.090426558579424818</v>
      </c>
      <c r="E6" s="68"/>
      <c r="F6" s="69"/>
      <c r="I6" s="1"/>
      <c r="J6" s="11"/>
      <c r="K6" s="11"/>
      <c r="L6" s="11"/>
      <c r="N6" s="3"/>
    </row>
    <row r="7" spans="1:22" ht="13.5">
      <c r="A7" s="3" t="s">
        <v>159</v>
      </c>
      <c r="B7">
        <v>704</v>
      </c>
      <c r="C7" s="11">
        <f>B7/B$11</f>
        <v>0.067940552016985137</v>
      </c>
      <c r="E7" s="68"/>
      <c r="F7" s="69"/>
      <c r="I7" s="1"/>
      <c r="J7" s="11"/>
      <c r="K7" s="11"/>
      <c r="L7" s="11"/>
      <c r="N7" s="3"/>
    </row>
    <row r="8" spans="1:22" ht="13.5">
      <c r="A8" s="3" t="s">
        <v>160</v>
      </c>
      <c r="B8">
        <v>319</v>
      </c>
      <c r="C8" s="11">
        <f>B8/B$11</f>
        <v>0.030785562632696391</v>
      </c>
      <c r="E8" s="68"/>
      <c r="F8" s="69"/>
      <c r="I8" s="1"/>
      <c r="J8" s="11"/>
      <c r="K8" s="11"/>
      <c r="L8" s="11"/>
      <c r="N8" s="3"/>
    </row>
    <row r="9" spans="1:22" ht="13.5">
      <c r="A9" s="3" t="s">
        <v>161</v>
      </c>
      <c r="B9">
        <v>439</v>
      </c>
      <c r="C9" s="11">
        <f>B9/B$11</f>
        <v>0.042366338544682497</v>
      </c>
      <c r="E9" s="68"/>
      <c r="F9" s="69"/>
      <c r="I9" s="1"/>
      <c r="J9" s="11"/>
      <c r="K9" s="11"/>
      <c r="L9" s="11"/>
      <c r="M9" s="8"/>
    </row>
    <row r="10" spans="1:22" ht="13.5">
      <c r="A10" s="3" t="s">
        <v>12</v>
      </c>
      <c r="B10">
        <v>49</v>
      </c>
      <c r="C10" s="11">
        <f>B10/B$11</f>
        <v>0.0047288168307276588</v>
      </c>
      <c r="E10" s="69"/>
      <c r="F10" s="68"/>
      <c r="I10" s="1"/>
      <c r="J10" s="1"/>
      <c r="K10" s="1"/>
      <c r="L10" s="1"/>
    </row>
    <row r="11" spans="1:22" ht="13.5">
      <c r="A11" s="3" t="s">
        <v>1</v>
      </c>
      <c r="B11">
        <v>10362</v>
      </c>
      <c r="C11" s="11"/>
      <c r="G11" s="1"/>
      <c r="H11" s="1"/>
      <c r="I11" s="1"/>
      <c r="J11" s="1"/>
      <c r="K11" s="1"/>
      <c r="L11" s="1"/>
    </row>
    <row r="12" spans="1:22" ht="13.5">
      <c r="A12" t="s">
        <v>162</v>
      </c>
      <c r="F12" s="1"/>
      <c r="N12" s="3"/>
    </row>
    <row r="13" spans="1:22" ht="13.5">
      <c r="A13" s="3" t="s">
        <v>155</v>
      </c>
      <c r="B13">
        <v>80690</v>
      </c>
      <c r="C13" s="11">
        <f>B13/B$21</f>
        <v>0.56048345083874551</v>
      </c>
      <c r="F13" s="1"/>
      <c r="G13" s="8" t="s">
        <v>49</v>
      </c>
      <c r="H13" s="8" t="s">
        <v>4</v>
      </c>
      <c r="I13" s="1" t="s">
        <f>A2</f>
        <v>154</v>
      </c>
      <c r="K13" t="s">
        <v>163</v>
      </c>
      <c r="M13" s="1" t="s">
        <f>A12</f>
        <v>162</v>
      </c>
      <c r="N13" s="3"/>
      <c r="O13" s="1" t="s">
        <f>A22</f>
        <v>164</v>
      </c>
      <c r="Q13" s="64" t="s">
        <f>A32</f>
        <v>165</v>
      </c>
      <c r="S13" s="1" t="s">
        <f>A42</f>
        <v>166</v>
      </c>
      <c r="U13" t="s">
        <v>21</v>
      </c>
    </row>
    <row r="14" spans="1:22" ht="13.5">
      <c r="A14" s="3" t="s">
        <v>156</v>
      </c>
      <c r="B14">
        <v>32475</v>
      </c>
      <c r="C14" s="11">
        <f>B14/B$21</f>
        <v>0.22557566075087696</v>
      </c>
      <c r="F14" t="s">
        <v>155</v>
      </c>
      <c r="G14" s="1">
        <f>I14+K14+M14+O14+Q14+S14+U14</f>
        <v>128381</v>
      </c>
      <c r="H14" s="11">
        <f>G14/G$22</f>
        <v>0.49923392804367778</v>
      </c>
      <c r="I14" s="70">
        <f>B3</f>
        <v>4306</v>
      </c>
      <c r="J14" s="11">
        <f>I14/I$22</f>
        <v>0.41555684230843465</v>
      </c>
      <c r="K14" s="49">
        <f>B63</f>
        <v>263</v>
      </c>
      <c r="L14" s="11">
        <f>K14/K$22</f>
        <v>0.53783231083844585</v>
      </c>
      <c r="M14" s="70">
        <f>B13</f>
        <v>80690</v>
      </c>
      <c r="N14" s="11">
        <f>M14/M$22</f>
        <v>0.56048345083874551</v>
      </c>
      <c r="O14" s="70">
        <f>B23</f>
        <v>5653</v>
      </c>
      <c r="P14" s="11">
        <f>O14/O$22</f>
        <v>0.56831205388559369</v>
      </c>
      <c r="Q14" s="70">
        <f>B33</f>
        <v>8453</v>
      </c>
      <c r="R14" s="11">
        <f>Q14/Q$22</f>
        <v>0.48751369744506606</v>
      </c>
      <c r="S14" s="70">
        <f>B43</f>
        <v>5852</v>
      </c>
      <c r="T14" s="11">
        <f>S14/S$22</f>
        <v>0.71418110812789848</v>
      </c>
      <c r="U14" s="70">
        <f>B53</f>
        <v>23164</v>
      </c>
      <c r="V14" s="11">
        <f>U14/U$22</f>
        <v>0.34645527968890216</v>
      </c>
    </row>
    <row r="15" spans="1:22" ht="13.5">
      <c r="A15" s="3" t="s">
        <v>157</v>
      </c>
      <c r="B15">
        <v>2038</v>
      </c>
      <c r="C15" s="11">
        <f>B15/B$21</f>
        <v>0.014156218525336019</v>
      </c>
      <c r="F15" t="s">
        <v>156</v>
      </c>
      <c r="G15" s="1">
        <f>I15+K15+M15+O15+Q15+S15+U15</f>
        <v>61916</v>
      </c>
      <c r="H15" s="11">
        <f>G15/G$22</f>
        <v>0.24077213831293068</v>
      </c>
      <c r="I15" s="70">
        <f>B4</f>
        <v>3596</v>
      </c>
      <c r="J15" s="11">
        <f>I15/I$22</f>
        <v>0.34703725149585024</v>
      </c>
      <c r="K15" s="49">
        <f>B64</f>
        <v>122</v>
      </c>
      <c r="L15" s="11">
        <f>K15/K$22</f>
        <v>0.24948875255623723</v>
      </c>
      <c r="M15" s="70">
        <f>B14</f>
        <v>32475</v>
      </c>
      <c r="N15" s="11">
        <f>M15/M$22</f>
        <v>0.22557566075087696</v>
      </c>
      <c r="O15" s="70">
        <f>B24</f>
        <v>2853</v>
      </c>
      <c r="P15" s="11">
        <f>O15/O$22</f>
        <v>0.286820146777923</v>
      </c>
      <c r="Q15" s="70">
        <f>B34</f>
        <v>5439</v>
      </c>
      <c r="R15" s="11">
        <f>Q15/Q$22</f>
        <v>0.31368591037545418</v>
      </c>
      <c r="S15" s="70">
        <f>B44</f>
        <v>1263</v>
      </c>
      <c r="T15" s="11">
        <f>S15/S$22</f>
        <v>0.15413717354161582</v>
      </c>
      <c r="U15" s="70">
        <f>B54</f>
        <v>16168</v>
      </c>
      <c r="V15" s="11">
        <f>U15/U$22</f>
        <v>0.2418187256954831</v>
      </c>
    </row>
    <row r="16" spans="1:22" ht="13.5">
      <c r="A16" s="3" t="s">
        <v>158</v>
      </c>
      <c r="B16">
        <v>8361</v>
      </c>
      <c r="C16" s="11">
        <f>B16/B$21</f>
        <v>0.058076615844128779</v>
      </c>
      <c r="F16" t="s">
        <v>157</v>
      </c>
      <c r="G16" s="1">
        <f>I16+K16+M16+O16+Q16+S16+U16</f>
        <v>17665</v>
      </c>
      <c r="H16" s="11">
        <f>G16/G$22</f>
        <v>0.068693711210315922</v>
      </c>
      <c r="I16" s="70">
        <f>B5</f>
        <v>12</v>
      </c>
      <c r="J16" s="11">
        <f>I16/I$22</f>
        <v>0.0011580775911986102</v>
      </c>
      <c r="K16" s="49">
        <f>B65</f>
        <v>0</v>
      </c>
      <c r="L16" s="11">
        <f>K16/K$22</f>
        <v>0</v>
      </c>
      <c r="M16" s="70">
        <f>B15</f>
        <v>2038</v>
      </c>
      <c r="N16" s="11">
        <f>M16/M$22</f>
        <v>0.014156218525336019</v>
      </c>
      <c r="O16" s="70">
        <f>B25</f>
        <v>21</v>
      </c>
      <c r="P16" s="11">
        <f>O16/O$22</f>
        <v>0.00211118930330753</v>
      </c>
      <c r="Q16" s="70">
        <f>B35</f>
        <v>287</v>
      </c>
      <c r="R16" s="11">
        <f>Q16/Q$22</f>
        <v>0.016552280985062576</v>
      </c>
      <c r="S16" s="70">
        <f>B45</f>
        <v>0</v>
      </c>
      <c r="T16" s="11">
        <f>S16/S$22</f>
        <v>0</v>
      </c>
      <c r="U16" s="70">
        <f>B55</f>
        <v>15307</v>
      </c>
      <c r="V16" s="11">
        <f>U16/U$22</f>
        <v>0.22894107089440621</v>
      </c>
    </row>
    <row r="17" spans="1:22" ht="13.5">
      <c r="A17" s="3" t="s">
        <v>159</v>
      </c>
      <c r="B17">
        <v>7003</v>
      </c>
      <c r="C17" s="11">
        <f>B17/B$21</f>
        <v>0.048643767582398502</v>
      </c>
      <c r="F17" t="s">
        <v>158</v>
      </c>
      <c r="G17" s="1">
        <f>I17+K17+M17+O17+Q17+S17+U17</f>
        <v>15087</v>
      </c>
      <c r="H17" s="11">
        <f>G17/G$22</f>
        <v>0.058668668045855431</v>
      </c>
      <c r="I17" s="70">
        <f>B6</f>
        <v>937</v>
      </c>
      <c r="J17" s="11">
        <f>I17/I$22</f>
        <v>0.090426558579424818</v>
      </c>
      <c r="K17" s="49">
        <f>B66</f>
        <v>5</v>
      </c>
      <c r="L17" s="11">
        <f>K17/K$22</f>
        <v>0.010224948875255624</v>
      </c>
      <c r="M17" s="70">
        <f>B16</f>
        <v>8361</v>
      </c>
      <c r="N17" s="11">
        <f>M17/M$22</f>
        <v>0.058076615844128779</v>
      </c>
      <c r="O17" s="70">
        <f>B26</f>
        <v>97</v>
      </c>
      <c r="P17" s="11">
        <f>O17/O$22</f>
        <v>0.0097516839248014478</v>
      </c>
      <c r="Q17" s="70">
        <f>B36</f>
        <v>866</v>
      </c>
      <c r="R17" s="11">
        <f>Q17/Q$22</f>
        <v>0.049945210219735858</v>
      </c>
      <c r="S17" s="70">
        <f>B46</f>
        <v>393</v>
      </c>
      <c r="T17" s="11">
        <f>S17/S$22</f>
        <v>0.047961923358555043</v>
      </c>
      <c r="U17" s="70">
        <f>B56</f>
        <v>4428</v>
      </c>
      <c r="V17" s="11">
        <f>U17/U$22</f>
        <v>0.066227938976966799</v>
      </c>
    </row>
    <row r="18" spans="1:22" ht="13.5">
      <c r="A18" s="3" t="s">
        <v>160</v>
      </c>
      <c r="B18">
        <v>9057</v>
      </c>
      <c r="C18" s="11">
        <f>B18/B$21</f>
        <v>0.06291112423158407</v>
      </c>
      <c r="F18" t="s">
        <v>159</v>
      </c>
      <c r="G18" s="1">
        <f>I18+K18+M18+O18+Q18+S18+U18</f>
        <v>12859</v>
      </c>
      <c r="H18" s="11">
        <f>G18/G$22</f>
        <v>0.050004666428160337</v>
      </c>
      <c r="I18" s="70">
        <f>B7</f>
        <v>704</v>
      </c>
      <c r="J18" s="11">
        <f>I18/I$22</f>
        <v>0.067940552016985137</v>
      </c>
      <c r="K18" s="49">
        <f>B67</f>
        <v>60</v>
      </c>
      <c r="L18" s="11">
        <f>K18/K$22</f>
        <v>0.12269938650306748</v>
      </c>
      <c r="M18" s="70">
        <f>B17</f>
        <v>7003</v>
      </c>
      <c r="N18" s="11">
        <f>M18/M$22</f>
        <v>0.048643767582398502</v>
      </c>
      <c r="O18" s="70">
        <f>B27</f>
        <v>412</v>
      </c>
      <c r="P18" s="11">
        <f>O18/O$22</f>
        <v>0.041419523474414396</v>
      </c>
      <c r="Q18" s="70">
        <f>B37</f>
        <v>1227</v>
      </c>
      <c r="R18" s="11">
        <f>Q18/Q$22</f>
        <v>0.070765326720110738</v>
      </c>
      <c r="S18" s="70">
        <f>B47</f>
        <v>311</v>
      </c>
      <c r="T18" s="11">
        <f>S18/S$22</f>
        <v>0.03795460092750793</v>
      </c>
      <c r="U18" s="70">
        <f>B57</f>
        <v>3142</v>
      </c>
      <c r="V18" s="11">
        <f>U18/U$22</f>
        <v>0.046993718217170209</v>
      </c>
    </row>
    <row r="19" spans="1:22" ht="13.5">
      <c r="A19" s="3" t="s">
        <v>161</v>
      </c>
      <c r="B19">
        <v>3703</v>
      </c>
      <c r="C19" s="11">
        <f>B19/B$21</f>
        <v>0.025721529538429478</v>
      </c>
      <c r="F19" t="s">
        <v>160</v>
      </c>
      <c r="G19" s="1">
        <f>I19+K19+M19+O19+Q19+S19+U19</f>
        <v>12629</v>
      </c>
      <c r="H19" s="11">
        <f>G19/G$22</f>
        <v>0.049110267697428801</v>
      </c>
      <c r="I19" s="70">
        <f>B8</f>
        <v>319</v>
      </c>
      <c r="J19" s="11">
        <f>I19/I$22</f>
        <v>0.030785562632696391</v>
      </c>
      <c r="K19" s="49">
        <f>B68</f>
        <v>33</v>
      </c>
      <c r="L19" s="11">
        <f>K19/K$22</f>
        <v>0.067484662576687116</v>
      </c>
      <c r="M19" s="70">
        <f>B18</f>
        <v>9057</v>
      </c>
      <c r="N19" s="11">
        <f>M19/M$22</f>
        <v>0.06291112423158407</v>
      </c>
      <c r="O19" s="70">
        <f>B28</f>
        <v>820</v>
      </c>
      <c r="P19" s="11">
        <f>O19/O$22</f>
        <v>0.082436915652960685</v>
      </c>
      <c r="Q19" s="70">
        <f>B38</f>
        <v>802</v>
      </c>
      <c r="R19" s="11">
        <f>Q19/Q$22</f>
        <v>0.046254109233519809</v>
      </c>
      <c r="S19" s="70">
        <f>B48</f>
        <v>160</v>
      </c>
      <c r="T19" s="11">
        <f>S19/S$22</f>
        <v>0.019526482792287039</v>
      </c>
      <c r="U19" s="70">
        <f>B58</f>
        <v>1438</v>
      </c>
      <c r="V19" s="11">
        <f>U19/U$22</f>
        <v>0.021507627879150462</v>
      </c>
    </row>
    <row r="20" spans="1:22" ht="13.5">
      <c r="A20" s="3" t="s">
        <v>12</v>
      </c>
      <c r="B20">
        <v>638</v>
      </c>
      <c r="C20" s="11">
        <f>B20/B$21</f>
        <v>0.0044316326885006771</v>
      </c>
      <c r="F20" t="s">
        <v>161</v>
      </c>
      <c r="G20" s="1">
        <f>I20+K20+M20+O20+Q20+S20+U20</f>
        <v>7766</v>
      </c>
      <c r="H20" s="11">
        <f>G20/G$22</f>
        <v>0.030199567577657141</v>
      </c>
      <c r="I20" s="70">
        <f>B9</f>
        <v>439</v>
      </c>
      <c r="J20" s="11">
        <f>I20/I$22</f>
        <v>0.042366338544682497</v>
      </c>
      <c r="K20" s="49">
        <f>B69</f>
        <v>4</v>
      </c>
      <c r="L20" s="11">
        <f>K20/K$22</f>
        <v>0.0081799591002044997</v>
      </c>
      <c r="M20" s="70">
        <f>B19</f>
        <v>3703</v>
      </c>
      <c r="N20" s="11">
        <f>M20/M$22</f>
        <v>0.025721529538429478</v>
      </c>
      <c r="O20" s="70">
        <f>B29</f>
        <v>91</v>
      </c>
      <c r="P20" s="11">
        <f>O20/O$22</f>
        <v>0.0091484869809992965</v>
      </c>
      <c r="Q20" s="70">
        <f>B39</f>
        <v>215</v>
      </c>
      <c r="R20" s="11">
        <f>Q20/Q$22</f>
        <v>0.012399792375569525</v>
      </c>
      <c r="S20" s="70">
        <f>B49</f>
        <v>215</v>
      </c>
      <c r="T20" s="11">
        <f>S20/S$22</f>
        <v>0.02623871125213571</v>
      </c>
      <c r="U20" s="70">
        <f>B59</f>
        <v>3099</v>
      </c>
      <c r="V20" s="11">
        <f>U20/U$22</f>
        <v>0.046350583308405621</v>
      </c>
    </row>
    <row r="21" spans="1:22" ht="13.5">
      <c r="A21" s="3" t="s">
        <v>1</v>
      </c>
      <c r="B21">
        <v>143965</v>
      </c>
      <c r="C21" s="11"/>
      <c r="F21" s="48" t="s">
        <v>12</v>
      </c>
      <c r="G21" s="71">
        <f>I21+K21+M21+O21+Q21+S21+U21</f>
        <v>853</v>
      </c>
      <c r="H21" s="72">
        <f>G21/G$22</f>
        <v>0.00331705268397393</v>
      </c>
      <c r="I21" s="70">
        <f>B10</f>
        <v>49</v>
      </c>
      <c r="J21" s="72">
        <f>I21/I$22</f>
        <v>0.0047288168307276588</v>
      </c>
      <c r="K21" s="49">
        <f>B70</f>
        <v>2</v>
      </c>
      <c r="L21" s="72">
        <f>K21/K$22</f>
        <v>0.0040899795501022499</v>
      </c>
      <c r="M21" s="70">
        <f>B20</f>
        <v>638</v>
      </c>
      <c r="N21" s="72">
        <f>M21/M$22</f>
        <v>0.0044316326885006771</v>
      </c>
      <c r="O21" s="70">
        <f>B30</f>
        <v>0</v>
      </c>
      <c r="P21" s="72">
        <f>O21/O$22</f>
        <v>0</v>
      </c>
      <c r="Q21" s="70">
        <f>B40</f>
        <v>50</v>
      </c>
      <c r="R21" s="72">
        <f>Q21/Q$22</f>
        <v>0.0028836726454812851</v>
      </c>
      <c r="S21" s="70">
        <f>B50</f>
        <v>0</v>
      </c>
      <c r="T21" s="72">
        <f>S21/S$22</f>
        <v>0</v>
      </c>
      <c r="U21" s="70">
        <f>B60</f>
        <v>114</v>
      </c>
      <c r="V21" s="72">
        <f>U21/U$22</f>
        <v>0.0017050553395154054</v>
      </c>
    </row>
    <row r="22" spans="1:22" ht="13.5">
      <c r="A22" t="s">
        <v>164</v>
      </c>
      <c r="G22" s="1">
        <f>SUM(G14:G21)</f>
        <v>257156</v>
      </c>
      <c r="I22" s="1">
        <f>SUM(I14:I21)</f>
        <v>10362</v>
      </c>
      <c r="J22" s="71"/>
      <c r="K22" s="1">
        <f>SUM(K14:K21)</f>
        <v>489</v>
      </c>
      <c r="L22" s="71"/>
      <c r="M22" s="1">
        <f>SUM(M14:M21)</f>
        <v>143965</v>
      </c>
      <c r="N22" s="73"/>
      <c r="O22" s="1">
        <f>SUM(O14:O21)</f>
        <v>9947</v>
      </c>
      <c r="P22" s="48"/>
      <c r="Q22" s="1">
        <f>SUM(Q14:Q21)</f>
        <v>17339</v>
      </c>
      <c r="R22" s="48"/>
      <c r="S22" s="1">
        <f>SUM(S14:S21)</f>
        <v>8194</v>
      </c>
      <c r="T22" s="48"/>
      <c r="U22" s="1">
        <f>SUM(U14:U21)</f>
        <v>66860</v>
      </c>
    </row>
    <row r="23" spans="1:22" ht="13.5">
      <c r="A23" s="3" t="s">
        <v>155</v>
      </c>
      <c r="B23">
        <v>5653</v>
      </c>
      <c r="C23" s="11">
        <f>B23/B$31</f>
        <v>0.56831205388559369</v>
      </c>
      <c r="J23" s="1"/>
      <c r="K23" s="1"/>
      <c r="L23" s="1"/>
      <c r="M23" s="8"/>
    </row>
    <row r="24" spans="1:22" ht="13.5">
      <c r="A24" s="3" t="s">
        <v>156</v>
      </c>
      <c r="B24">
        <v>2853</v>
      </c>
      <c r="C24" s="11">
        <f>B24/B$31</f>
        <v>0.286820146777923</v>
      </c>
    </row>
    <row r="25" spans="1:22" ht="13.5">
      <c r="A25" s="3" t="s">
        <v>157</v>
      </c>
      <c r="B25">
        <v>21</v>
      </c>
      <c r="C25" s="11">
        <f>B25/B$31</f>
        <v>0.00211118930330753</v>
      </c>
      <c r="J25" s="1"/>
      <c r="K25" s="1"/>
      <c r="L25" s="1"/>
    </row>
    <row r="26" spans="1:22" ht="13.5">
      <c r="A26" s="3" t="s">
        <v>158</v>
      </c>
      <c r="B26">
        <v>97</v>
      </c>
      <c r="C26" s="11">
        <f>B26/B$31</f>
        <v>0.0097516839248014478</v>
      </c>
      <c r="J26" s="1"/>
      <c r="K26" s="1"/>
      <c r="L26" s="1"/>
    </row>
    <row r="27" spans="1:22" ht="13.5">
      <c r="A27" s="3" t="s">
        <v>159</v>
      </c>
      <c r="B27">
        <v>412</v>
      </c>
      <c r="C27" s="11">
        <f>B27/B$31</f>
        <v>0.041419523474414396</v>
      </c>
      <c r="J27" s="1"/>
      <c r="K27" s="1"/>
      <c r="L27" s="1"/>
    </row>
    <row r="28" spans="1:22" ht="13.5">
      <c r="A28" s="3" t="s">
        <v>160</v>
      </c>
      <c r="B28">
        <v>820</v>
      </c>
      <c r="C28" s="11">
        <f>B28/B$31</f>
        <v>0.082436915652960685</v>
      </c>
      <c r="J28" s="1"/>
      <c r="K28" s="1"/>
      <c r="L28" s="1"/>
    </row>
    <row r="29" spans="1:22" ht="13.5">
      <c r="A29" s="3" t="s">
        <v>161</v>
      </c>
      <c r="B29">
        <v>91</v>
      </c>
      <c r="C29" s="11">
        <f>B29/B$31</f>
        <v>0.0091484869809992965</v>
      </c>
      <c r="J29" s="1"/>
      <c r="K29" s="1"/>
      <c r="L29" s="1"/>
      <c r="M29" s="8"/>
    </row>
    <row r="30" spans="1:22" ht="13.5">
      <c r="A30" s="3" t="s">
        <v>12</v>
      </c>
      <c r="B30">
        <v>0</v>
      </c>
      <c r="C30" s="11">
        <f>B30/B$31</f>
        <v>0</v>
      </c>
    </row>
    <row r="31" spans="1:22" ht="13.5">
      <c r="A31" s="3" t="s">
        <v>1</v>
      </c>
      <c r="B31">
        <v>9947</v>
      </c>
      <c r="C31" s="11"/>
      <c r="J31" s="1"/>
      <c r="K31" s="1"/>
      <c r="L31" s="1"/>
    </row>
    <row r="32" spans="1:22" ht="13.5">
      <c r="A32" t="s">
        <v>165</v>
      </c>
      <c r="J32" s="1"/>
      <c r="K32" s="1"/>
      <c r="L32" s="1"/>
    </row>
    <row r="33" spans="1:22" ht="13.5">
      <c r="A33" s="3" t="s">
        <v>155</v>
      </c>
      <c r="B33">
        <v>8453</v>
      </c>
      <c r="C33" s="11">
        <f>B33/B$41</f>
        <v>0.48751369744506606</v>
      </c>
      <c r="J33" s="1"/>
      <c r="K33" s="1"/>
      <c r="L33" s="1"/>
    </row>
    <row r="34" spans="1:22" ht="13.5">
      <c r="A34" s="3" t="s">
        <v>156</v>
      </c>
      <c r="B34">
        <v>5439</v>
      </c>
      <c r="C34" s="11">
        <f>B34/B$41</f>
        <v>0.31368591037545418</v>
      </c>
      <c r="J34" s="1"/>
      <c r="K34" s="1"/>
      <c r="L34" s="1"/>
    </row>
    <row r="35" spans="1:22" ht="13.5">
      <c r="A35" s="3" t="s">
        <v>157</v>
      </c>
      <c r="B35">
        <v>287</v>
      </c>
      <c r="C35" s="11">
        <f>B35/B$41</f>
        <v>0.016552280985062576</v>
      </c>
      <c r="J35" s="1"/>
      <c r="K35" s="1"/>
      <c r="L35" s="1"/>
    </row>
    <row r="36" spans="1:22" ht="13.5">
      <c r="A36" s="3" t="s">
        <v>158</v>
      </c>
      <c r="B36">
        <v>866</v>
      </c>
      <c r="C36" s="11">
        <f>B36/B$41</f>
        <v>0.049945210219735858</v>
      </c>
      <c r="J36" s="1"/>
      <c r="K36" s="1"/>
      <c r="L36" s="1"/>
      <c r="M36" s="8"/>
    </row>
    <row r="37" spans="1:22" ht="13.5">
      <c r="A37" s="3" t="s">
        <v>159</v>
      </c>
      <c r="B37">
        <v>1227</v>
      </c>
      <c r="C37" s="11">
        <f>B37/B$41</f>
        <v>0.070765326720110738</v>
      </c>
    </row>
    <row r="38" spans="1:22" ht="13.5">
      <c r="A38" s="3" t="s">
        <v>160</v>
      </c>
      <c r="B38">
        <v>802</v>
      </c>
      <c r="C38" s="11">
        <f>B38/B$41</f>
        <v>0.046254109233519809</v>
      </c>
      <c r="J38" s="1"/>
      <c r="K38" s="1"/>
      <c r="L38" s="1"/>
    </row>
    <row r="39" spans="1:22" ht="13.5">
      <c r="A39" s="3" t="s">
        <v>161</v>
      </c>
      <c r="B39">
        <v>215</v>
      </c>
      <c r="C39" s="11">
        <f>B39/B$41</f>
        <v>0.012399792375569525</v>
      </c>
      <c r="J39" s="1"/>
      <c r="K39" s="1"/>
      <c r="L39" s="1"/>
    </row>
    <row r="40" spans="1:22" ht="13.5">
      <c r="A40" s="3" t="s">
        <v>12</v>
      </c>
      <c r="B40">
        <v>50</v>
      </c>
      <c r="C40" s="11">
        <f>B40/B$41</f>
        <v>0.0028836726454812851</v>
      </c>
      <c r="J40" s="1"/>
      <c r="K40" s="1"/>
      <c r="L40" s="1"/>
    </row>
    <row r="41" spans="1:22" ht="13.5">
      <c r="A41" s="1" t="s">
        <v>1</v>
      </c>
      <c r="B41">
        <v>17339</v>
      </c>
      <c r="C41" s="11"/>
      <c r="J41" s="1"/>
      <c r="K41" s="1"/>
      <c r="L41" s="1"/>
    </row>
    <row r="42" spans="1:22" ht="13.5">
      <c r="A42" t="s">
        <v>166</v>
      </c>
      <c r="J42" s="1"/>
      <c r="K42" s="1"/>
      <c r="L42" s="1"/>
      <c r="M42" s="8"/>
    </row>
    <row r="43" spans="1:22" ht="13.5">
      <c r="A43" s="3" t="s">
        <v>155</v>
      </c>
      <c r="B43">
        <v>5852</v>
      </c>
      <c r="C43" s="11">
        <f>B43/B$51</f>
        <v>0.71418110812789848</v>
      </c>
    </row>
    <row r="44" spans="1:22" ht="13.5">
      <c r="A44" s="3" t="s">
        <v>156</v>
      </c>
      <c r="B44">
        <v>1263</v>
      </c>
      <c r="C44" s="11">
        <f>B44/B$51</f>
        <v>0.15413717354161582</v>
      </c>
      <c r="J44" s="1"/>
      <c r="K44" s="1"/>
      <c r="L44" s="1"/>
    </row>
    <row r="45" spans="1:22" ht="13.5">
      <c r="A45" s="3" t="s">
        <v>157</v>
      </c>
      <c r="B45">
        <v>0</v>
      </c>
      <c r="C45" s="11">
        <f>B45/B$51</f>
        <v>0</v>
      </c>
      <c r="J45" s="1"/>
      <c r="K45" s="1"/>
      <c r="L45" s="1"/>
    </row>
    <row r="46" spans="1:22" ht="13.5">
      <c r="A46" s="3" t="s">
        <v>158</v>
      </c>
      <c r="B46">
        <v>393</v>
      </c>
      <c r="C46" s="11">
        <f>B46/B$51</f>
        <v>0.047961923358555043</v>
      </c>
      <c r="J46" s="1"/>
      <c r="K46" s="1"/>
      <c r="L46" s="1"/>
    </row>
    <row r="47" spans="1:22" ht="13.5">
      <c r="A47" s="3" t="s">
        <v>159</v>
      </c>
      <c r="B47">
        <v>311</v>
      </c>
      <c r="C47" s="11">
        <f>B47/B$51</f>
        <v>0.03795460092750793</v>
      </c>
      <c r="J47" s="1"/>
      <c r="K47" s="1"/>
      <c r="L47" s="1"/>
    </row>
    <row r="48" spans="1:22" ht="13.5">
      <c r="A48" s="3" t="s">
        <v>160</v>
      </c>
      <c r="B48">
        <v>160</v>
      </c>
      <c r="C48" s="11">
        <f>B48/B$51</f>
        <v>0.019526482792287039</v>
      </c>
      <c r="J48" s="1"/>
      <c r="K48" s="1"/>
      <c r="L48" s="1"/>
      <c r="M48" s="8"/>
    </row>
    <row r="49" spans="1:22" ht="13.5">
      <c r="A49" s="3" t="s">
        <v>161</v>
      </c>
      <c r="B49">
        <v>215</v>
      </c>
      <c r="C49" s="11">
        <f>B49/B$51</f>
        <v>0.02623871125213571</v>
      </c>
    </row>
    <row r="50" spans="1:22" ht="13.5">
      <c r="A50" s="3" t="s">
        <v>12</v>
      </c>
      <c r="B50">
        <v>0</v>
      </c>
      <c r="C50" s="11">
        <f>B50/B$51</f>
        <v>0</v>
      </c>
      <c r="J50" s="1"/>
      <c r="K50" s="1"/>
      <c r="L50" s="1"/>
    </row>
    <row r="51" spans="1:22" ht="13.5">
      <c r="A51" s="1" t="s">
        <v>1</v>
      </c>
      <c r="B51">
        <v>8194</v>
      </c>
      <c r="C51" s="11"/>
      <c r="J51" s="1"/>
      <c r="K51" s="1"/>
      <c r="L51" s="1"/>
    </row>
    <row r="52" spans="1:22" ht="13.5">
      <c r="A52" t="s">
        <v>21</v>
      </c>
      <c r="J52" s="1"/>
      <c r="K52" s="1"/>
      <c r="L52" s="1"/>
    </row>
    <row r="53" spans="1:22" ht="13.5">
      <c r="A53" s="3" t="s">
        <v>155</v>
      </c>
      <c r="B53">
        <v>23164</v>
      </c>
      <c r="C53" s="11">
        <f>B53/B$61</f>
        <v>0.34645527968890216</v>
      </c>
    </row>
    <row r="54" spans="1:22" ht="13.5">
      <c r="A54" s="3" t="s">
        <v>156</v>
      </c>
      <c r="B54">
        <v>16168</v>
      </c>
      <c r="C54" s="11">
        <f>B54/B$61</f>
        <v>0.2418187256954831</v>
      </c>
    </row>
    <row r="55" spans="1:22" ht="13.5">
      <c r="A55" s="3" t="s">
        <v>157</v>
      </c>
      <c r="B55">
        <v>15307</v>
      </c>
      <c r="C55" s="11">
        <f>B55/B$61</f>
        <v>0.22894107089440621</v>
      </c>
    </row>
    <row r="56" spans="1:22" ht="13.5">
      <c r="A56" s="3" t="s">
        <v>158</v>
      </c>
      <c r="B56">
        <v>4428</v>
      </c>
      <c r="C56" s="11">
        <f>B56/B$61</f>
        <v>0.066227938976966799</v>
      </c>
    </row>
    <row r="57" spans="1:22" ht="13.5">
      <c r="A57" s="3" t="s">
        <v>159</v>
      </c>
      <c r="B57">
        <v>3142</v>
      </c>
      <c r="C57" s="11">
        <f>B57/B$61</f>
        <v>0.046993718217170209</v>
      </c>
    </row>
    <row r="58" spans="1:22" ht="13.5">
      <c r="A58" s="3" t="s">
        <v>160</v>
      </c>
      <c r="B58">
        <v>1438</v>
      </c>
      <c r="C58" s="11">
        <f>B58/B$61</f>
        <v>0.021507627879150462</v>
      </c>
    </row>
    <row r="59" spans="1:22" ht="13.5">
      <c r="A59" s="3" t="s">
        <v>161</v>
      </c>
      <c r="B59">
        <v>3099</v>
      </c>
      <c r="C59" s="11">
        <f>B59/B$61</f>
        <v>0.046350583308405621</v>
      </c>
    </row>
    <row r="60" spans="1:22" ht="13.5">
      <c r="A60" s="3" t="s">
        <v>12</v>
      </c>
      <c r="B60">
        <v>114</v>
      </c>
      <c r="C60" s="11">
        <f>B60/B$61</f>
        <v>0.0017050553395154054</v>
      </c>
    </row>
    <row r="61" spans="1:22" ht="13.5">
      <c r="A61" s="1" t="s">
        <v>1</v>
      </c>
      <c r="B61">
        <v>66860</v>
      </c>
      <c r="C61" s="11"/>
    </row>
    <row r="62" spans="1:22" ht="13.5">
      <c r="A62" t="s">
        <v>163</v>
      </c>
    </row>
    <row r="63" spans="1:22" ht="13.5">
      <c r="A63" s="1" t="s">
        <v>155</v>
      </c>
      <c r="B63">
        <v>263</v>
      </c>
      <c r="C63" s="11">
        <f>B63/B$71</f>
        <v>0.53783231083844585</v>
      </c>
    </row>
    <row r="64" spans="1:22" ht="13.5">
      <c r="A64" s="1" t="s">
        <v>156</v>
      </c>
      <c r="B64">
        <v>122</v>
      </c>
      <c r="C64" s="11">
        <f>B64/B$71</f>
        <v>0.24948875255623723</v>
      </c>
    </row>
    <row r="65" spans="1:22" ht="13.5">
      <c r="A65" s="1" t="s">
        <v>157</v>
      </c>
      <c r="B65">
        <v>0</v>
      </c>
      <c r="C65" s="11">
        <f>B65/B$71</f>
        <v>0</v>
      </c>
    </row>
    <row r="66" spans="1:22" ht="13.5">
      <c r="A66" s="1" t="s">
        <v>158</v>
      </c>
      <c r="B66">
        <v>5</v>
      </c>
      <c r="C66" s="11">
        <f>B66/B$71</f>
        <v>0.010224948875255624</v>
      </c>
    </row>
    <row r="67" spans="1:22" ht="13.5">
      <c r="A67" s="1" t="s">
        <v>159</v>
      </c>
      <c r="B67">
        <v>60</v>
      </c>
      <c r="C67" s="11">
        <f>B67/B$71</f>
        <v>0.12269938650306748</v>
      </c>
    </row>
    <row r="68" spans="1:22" ht="13.5">
      <c r="A68" s="1" t="s">
        <v>160</v>
      </c>
      <c r="B68">
        <v>33</v>
      </c>
      <c r="C68" s="11">
        <f>B68/B$71</f>
        <v>0.067484662576687116</v>
      </c>
    </row>
    <row r="69" spans="1:22" ht="13.5">
      <c r="A69" s="1" t="s">
        <v>161</v>
      </c>
      <c r="B69">
        <v>4</v>
      </c>
      <c r="C69" s="11">
        <f>B69/B$71</f>
        <v>0.0081799591002044997</v>
      </c>
    </row>
    <row r="70" spans="1:22" ht="13.5">
      <c r="A70" s="1" t="s">
        <v>12</v>
      </c>
      <c r="B70">
        <v>2</v>
      </c>
      <c r="C70" s="11">
        <f>B70/B$71</f>
        <v>0.0040899795501022499</v>
      </c>
    </row>
    <row r="71" spans="1:22" ht="13.5">
      <c r="A71" s="1" t="s">
        <v>1</v>
      </c>
      <c r="B71">
        <v>489</v>
      </c>
      <c r="C71" s="11"/>
    </row>
    <row r="65533" spans="1:22">
      <c r="A65533" s="18"/>
    </row>
    <row r="65534" spans="1:22">
      <c r="A65534" s="18"/>
    </row>
    <row r="65535" spans="1:22">
      <c r="A65535" s="18"/>
    </row>
    <row r="65536" spans="1:22">
      <c r="A65536" s="1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X24"/>
  <sheetViews>
    <sheetView workbookViewId="0">
      <selection activeCell="AR23" sqref="AR23"/>
    </sheetView>
  </sheetViews>
  <sheetFormatPr defaultRowHeight="12.75"/>
  <cols>
    <col min="1" max="1" style="3" width="10.713641826923078" customWidth="1"/>
    <col min="2" max="2" style="3" width="4.1426081730769235" customWidth="1"/>
    <col min="3" max="3" style="3" width="8.570913461538462" customWidth="1"/>
    <col min="4" max="4" style="3" width="2.1427283653846154" bestFit="1" customWidth="1"/>
    <col min="5" max="5" style="3" width="6.571033653846155" bestFit="1" customWidth="1"/>
    <col min="6" max="6" style="3" width="2.1427283653846154" bestFit="1" customWidth="1"/>
    <col min="7" max="7" style="3" width="3.1426682692307697" bestFit="1" customWidth="1"/>
    <col min="8" max="8" style="3" width="2.999819711538462" bestFit="1" customWidth="1"/>
    <col min="9" max="9" style="3" width="7.142427884615385" customWidth="1"/>
    <col min="10" max="10" style="3" width="2.1427283653846154" bestFit="1" customWidth="1"/>
    <col min="11" max="11" style="3" width="6.571033653846155" bestFit="1" customWidth="1"/>
    <col min="12" max="12" style="3" width="2.1427283653846154" bestFit="1" customWidth="1"/>
    <col min="13" max="13" style="3" width="3.1426682692307697" bestFit="1" customWidth="1"/>
    <col min="14" max="14" style="3" width="2.1427283653846154" bestFit="1" customWidth="1"/>
    <col min="15" max="15" style="3" width="4.99969951923077" customWidth="1"/>
    <col min="16" max="16" style="3" width="2.1427283653846154" bestFit="1" customWidth="1"/>
    <col min="17" max="17" style="3" width="6.571033653846155" bestFit="1" customWidth="1"/>
    <col min="18" max="18" style="3" width="2.1427283653846154" bestFit="1" customWidth="1"/>
    <col min="19" max="19" style="3" width="3.1426682692307697" bestFit="1" customWidth="1"/>
    <col min="20" max="20" style="3" width="4.856850961538462" customWidth="1"/>
    <col min="21" max="21" style="3" width="8.285216346153847" customWidth="1"/>
    <col min="22" max="22" style="3" width="2.1427283653846154" bestFit="1" customWidth="1"/>
    <col min="23" max="23" style="3" width="6.571033653846155" bestFit="1" customWidth="1"/>
    <col min="24" max="24" style="3" width="2.1427283653846154" bestFit="1" customWidth="1"/>
    <col min="25" max="25" style="3" width="3.1426682692307697" bestFit="1" customWidth="1"/>
    <col min="26" max="26" style="3" width="2.999819711538462" bestFit="1" customWidth="1"/>
    <col min="27" max="27" style="3" width="6.713882211538462" customWidth="1"/>
    <col min="28" max="28" style="3" width="2.1427283653846154" bestFit="1" customWidth="1"/>
    <col min="29" max="29" style="3" width="6.571033653846155" bestFit="1" customWidth="1"/>
    <col min="30" max="30" style="3" width="2.1427283653846154" bestFit="1" customWidth="1"/>
    <col min="31" max="31" style="3" width="3.1426682692307697" bestFit="1" customWidth="1"/>
    <col min="32" max="32" style="3" width="2.1427283653846154" bestFit="1" customWidth="1"/>
    <col min="33" max="33" style="3" width="7.4281250000000005" customWidth="1"/>
    <col min="34" max="34" style="3" width="2.1427283653846154" bestFit="1" customWidth="1"/>
    <col min="35" max="35" style="3" width="6.571033653846155" bestFit="1" customWidth="1"/>
    <col min="36" max="36" style="3" width="2.1427283653846154" bestFit="1" customWidth="1"/>
    <col min="37" max="37" style="3" width="3.1426682692307697" bestFit="1" customWidth="1"/>
    <col min="38" max="38" style="3" width="2.999819711538462" bestFit="1" customWidth="1"/>
    <col min="39" max="39" style="3" width="6.142487980769231" customWidth="1"/>
    <col min="40" max="40" style="3" width="2.1427283653846154" bestFit="1" customWidth="1"/>
    <col min="41" max="41" style="3" width="6.571033653846155" bestFit="1" customWidth="1"/>
    <col min="42" max="42" style="3" width="2.1427283653846154" bestFit="1" customWidth="1"/>
    <col min="43" max="43" style="3" width="3.1426682692307697" bestFit="1" customWidth="1"/>
    <col min="44" max="44" style="3" width="3.1426682692307697" customWidth="1"/>
    <col min="45" max="45" style="3" width="7.9995192307692315" customWidth="1"/>
    <col min="46" max="46" style="3" width="2.1427283653846154" bestFit="1" customWidth="1"/>
    <col min="47" max="47" style="3" width="6.571033653846155" bestFit="1" customWidth="1"/>
    <col min="48" max="48" style="3" width="2.1427283653846154" bestFit="1" customWidth="1"/>
    <col min="49" max="49" style="3" width="3.1426682692307697" bestFit="1" customWidth="1"/>
    <col min="50" max="50" style="3" width="2.285576923076923" customWidth="1"/>
    <col min="51" max="256" style="3" width="9.142307692307693"/>
  </cols>
  <sheetData>
    <row r="1" spans="1:50" ht="13.5">
      <c r="A1" t="s">
        <v>48</v>
      </c>
      <c r="C1" s="1"/>
      <c r="D1" s="1"/>
      <c r="I1" s="1"/>
      <c r="J1" s="1"/>
      <c r="O1" s="1"/>
      <c r="P1" s="1"/>
      <c r="U1" s="1"/>
      <c r="V1" s="1"/>
      <c r="AA1" s="1"/>
      <c r="AB1" s="1"/>
      <c r="AG1" s="1"/>
      <c r="AH1" s="1"/>
      <c r="AM1" s="1"/>
      <c r="AN1" s="1"/>
    </row>
    <row r="2" spans="1:50" ht="13.5">
      <c r="C2" s="1" t="inlineStr">
        <is>
          <t>All</t>
        </is>
      </c>
      <c r="D2" s="1"/>
      <c r="I2" s="1" t="s">
        <v>7</v>
      </c>
      <c r="J2" s="1"/>
      <c r="O2" t="s">
        <v>9</v>
      </c>
      <c r="U2" s="1" t="s">
        <v>10</v>
      </c>
      <c r="V2" s="1"/>
      <c r="AA2" s="1" t="s">
        <v>11</v>
      </c>
      <c r="AB2" s="1"/>
      <c r="AG2" s="1" t="s">
        <v>13</v>
      </c>
      <c r="AH2" s="1"/>
      <c r="AM2" s="1" t="s">
        <v>0</v>
      </c>
      <c r="AN2" s="1"/>
      <c r="AS2" s="1" t="s">
        <v>21</v>
      </c>
      <c r="AT2" s="1"/>
    </row>
    <row r="3" spans="1:50" ht="13.5">
      <c r="A3" s="1"/>
      <c r="B3" s="1"/>
      <c r="C3" s="8" t="s">
        <v>49</v>
      </c>
      <c r="D3" s="8"/>
      <c r="E3" s="8" t="s">
        <v>4</v>
      </c>
      <c r="F3" s="8"/>
      <c r="G3" s="8"/>
      <c r="H3" s="8"/>
      <c r="I3" s="8" t="s">
        <v>49</v>
      </c>
      <c r="J3" s="8"/>
      <c r="K3" s="8" t="s">
        <v>4</v>
      </c>
      <c r="L3" s="8"/>
      <c r="M3" s="8"/>
      <c r="N3" s="8"/>
      <c r="O3" s="8" t="s">
        <v>49</v>
      </c>
      <c r="P3" s="8"/>
      <c r="Q3" s="8" t="s">
        <v>4</v>
      </c>
      <c r="R3" s="8"/>
      <c r="S3" s="8"/>
      <c r="T3" s="8"/>
      <c r="U3" s="8" t="s">
        <v>49</v>
      </c>
      <c r="V3" s="8"/>
      <c r="W3" s="8" t="s">
        <v>4</v>
      </c>
      <c r="X3" s="8"/>
      <c r="Y3" s="8"/>
      <c r="Z3" s="8"/>
      <c r="AA3" s="8" t="s">
        <v>49</v>
      </c>
      <c r="AB3" s="8"/>
      <c r="AC3" s="8" t="s">
        <v>4</v>
      </c>
      <c r="AD3" s="8"/>
      <c r="AE3" s="8"/>
      <c r="AF3" s="8"/>
      <c r="AG3" s="8" t="s">
        <v>49</v>
      </c>
      <c r="AH3" s="8"/>
      <c r="AI3" s="8" t="s">
        <v>4</v>
      </c>
      <c r="AJ3" s="8"/>
      <c r="AK3" s="8"/>
      <c r="AL3" s="8"/>
      <c r="AM3" s="8" t="s">
        <v>49</v>
      </c>
      <c r="AN3" s="8"/>
      <c r="AO3" s="8" t="s">
        <v>4</v>
      </c>
      <c r="AP3" s="8"/>
      <c r="AQ3" s="8"/>
      <c r="AR3" s="8"/>
      <c r="AS3" s="8" t="s">
        <v>49</v>
      </c>
      <c r="AT3" s="8"/>
      <c r="AU3" s="8" t="s">
        <v>4</v>
      </c>
      <c r="AV3" s="8"/>
      <c r="AW3" s="8"/>
    </row>
    <row r="4" spans="1:50" ht="13.5">
      <c r="A4" s="74" t="s">
        <v>167</v>
      </c>
      <c r="B4" s="1" t="s">
        <v>23</v>
      </c>
      <c r="C4" s="46" t="s">
        <f>CONCAT(IF(B15&lt;1,"",B15),"\,",IF(B15&lt;1,C15,TEXT(C15,"000")))</f>
        <v>168</v>
      </c>
      <c r="D4" s="46" t="s">
        <v>23</v>
      </c>
      <c r="E4" s="50" t="str">
        <f>TEXT(E15*1000,"0.0")</f>
        <v>49.9</v>
      </c>
      <c r="F4" s="46" t="s">
        <v>23</v>
      </c>
      <c r="G4" s="14" t="s">
        <v>53</v>
      </c>
      <c r="H4" s="46" t="s">
        <v>23</v>
      </c>
      <c r="I4" s="46" t="s">
        <f>CONCAT(IF(H15&lt;1,"",H15),"\,",IF(H15&lt;1,I15,TEXT(I15,"000")))</f>
        <v>169</v>
      </c>
      <c r="J4" s="46" t="s">
        <v>23</v>
      </c>
      <c r="K4" s="50" t="str">
        <f>TEXT(K15*1000,"0.0")</f>
        <v>41.6</v>
      </c>
      <c r="L4" s="46" t="s">
        <v>23</v>
      </c>
      <c r="M4" s="14" t="s">
        <v>53</v>
      </c>
      <c r="N4" s="46" t="s">
        <v>23</v>
      </c>
      <c r="O4" s="46" t="str">
        <f>CONCAT(IF(N15&lt;1,"",N15),"\,",IF(N15&lt;1,O15,TEXT(O15,"000")))</f>
        <v>\,263</v>
      </c>
      <c r="P4" s="46" t="s">
        <v>23</v>
      </c>
      <c r="Q4" s="50" t="str">
        <f>TEXT(Q15*1000,"0.0")</f>
        <v>53.8</v>
      </c>
      <c r="R4" s="46" t="s">
        <v>23</v>
      </c>
      <c r="S4" s="14" t="s">
        <v>53</v>
      </c>
      <c r="T4" s="46" t="s">
        <v>23</v>
      </c>
      <c r="U4" s="46" t="s">
        <f>CONCAT(IF(T15&lt;1,"",T15),"\,",IF(T15&lt;1,U15,TEXT(U15,"000")))</f>
        <v>170</v>
      </c>
      <c r="V4" s="46" t="s">
        <v>23</v>
      </c>
      <c r="W4" s="50" t="str">
        <f>TEXT(W15*1000,"0.0")</f>
        <v>56.0</v>
      </c>
      <c r="X4" s="46" t="s">
        <v>23</v>
      </c>
      <c r="Y4" s="14" t="s">
        <v>53</v>
      </c>
      <c r="Z4" s="46" t="s">
        <v>23</v>
      </c>
      <c r="AA4" s="46" t="s">
        <f>CONCAT(IF(Z15&lt;1,"",Z15),"\,",IF(Z15&lt;1,AA15,TEXT(AA15,"000")))</f>
        <v>171</v>
      </c>
      <c r="AB4" s="46" t="s">
        <v>23</v>
      </c>
      <c r="AC4" s="50" t="str">
        <f>TEXT(AC15*1000,"0.0")</f>
        <v>56.8</v>
      </c>
      <c r="AD4" s="46" t="s">
        <v>23</v>
      </c>
      <c r="AE4" s="14" t="s">
        <v>53</v>
      </c>
      <c r="AF4" s="46" t="s">
        <v>23</v>
      </c>
      <c r="AG4" s="46" t="s">
        <f>CONCAT(IF(AF15&lt;1,"",AF15),"\,",IF(AF15&lt;1,AG15,TEXT(AG15,"000")))</f>
        <v>172</v>
      </c>
      <c r="AH4" s="46" t="s">
        <v>23</v>
      </c>
      <c r="AI4" s="50" t="str">
        <f>TEXT(AI15*1000,"0.0")</f>
        <v>48.8</v>
      </c>
      <c r="AJ4" s="46" t="s">
        <v>23</v>
      </c>
      <c r="AK4" s="14" t="s">
        <v>53</v>
      </c>
      <c r="AL4" s="46" t="s">
        <v>23</v>
      </c>
      <c r="AM4" s="46" t="s">
        <f>CONCAT(IF(AL15&lt;1,"",AL15),"\,",IF(AL15&lt;1,AM15,TEXT(AM15,"000")))</f>
        <v>173</v>
      </c>
      <c r="AN4" s="46" t="s">
        <v>23</v>
      </c>
      <c r="AO4" s="50" t="str">
        <f>TEXT(AO15*1000,"0.0")</f>
        <v>71.4</v>
      </c>
      <c r="AP4" s="46" t="s">
        <v>23</v>
      </c>
      <c r="AQ4" s="14" t="s">
        <v>53</v>
      </c>
      <c r="AR4" s="46" t="s">
        <v>23</v>
      </c>
      <c r="AS4" s="46" t="s">
        <f>CONCAT(IF(AR15&lt;1,"",AR15),"\,",IF(AR15&lt;1,AS15,TEXT(AS15,"000")))</f>
        <v>174</v>
      </c>
      <c r="AT4" s="46" t="s">
        <v>23</v>
      </c>
      <c r="AU4" s="50" t="str">
        <f>TEXT(AU15*1000,"0.0")</f>
        <v>34.6</v>
      </c>
      <c r="AV4" s="46" t="s">
        <v>23</v>
      </c>
      <c r="AW4" s="14" t="s">
        <v>53</v>
      </c>
      <c r="AX4" t="s">
        <v>24</v>
      </c>
    </row>
    <row r="5" spans="1:50" ht="13.5">
      <c r="A5" s="74" t="s">
        <v>175</v>
      </c>
      <c r="B5" s="1" t="s">
        <v>23</v>
      </c>
      <c r="C5" s="46" t="s">
        <f>CONCAT(IF(B16&lt;1,"",B16),"\,",IF(B16&lt;1,C16,TEXT(C16,"000")))</f>
        <v>176</v>
      </c>
      <c r="D5" s="46" t="s">
        <v>23</v>
      </c>
      <c r="E5" s="50" t="str">
        <f>TEXT(E16*1000,"0.0")</f>
        <v>24.1</v>
      </c>
      <c r="F5" s="46" t="s">
        <v>23</v>
      </c>
      <c r="G5" s="14" t="s">
        <v>53</v>
      </c>
      <c r="H5" s="46" t="s">
        <v>23</v>
      </c>
      <c r="I5" s="46" t="s">
        <f>CONCAT(IF(H16&lt;1,"",H16),"\,",IF(H16&lt;1,I16,TEXT(I16,"000")))</f>
        <v>177</v>
      </c>
      <c r="J5" s="46" t="s">
        <v>23</v>
      </c>
      <c r="K5" s="50" t="str">
        <f>TEXT(K16*1000,"0.0")</f>
        <v>34.7</v>
      </c>
      <c r="L5" s="46" t="s">
        <v>23</v>
      </c>
      <c r="M5" s="14" t="s">
        <v>53</v>
      </c>
      <c r="N5" s="46" t="s">
        <v>23</v>
      </c>
      <c r="O5" s="46" t="str">
        <f>CONCAT(IF(N16&lt;1,"",N16),"\,",IF(N16&lt;1,O16,TEXT(O16,"000")))</f>
        <v>\,122</v>
      </c>
      <c r="P5" s="46" t="s">
        <v>23</v>
      </c>
      <c r="Q5" s="50" t="str">
        <f>TEXT(Q16*1000,"0.0")</f>
        <v>24.9</v>
      </c>
      <c r="R5" s="46" t="s">
        <v>23</v>
      </c>
      <c r="S5" s="14" t="s">
        <v>53</v>
      </c>
      <c r="T5" s="46" t="s">
        <v>23</v>
      </c>
      <c r="U5" s="46" t="s">
        <f>CONCAT(IF(T16&lt;1,"",T16),"\,",IF(T16&lt;1,U16,TEXT(U16,"000")))</f>
        <v>178</v>
      </c>
      <c r="V5" s="46" t="s">
        <v>23</v>
      </c>
      <c r="W5" s="50" t="str">
        <f>TEXT(W16*1000,"0.0")</f>
        <v>22.6</v>
      </c>
      <c r="X5" s="46" t="s">
        <v>23</v>
      </c>
      <c r="Y5" s="14" t="s">
        <v>53</v>
      </c>
      <c r="Z5" s="46" t="s">
        <v>23</v>
      </c>
      <c r="AA5" s="46" t="s">
        <f>CONCAT(IF(Z16&lt;1,"",Z16),"\,",IF(Z16&lt;1,AA16,TEXT(AA16,"000")))</f>
        <v>179</v>
      </c>
      <c r="AB5" s="46" t="s">
        <v>23</v>
      </c>
      <c r="AC5" s="50" t="str">
        <f>TEXT(AC16*1000,"0.0")</f>
        <v>28.7</v>
      </c>
      <c r="AD5" s="46" t="s">
        <v>23</v>
      </c>
      <c r="AE5" s="14" t="s">
        <v>53</v>
      </c>
      <c r="AF5" s="46" t="s">
        <v>23</v>
      </c>
      <c r="AG5" s="46" t="s">
        <f>CONCAT(IF(AF16&lt;1,"",AF16),"\,",IF(AF16&lt;1,AG16,TEXT(AG16,"000")))</f>
        <v>180</v>
      </c>
      <c r="AH5" s="46" t="s">
        <v>23</v>
      </c>
      <c r="AI5" s="50" t="str">
        <f>TEXT(AI16*1000,"0.0")</f>
        <v>31.4</v>
      </c>
      <c r="AJ5" s="46" t="s">
        <v>23</v>
      </c>
      <c r="AK5" s="14" t="s">
        <v>53</v>
      </c>
      <c r="AL5" s="46" t="s">
        <v>23</v>
      </c>
      <c r="AM5" s="46" t="s">
        <f>CONCAT(IF(AL16&lt;1,"",AL16),"\,",IF(AL16&lt;1,AM16,TEXT(AM16,"000")))</f>
        <v>181</v>
      </c>
      <c r="AN5" s="46" t="s">
        <v>23</v>
      </c>
      <c r="AO5" s="50" t="str">
        <f>TEXT(AO16*1000,"0.0")</f>
        <v>15.4</v>
      </c>
      <c r="AP5" s="46" t="s">
        <v>23</v>
      </c>
      <c r="AQ5" s="14" t="s">
        <v>53</v>
      </c>
      <c r="AR5" s="46" t="s">
        <v>23</v>
      </c>
      <c r="AS5" s="46" t="s">
        <f>CONCAT(IF(AR16&lt;1,"",AR16),"\,",IF(AR16&lt;1,AS16,TEXT(AS16,"000")))</f>
        <v>182</v>
      </c>
      <c r="AT5" s="46" t="s">
        <v>23</v>
      </c>
      <c r="AU5" s="50" t="str">
        <f>TEXT(AU16*1000,"0.0")</f>
        <v>24.2</v>
      </c>
      <c r="AV5" s="46" t="s">
        <v>23</v>
      </c>
      <c r="AW5" s="14" t="s">
        <v>53</v>
      </c>
      <c r="AX5" t="s">
        <v>24</v>
      </c>
    </row>
    <row r="6" spans="1:50" ht="13.5">
      <c r="A6" s="74" t="s">
        <v>183</v>
      </c>
      <c r="B6" s="1" t="s">
        <v>23</v>
      </c>
      <c r="C6" s="46" t="s">
        <f>CONCAT(IF(B17&lt;1,"",B17),"\,",IF(B17&lt;1,C17,TEXT(C17,"000")))</f>
        <v>184</v>
      </c>
      <c r="D6" s="46" t="s">
        <v>23</v>
      </c>
      <c r="E6" s="50" t="str">
        <f>TEXT(E17*1000,"0.0")</f>
        <v>6.9</v>
      </c>
      <c r="F6" s="46" t="s">
        <v>23</v>
      </c>
      <c r="G6" s="14" t="s">
        <v>53</v>
      </c>
      <c r="H6" s="46" t="s">
        <v>23</v>
      </c>
      <c r="I6" s="46" t="str">
        <f>CONCAT(IF(H17&lt;1,"",H17),"\,",IF(H17&lt;1,I17,TEXT(I17,"000")))</f>
        <v>\,12</v>
      </c>
      <c r="J6" s="46" t="s">
        <v>23</v>
      </c>
      <c r="K6" s="50" t="str">
        <f>TEXT(K17*1000,"0.0")</f>
        <v>0.1</v>
      </c>
      <c r="L6" s="46" t="s">
        <v>23</v>
      </c>
      <c r="M6" s="14" t="s">
        <v>53</v>
      </c>
      <c r="N6" s="46" t="s">
        <v>23</v>
      </c>
      <c r="O6" s="46" t="s">
        <f>CONCAT(IF(N17&lt;1,"",N17),"\,",IF(N17&lt;1,O17,TEXT(O17,"000")))</f>
        <v>185</v>
      </c>
      <c r="P6" s="46" t="s">
        <v>23</v>
      </c>
      <c r="Q6" s="50" t="s">
        <f>TEXT(Q17*1000,"0.0")</f>
        <v>186</v>
      </c>
      <c r="R6" s="46" t="s">
        <v>23</v>
      </c>
      <c r="S6" s="14" t="s">
        <v>53</v>
      </c>
      <c r="T6" s="46" t="s">
        <v>23</v>
      </c>
      <c r="U6" s="46" t="s">
        <f>CONCAT(IF(T17&lt;1,"",T17),"\,",IF(T17&lt;1,U17,TEXT(U17,"000")))</f>
        <v>187</v>
      </c>
      <c r="V6" s="46" t="s">
        <v>23</v>
      </c>
      <c r="W6" s="50" t="s">
        <f>TEXT(W17*1000,"0.0")</f>
        <v>101</v>
      </c>
      <c r="X6" s="46" t="s">
        <v>23</v>
      </c>
      <c r="Y6" s="14" t="s">
        <v>53</v>
      </c>
      <c r="Z6" s="46" t="s">
        <v>23</v>
      </c>
      <c r="AA6" s="46" t="str">
        <f>CONCAT(IF(Z17&lt;1,"",Z17),"\,",IF(Z17&lt;1,AA17,TEXT(AA17,"000")))</f>
        <v>\,21</v>
      </c>
      <c r="AB6" s="46" t="s">
        <v>23</v>
      </c>
      <c r="AC6" s="50" t="s">
        <f>TEXT(AC17*1000,"0.0")</f>
        <v>124</v>
      </c>
      <c r="AD6" s="46" t="s">
        <v>23</v>
      </c>
      <c r="AE6" s="14" t="s">
        <v>53</v>
      </c>
      <c r="AF6" s="46" t="s">
        <v>23</v>
      </c>
      <c r="AG6" s="46" t="str">
        <f>CONCAT(IF(AF17&lt;1,"",AF17),"\,",IF(AF17&lt;1,AG17,TEXT(AG17,"000")))</f>
        <v>\,287</v>
      </c>
      <c r="AH6" s="46" t="s">
        <v>23</v>
      </c>
      <c r="AI6" s="50" t="s">
        <f>TEXT(AI17*1000,"0.0")</f>
        <v>134</v>
      </c>
      <c r="AJ6" s="46" t="s">
        <v>23</v>
      </c>
      <c r="AK6" s="14" t="s">
        <v>53</v>
      </c>
      <c r="AL6" s="46" t="s">
        <v>23</v>
      </c>
      <c r="AM6" s="46" t="s">
        <f>CONCAT(IF(AL17&lt;1,"",AL17),"\,",IF(AL17&lt;1,AM17,TEXT(AM17,"000")))</f>
        <v>185</v>
      </c>
      <c r="AN6" s="46" t="s">
        <v>23</v>
      </c>
      <c r="AO6" s="50" t="s">
        <f>TEXT(AO17*1000,"0.0")</f>
        <v>186</v>
      </c>
      <c r="AP6" s="46" t="s">
        <v>23</v>
      </c>
      <c r="AQ6" s="14" t="s">
        <v>53</v>
      </c>
      <c r="AR6" s="46" t="s">
        <v>23</v>
      </c>
      <c r="AS6" s="46" t="s">
        <f>CONCAT(IF(AR17&lt;1,"",AR17),"\,",IF(AR17&lt;1,AS17,TEXT(AS17,"000")))</f>
        <v>188</v>
      </c>
      <c r="AT6" s="46" t="s">
        <v>23</v>
      </c>
      <c r="AU6" s="50" t="str">
        <f>TEXT(AU17*1000,"0.0")</f>
        <v>22.9</v>
      </c>
      <c r="AV6" s="46" t="s">
        <v>23</v>
      </c>
      <c r="AW6" s="14" t="s">
        <v>53</v>
      </c>
      <c r="AX6" t="s">
        <v>24</v>
      </c>
    </row>
    <row r="7" spans="1:50" ht="13.5">
      <c r="A7" s="74" t="s">
        <v>189</v>
      </c>
      <c r="B7" s="1" t="s">
        <v>23</v>
      </c>
      <c r="C7" s="46" t="s">
        <f>CONCAT(IF(B18&lt;1,"",B18),"\,",IF(B18&lt;1,C18,TEXT(C18,"000")))</f>
        <v>190</v>
      </c>
      <c r="D7" s="46" t="s">
        <v>23</v>
      </c>
      <c r="E7" s="50" t="s">
        <f>TEXT(E18*1000,"0.0")</f>
        <v>38</v>
      </c>
      <c r="F7" s="46" t="s">
        <v>23</v>
      </c>
      <c r="G7" s="14" t="s">
        <v>53</v>
      </c>
      <c r="H7" s="46" t="s">
        <v>23</v>
      </c>
      <c r="I7" s="46" t="str">
        <f>CONCAT(IF(H18&lt;1,"",H18),"\,",IF(H18&lt;1,I18,TEXT(I18,"000")))</f>
        <v>\,937</v>
      </c>
      <c r="J7" s="46" t="s">
        <v>23</v>
      </c>
      <c r="K7" s="50" t="str">
        <f>TEXT(K18*1000,"0.0")</f>
        <v>9.0</v>
      </c>
      <c r="L7" s="46" t="s">
        <v>23</v>
      </c>
      <c r="M7" s="14" t="s">
        <v>53</v>
      </c>
      <c r="N7" s="46" t="s">
        <v>23</v>
      </c>
      <c r="O7" s="46" t="str">
        <f>CONCAT(IF(N18&lt;1,"",N18),"\,",IF(N18&lt;1,O18,TEXT(O18,"000")))</f>
        <v>\,5</v>
      </c>
      <c r="P7" s="46" t="s">
        <v>23</v>
      </c>
      <c r="Q7" s="50" t="s">
        <f>TEXT(Q18*1000,"0.0")</f>
        <v>191</v>
      </c>
      <c r="R7" s="46" t="s">
        <v>23</v>
      </c>
      <c r="S7" s="14" t="s">
        <v>53</v>
      </c>
      <c r="T7" s="46" t="s">
        <v>23</v>
      </c>
      <c r="U7" s="46" t="s">
        <f>CONCAT(IF(T18&lt;1,"",T18),"\,",IF(T18&lt;1,U18,TEXT(U18,"000")))</f>
        <v>192</v>
      </c>
      <c r="V7" s="46" t="s">
        <v>23</v>
      </c>
      <c r="W7" s="50" t="s">
        <f>TEXT(W18*1000,"0.0")</f>
        <v>42</v>
      </c>
      <c r="X7" s="46" t="s">
        <v>23</v>
      </c>
      <c r="Y7" s="14" t="s">
        <v>53</v>
      </c>
      <c r="Z7" s="46" t="s">
        <v>23</v>
      </c>
      <c r="AA7" s="46" t="str">
        <f>CONCAT(IF(Z18&lt;1,"",Z18),"\,",IF(Z18&lt;1,AA18,TEXT(AA18,"000")))</f>
        <v>\,97</v>
      </c>
      <c r="AB7" s="46" t="s">
        <v>23</v>
      </c>
      <c r="AC7" s="50" t="s">
        <f>TEXT(AC18*1000,"0.0")</f>
        <v>191</v>
      </c>
      <c r="AD7" s="46" t="s">
        <v>23</v>
      </c>
      <c r="AE7" s="14" t="s">
        <v>53</v>
      </c>
      <c r="AF7" s="46" t="s">
        <v>23</v>
      </c>
      <c r="AG7" s="46" t="str">
        <f>CONCAT(IF(AF18&lt;1,"",AF18),"\,",IF(AF18&lt;1,AG18,TEXT(AG18,"000")))</f>
        <v>\,866</v>
      </c>
      <c r="AH7" s="46" t="s">
        <v>23</v>
      </c>
      <c r="AI7" s="50" t="s">
        <f>TEXT(AI18*1000,"0.0")</f>
        <v>193</v>
      </c>
      <c r="AJ7" s="46" t="s">
        <v>23</v>
      </c>
      <c r="AK7" s="14" t="s">
        <v>53</v>
      </c>
      <c r="AL7" s="46" t="s">
        <v>23</v>
      </c>
      <c r="AM7" s="46" t="str">
        <f>CONCAT(IF(AL18&lt;1,"",AL18),"\,",IF(AL18&lt;1,AM18,TEXT(AM18,"000")))</f>
        <v>\,393</v>
      </c>
      <c r="AN7" s="46" t="s">
        <v>23</v>
      </c>
      <c r="AO7" s="50" t="str">
        <f>TEXT(AO18*1000,"0.0")</f>
        <v>4.8</v>
      </c>
      <c r="AP7" s="46" t="s">
        <v>23</v>
      </c>
      <c r="AQ7" s="14" t="s">
        <v>53</v>
      </c>
      <c r="AR7" s="46" t="s">
        <v>23</v>
      </c>
      <c r="AS7" s="46" t="s">
        <f>CONCAT(IF(AR18&lt;1,"",AR18),"\,",IF(AR18&lt;1,AS18,TEXT(AS18,"000")))</f>
        <v>194</v>
      </c>
      <c r="AT7" s="46" t="s">
        <v>23</v>
      </c>
      <c r="AU7" s="50" t="str">
        <f>TEXT(AU18*1000,"0.0")</f>
        <v>6.6</v>
      </c>
      <c r="AV7" s="46" t="s">
        <v>23</v>
      </c>
      <c r="AW7" s="14" t="s">
        <v>53</v>
      </c>
      <c r="AX7" t="s">
        <v>24</v>
      </c>
    </row>
    <row r="8" spans="1:50" ht="13.5">
      <c r="A8" s="74" t="s">
        <v>195</v>
      </c>
      <c r="B8" s="1" t="s">
        <v>23</v>
      </c>
      <c r="C8" s="46" t="s">
        <f>CONCAT(IF(B19&lt;1,"",B19),"\,",IF(B19&lt;1,C19,TEXT(C19,"000")))</f>
        <v>196</v>
      </c>
      <c r="D8" s="46" t="s">
        <v>23</v>
      </c>
      <c r="E8" s="50" t="s">
        <f>TEXT(E19*1000,"0.0")</f>
        <v>193</v>
      </c>
      <c r="F8" s="46" t="s">
        <v>23</v>
      </c>
      <c r="G8" s="14" t="s">
        <v>53</v>
      </c>
      <c r="H8" s="46" t="s">
        <v>23</v>
      </c>
      <c r="I8" s="46" t="str">
        <f>CONCAT(IF(H19&lt;1,"",H19),"\,",IF(H19&lt;1,I19,TEXT(I19,"000")))</f>
        <v>\,704</v>
      </c>
      <c r="J8" s="46" t="s">
        <v>23</v>
      </c>
      <c r="K8" s="50" t="s">
        <f>TEXT(K19*1000,"0.0")</f>
        <v>41</v>
      </c>
      <c r="L8" s="46" t="s">
        <v>23</v>
      </c>
      <c r="M8" s="14" t="s">
        <v>53</v>
      </c>
      <c r="N8" s="46" t="s">
        <v>23</v>
      </c>
      <c r="O8" s="46" t="str">
        <f>CONCAT(IF(N19&lt;1,"",N19),"\,",IF(N19&lt;1,O19,TEXT(O19,"000")))</f>
        <v>\,60</v>
      </c>
      <c r="P8" s="46" t="s">
        <v>23</v>
      </c>
      <c r="Q8" s="50" t="str">
        <f>TEXT(Q19*1000,"0.0")</f>
        <v>12.3</v>
      </c>
      <c r="R8" s="46" t="s">
        <v>23</v>
      </c>
      <c r="S8" s="14" t="s">
        <v>53</v>
      </c>
      <c r="T8" s="46" t="s">
        <v>23</v>
      </c>
      <c r="U8" s="46" t="s">
        <f>CONCAT(IF(T19&lt;1,"",T19),"\,",IF(T19&lt;1,U19,TEXT(U19,"000")))</f>
        <v>197</v>
      </c>
      <c r="V8" s="46" t="s">
        <v>23</v>
      </c>
      <c r="W8" s="50" t="s">
        <f>TEXT(W19*1000,"0.0")</f>
        <v>198</v>
      </c>
      <c r="X8" s="46" t="s">
        <v>23</v>
      </c>
      <c r="Y8" s="14" t="s">
        <v>53</v>
      </c>
      <c r="Z8" s="46" t="s">
        <v>23</v>
      </c>
      <c r="AA8" s="46" t="str">
        <f>CONCAT(IF(Z19&lt;1,"",Z19),"\,",IF(Z19&lt;1,AA19,TEXT(AA19,"000")))</f>
        <v>\,412</v>
      </c>
      <c r="AB8" s="46" t="s">
        <v>23</v>
      </c>
      <c r="AC8" s="50" t="s">
        <f>TEXT(AC19*1000,"0.0")</f>
        <v>106</v>
      </c>
      <c r="AD8" s="46" t="s">
        <v>23</v>
      </c>
      <c r="AE8" s="14" t="s">
        <v>53</v>
      </c>
      <c r="AF8" s="46" t="s">
        <v>23</v>
      </c>
      <c r="AG8" s="46" t="s">
        <f>CONCAT(IF(AF19&lt;1,"",AF19),"\,",IF(AF19&lt;1,AG19,TEXT(AG19,"000")))</f>
        <v>128</v>
      </c>
      <c r="AH8" s="46" t="s">
        <v>23</v>
      </c>
      <c r="AI8" s="50" t="s">
        <f>TEXT(AI19*1000,"0.0")</f>
        <v>129</v>
      </c>
      <c r="AJ8" s="46" t="s">
        <v>23</v>
      </c>
      <c r="AK8" s="14" t="s">
        <v>53</v>
      </c>
      <c r="AL8" s="46" t="s">
        <v>23</v>
      </c>
      <c r="AM8" s="46" t="str">
        <f>CONCAT(IF(AL19&lt;1,"",AL19),"\,",IF(AL19&lt;1,AM19,TEXT(AM19,"000")))</f>
        <v>\,311</v>
      </c>
      <c r="AN8" s="46" t="s">
        <v>23</v>
      </c>
      <c r="AO8" s="50" t="s">
        <f>TEXT(AO19*1000,"0.0")</f>
        <v>34</v>
      </c>
      <c r="AP8" s="46" t="s">
        <v>23</v>
      </c>
      <c r="AQ8" s="14" t="s">
        <v>53</v>
      </c>
      <c r="AR8" s="46" t="s">
        <v>23</v>
      </c>
      <c r="AS8" s="46" t="s">
        <f>CONCAT(IF(AR19&lt;1,"",AR19),"\,",IF(AR19&lt;1,AS19,TEXT(AS19,"000")))</f>
        <v>199</v>
      </c>
      <c r="AT8" s="46" t="s">
        <v>23</v>
      </c>
      <c r="AU8" s="50" t="str">
        <f>TEXT(AU19*1000,"0.0")</f>
        <v>4.7</v>
      </c>
      <c r="AV8" s="46" t="s">
        <v>23</v>
      </c>
      <c r="AW8" s="14" t="s">
        <v>53</v>
      </c>
      <c r="AX8" t="s">
        <v>24</v>
      </c>
    </row>
    <row r="9" spans="1:50" ht="13.5">
      <c r="A9" s="74" t="s">
        <v>200</v>
      </c>
      <c r="B9" s="1" t="s">
        <v>23</v>
      </c>
      <c r="C9" s="46" t="s">
        <f>CONCAT(IF(B20&lt;1,"",B20),"\,",IF(B20&lt;1,C20,TEXT(C20,"000")))</f>
        <v>201</v>
      </c>
      <c r="D9" s="46" t="s">
        <v>23</v>
      </c>
      <c r="E9" s="50" t="s">
        <f>TEXT(E20*1000,"0.0")</f>
        <v>198</v>
      </c>
      <c r="F9" s="46" t="s">
        <v>23</v>
      </c>
      <c r="G9" s="14" t="s">
        <v>53</v>
      </c>
      <c r="H9" s="46" t="s">
        <v>23</v>
      </c>
      <c r="I9" s="46" t="str">
        <f>CONCAT(IF(H20&lt;1,"",H20),"\,",IF(H20&lt;1,I20,TEXT(I20,"000")))</f>
        <v>\,319</v>
      </c>
      <c r="J9" s="46" t="s">
        <v>23</v>
      </c>
      <c r="K9" s="50" t="str">
        <f>TEXT(K20*1000,"0.0")</f>
        <v>3.1</v>
      </c>
      <c r="L9" s="46" t="s">
        <v>23</v>
      </c>
      <c r="M9" s="14" t="s">
        <v>53</v>
      </c>
      <c r="N9" s="46" t="s">
        <v>23</v>
      </c>
      <c r="O9" s="46" t="str">
        <f>CONCAT(IF(N20&lt;1,"",N20),"\,",IF(N20&lt;1,O20,TEXT(O20,"000")))</f>
        <v>\,33</v>
      </c>
      <c r="P9" s="46" t="s">
        <v>23</v>
      </c>
      <c r="Q9" s="50" t="s">
        <f>TEXT(Q20*1000,"0.0")</f>
        <v>108</v>
      </c>
      <c r="R9" s="46" t="s">
        <v>23</v>
      </c>
      <c r="S9" s="14" t="s">
        <v>53</v>
      </c>
      <c r="T9" s="46" t="s">
        <v>23</v>
      </c>
      <c r="U9" s="46" t="s">
        <f>CONCAT(IF(T20&lt;1,"",T20),"\,",IF(T20&lt;1,U20,TEXT(U20,"000")))</f>
        <v>202</v>
      </c>
      <c r="V9" s="46" t="s">
        <v>23</v>
      </c>
      <c r="W9" s="50" t="str">
        <f>TEXT(W20*1000,"0.0")</f>
        <v>6.3</v>
      </c>
      <c r="X9" s="46" t="s">
        <v>23</v>
      </c>
      <c r="Y9" s="14" t="s">
        <v>53</v>
      </c>
      <c r="Z9" s="46" t="s">
        <v>23</v>
      </c>
      <c r="AA9" s="46" t="str">
        <f>CONCAT(IF(Z20&lt;1,"",Z20),"\,",IF(Z20&lt;1,AA20,TEXT(AA20,"000")))</f>
        <v>\,820</v>
      </c>
      <c r="AB9" s="46" t="s">
        <v>23</v>
      </c>
      <c r="AC9" s="50" t="s">
        <f>TEXT(AC20*1000,"0.0")</f>
        <v>96</v>
      </c>
      <c r="AD9" s="46" t="s">
        <v>23</v>
      </c>
      <c r="AE9" s="14" t="s">
        <v>53</v>
      </c>
      <c r="AF9" s="46" t="s">
        <v>23</v>
      </c>
      <c r="AG9" s="46" t="str">
        <f>CONCAT(IF(AF20&lt;1,"",AF20),"\,",IF(AF20&lt;1,AG20,TEXT(AG20,"000")))</f>
        <v>\,802</v>
      </c>
      <c r="AH9" s="46" t="s">
        <v>23</v>
      </c>
      <c r="AI9" s="50" t="s">
        <f>TEXT(AI20*1000,"0.0")</f>
        <v>111</v>
      </c>
      <c r="AJ9" s="46" t="s">
        <v>23</v>
      </c>
      <c r="AK9" s="14" t="s">
        <v>53</v>
      </c>
      <c r="AL9" s="46" t="s">
        <v>23</v>
      </c>
      <c r="AM9" s="46" t="str">
        <f>CONCAT(IF(AL20&lt;1,"",AL20),"\,",IF(AL20&lt;1,AM20,TEXT(AM20,"000")))</f>
        <v>\,160</v>
      </c>
      <c r="AN9" s="46" t="s">
        <v>23</v>
      </c>
      <c r="AO9" s="50" t="s">
        <f>TEXT(AO20*1000,"0.0")</f>
        <v>116</v>
      </c>
      <c r="AP9" s="46" t="s">
        <v>23</v>
      </c>
      <c r="AQ9" s="14" t="s">
        <v>53</v>
      </c>
      <c r="AR9" s="46" t="s">
        <v>23</v>
      </c>
      <c r="AS9" s="46" t="s">
        <f>CONCAT(IF(AR20&lt;1,"",AR20),"\,",IF(AR20&lt;1,AS20,TEXT(AS20,"000")))</f>
        <v>203</v>
      </c>
      <c r="AT9" s="46" t="s">
        <v>23</v>
      </c>
      <c r="AU9" s="50" t="s">
        <f>TEXT(AU20*1000,"0.0")</f>
        <v>36</v>
      </c>
      <c r="AV9" s="46" t="s">
        <v>23</v>
      </c>
      <c r="AW9" s="14" t="s">
        <v>53</v>
      </c>
      <c r="AX9" t="s">
        <v>24</v>
      </c>
    </row>
    <row r="10" spans="1:50" ht="13.5">
      <c r="A10" s="74" t="s">
        <v>204</v>
      </c>
      <c r="B10" s="1" t="s">
        <v>23</v>
      </c>
      <c r="C10" s="46" t="s">
        <f>CONCAT(IF(B21&lt;1,"",B21),"\,",IF(B21&lt;1,C21,TEXT(C21,"000")))</f>
        <v>205</v>
      </c>
      <c r="D10" s="46" t="s">
        <v>23</v>
      </c>
      <c r="E10" s="50" t="s">
        <f>TEXT(E21*1000,"0.0")</f>
        <v>107</v>
      </c>
      <c r="F10" s="46" t="s">
        <v>23</v>
      </c>
      <c r="G10" s="14" t="s">
        <v>53</v>
      </c>
      <c r="H10" s="46" t="s">
        <v>23</v>
      </c>
      <c r="I10" s="46" t="str">
        <f>CONCAT(IF(H21&lt;1,"",H21),"\,",IF(H21&lt;1,I21,TEXT(I21,"000")))</f>
        <v>\,439</v>
      </c>
      <c r="J10" s="46" t="s">
        <v>23</v>
      </c>
      <c r="K10" s="50" t="s">
        <f>TEXT(K21*1000,"0.0")</f>
        <v>74</v>
      </c>
      <c r="L10" s="46" t="s">
        <v>23</v>
      </c>
      <c r="M10" s="14" t="s">
        <v>53</v>
      </c>
      <c r="N10" s="46" t="s">
        <v>23</v>
      </c>
      <c r="O10" s="46" t="str">
        <f>CONCAT(IF(N21&lt;1,"",N21),"\,",IF(N21&lt;1,O21,TEXT(O21,"000")))</f>
        <v>\,4</v>
      </c>
      <c r="P10" s="46" t="s">
        <v>23</v>
      </c>
      <c r="Q10" s="50" t="s">
        <f>TEXT(Q21*1000,"0.0")</f>
        <v>139</v>
      </c>
      <c r="R10" s="46" t="s">
        <v>23</v>
      </c>
      <c r="S10" s="14" t="s">
        <v>53</v>
      </c>
      <c r="T10" s="46" t="s">
        <v>23</v>
      </c>
      <c r="U10" s="46" t="s">
        <f>CONCAT(IF(T21&lt;1,"",T21),"\,",IF(T21&lt;1,U21,TEXT(U21,"000")))</f>
        <v>206</v>
      </c>
      <c r="V10" s="46" t="s">
        <v>23</v>
      </c>
      <c r="W10" s="50" t="s">
        <f>TEXT(W21*1000,"0.0")</f>
        <v>207</v>
      </c>
      <c r="X10" s="46" t="s">
        <v>23</v>
      </c>
      <c r="Y10" s="14" t="s">
        <v>53</v>
      </c>
      <c r="Z10" s="46" t="s">
        <v>23</v>
      </c>
      <c r="AA10" s="46" t="str">
        <f>CONCAT(IF(Z21&lt;1,"",Z21),"\,",IF(Z21&lt;1,AA21,TEXT(AA21,"000")))</f>
        <v>\,91</v>
      </c>
      <c r="AB10" s="46" t="s">
        <v>23</v>
      </c>
      <c r="AC10" s="50" t="s">
        <f>TEXT(AC21*1000,"0.0")</f>
        <v>113</v>
      </c>
      <c r="AD10" s="46" t="s">
        <v>23</v>
      </c>
      <c r="AE10" s="14" t="s">
        <v>53</v>
      </c>
      <c r="AF10" s="46" t="s">
        <v>23</v>
      </c>
      <c r="AG10" s="46" t="s">
        <f>CONCAT(IF(AF21&lt;1,"",AF21),"\,",IF(AF21&lt;1,AG21,TEXT(AG21,"000")))</f>
        <v>208</v>
      </c>
      <c r="AH10" s="46" t="s">
        <v>23</v>
      </c>
      <c r="AI10" s="50" t="s">
        <f>TEXT(AI21*1000,"0.0")</f>
        <v>88</v>
      </c>
      <c r="AJ10" s="46" t="s">
        <v>23</v>
      </c>
      <c r="AK10" s="14" t="s">
        <v>53</v>
      </c>
      <c r="AL10" s="46" t="s">
        <v>23</v>
      </c>
      <c r="AM10" s="46" t="s">
        <f>CONCAT(IF(AL21&lt;1,"",AL21),"\,",IF(AL21&lt;1,AM21,TEXT(AM21,"000")))</f>
        <v>208</v>
      </c>
      <c r="AN10" s="46" t="s">
        <v>23</v>
      </c>
      <c r="AO10" s="50" t="s">
        <f>TEXT(AO21*1000,"0.0")</f>
        <v>207</v>
      </c>
      <c r="AP10" s="46" t="s">
        <v>23</v>
      </c>
      <c r="AQ10" s="14" t="s">
        <v>53</v>
      </c>
      <c r="AR10" s="46" t="s">
        <v>23</v>
      </c>
      <c r="AS10" s="46" t="s">
        <f>CONCAT(IF(AR21&lt;1,"",AR21),"\,",IF(AR21&lt;1,AS21,TEXT(AS21,"000")))</f>
        <v>209</v>
      </c>
      <c r="AT10" s="46" t="s">
        <v>23</v>
      </c>
      <c r="AU10" s="50" t="s">
        <f>TEXT(AU21*1000,"0.0")</f>
        <v>111</v>
      </c>
      <c r="AV10" s="46" t="s">
        <v>23</v>
      </c>
      <c r="AW10" s="14" t="s">
        <v>53</v>
      </c>
      <c r="AX10" t="s">
        <v>140</v>
      </c>
    </row>
    <row r="11" spans="1:50" ht="13.5">
      <c r="A11" s="75" t="s">
        <v>1</v>
      </c>
      <c r="B11" s="1" t="s">
        <v>23</v>
      </c>
      <c r="C11" s="46" t="str">
        <f>CONCAT(IF(B22&lt;1,"",B22),"\,",IF(B22&lt;1,C22,TEXT(C22,"000")))</f>
        <v>\,853</v>
      </c>
      <c r="D11" s="46" t="s">
        <v>23</v>
      </c>
      <c r="E11" s="50" t="s">
        <f>TEXT(E22*1000,"0.0")</f>
        <v>131</v>
      </c>
      <c r="F11" s="46" t="s">
        <v>23</v>
      </c>
      <c r="G11" s="14" t="s">
        <v>53</v>
      </c>
      <c r="H11" s="46" t="s">
        <v>23</v>
      </c>
      <c r="I11" s="46" t="str">
        <f>CONCAT(IF(H22&lt;1,"",H22),"\,",IF(H22&lt;1,I22,TEXT(I22,"000")))</f>
        <v>\,10362</v>
      </c>
      <c r="J11" s="46" t="s">
        <v>23</v>
      </c>
      <c r="K11" s="50" t="s">
        <f>TEXT(K22*1000,"0.0")</f>
        <v>138</v>
      </c>
      <c r="L11" s="46" t="s">
        <v>23</v>
      </c>
      <c r="M11" s="14" t="s">
        <v>53</v>
      </c>
      <c r="N11" s="46" t="s">
        <v>23</v>
      </c>
      <c r="O11" s="46" t="str">
        <f>CONCAT(IF(N22&lt;1,"",N22),"\,",IF(N22&lt;1,O22,TEXT(O22,"000")))</f>
        <v>\,2</v>
      </c>
      <c r="P11" s="46" t="s">
        <v>23</v>
      </c>
      <c r="Q11" s="50" t="s">
        <f>TEXT(Q22*1000,"0.0")</f>
        <v>210</v>
      </c>
      <c r="R11" s="46" t="s">
        <v>23</v>
      </c>
      <c r="S11" s="14" t="s">
        <v>53</v>
      </c>
      <c r="T11" s="46" t="s">
        <v>23</v>
      </c>
      <c r="U11" s="46" t="str">
        <f>CONCAT(IF(T22&lt;1,"",T22),"\,",IF(T22&lt;1,U22,TEXT(U22,"000")))</f>
        <v>\,638</v>
      </c>
      <c r="V11" s="46" t="s">
        <v>23</v>
      </c>
      <c r="W11" s="50" t="s">
        <f>TEXT(W22*1000,"0.0")</f>
        <v>210</v>
      </c>
      <c r="X11" s="46" t="s">
        <v>23</v>
      </c>
      <c r="Y11" s="14" t="s">
        <v>53</v>
      </c>
      <c r="Z11" s="46" t="s">
        <v>23</v>
      </c>
      <c r="AA11" s="46" t="s">
        <f>CONCAT(IF(Z22&lt;1,"",Z22),"\,",IF(Z22&lt;1,AA22,TEXT(AA22,"000")))</f>
        <v>185</v>
      </c>
      <c r="AB11" s="46" t="s">
        <v>23</v>
      </c>
      <c r="AC11" s="50" t="s">
        <f>TEXT(AC22*1000,"0.0")</f>
        <v>186</v>
      </c>
      <c r="AD11" s="46" t="s">
        <v>23</v>
      </c>
      <c r="AE11" s="14" t="s">
        <v>53</v>
      </c>
      <c r="AF11" s="46" t="s">
        <v>23</v>
      </c>
      <c r="AG11" s="46" t="str">
        <f>CONCAT(IF(AF22&lt;1,"",AF22),"\,",IF(AF22&lt;1,AG22,TEXT(AG22,"000")))</f>
        <v>\,50</v>
      </c>
      <c r="AH11" s="46" t="s">
        <v>23</v>
      </c>
      <c r="AI11" s="50" t="s">
        <f>TEXT(AI22*1000,"0.0")</f>
        <v>131</v>
      </c>
      <c r="AJ11" s="46" t="s">
        <v>23</v>
      </c>
      <c r="AK11" s="14" t="s">
        <v>53</v>
      </c>
      <c r="AL11" s="46" t="s">
        <v>23</v>
      </c>
      <c r="AM11" s="46" t="s">
        <f>CONCAT(IF(AL22&lt;1,"",AL22),"\,",IF(AL22&lt;1,AM22,TEXT(AM22,"000")))</f>
        <v>185</v>
      </c>
      <c r="AN11" s="46" t="s">
        <v>23</v>
      </c>
      <c r="AO11" s="50" t="s">
        <f>TEXT(AO22*1000,"0.0")</f>
        <v>186</v>
      </c>
      <c r="AP11" s="46" t="s">
        <v>23</v>
      </c>
      <c r="AQ11" s="14" t="s">
        <v>53</v>
      </c>
      <c r="AR11" s="46" t="s">
        <v>23</v>
      </c>
      <c r="AS11" s="46" t="str">
        <f>CONCAT(IF(AR22&lt;1,"",AR22),"\,",IF(AR22&lt;1,AS22,TEXT(AS22,"000")))</f>
        <v>\,114</v>
      </c>
      <c r="AT11" s="46" t="s">
        <v>23</v>
      </c>
      <c r="AU11" s="50" t="s">
        <f>TEXT(AU22*1000,"0.0")</f>
        <v>124</v>
      </c>
      <c r="AV11" s="46" t="s">
        <v>23</v>
      </c>
      <c r="AW11" s="14" t="s">
        <v>53</v>
      </c>
      <c r="AX11" t="s">
        <v>24</v>
      </c>
    </row>
    <row r="12" spans="1:50" ht="13.5">
      <c r="A12" s="18"/>
      <c r="B12" s="1"/>
      <c r="C12" s="46"/>
      <c r="D12" s="46"/>
      <c r="E12" s="50"/>
      <c r="F12" s="46"/>
      <c r="G12" s="14"/>
      <c r="H12" s="46"/>
      <c r="I12" s="46"/>
      <c r="J12" s="46"/>
      <c r="K12" s="50"/>
      <c r="L12" s="46"/>
      <c r="M12" s="14"/>
      <c r="N12" s="46"/>
      <c r="O12" s="46"/>
      <c r="P12" s="46"/>
      <c r="Q12" s="50"/>
      <c r="R12" s="46"/>
      <c r="S12" s="14"/>
      <c r="T12" s="46"/>
      <c r="U12" s="46"/>
      <c r="V12" s="46"/>
      <c r="W12" s="50"/>
      <c r="X12" s="46"/>
      <c r="Y12" s="14"/>
      <c r="Z12" s="46"/>
      <c r="AA12" s="46"/>
      <c r="AB12" s="46"/>
      <c r="AC12" s="50"/>
      <c r="AD12" s="46"/>
      <c r="AE12" s="14"/>
      <c r="AF12" s="46"/>
      <c r="AG12" s="46"/>
      <c r="AH12" s="46"/>
      <c r="AI12" s="50"/>
      <c r="AJ12" s="46"/>
      <c r="AK12" s="14"/>
      <c r="AL12" s="46"/>
      <c r="AM12" s="46"/>
      <c r="AN12" s="46"/>
      <c r="AO12" s="50"/>
      <c r="AP12" s="46"/>
      <c r="AQ12" s="14"/>
    </row>
    <row r="14" spans="1:50">
      <c r="A14" s="47" t="s">
        <v>43</v>
      </c>
      <c r="B14" s="47"/>
      <c r="C14" s="47"/>
    </row>
    <row r="15" spans="1:50" ht="13.5">
      <c r="A15" s="47" t="s">
        <v>155</v>
      </c>
      <c r="B15" s="56">
        <f>INT('AST-stats'!G14/1000)</f>
        <v>128</v>
      </c>
      <c r="C15" s="49">
        <f>('AST-stats'!G14-B15*1000)</f>
        <v>381</v>
      </c>
      <c r="E15" s="54">
        <f>'AST-stats'!H14</f>
        <v>0.49923392804367778</v>
      </c>
      <c r="H15" s="49">
        <f>INT('AST-stats'!I14/1000)</f>
        <v>4</v>
      </c>
      <c r="I15" s="49">
        <f>('AST-stats'!I14-H15*1000)</f>
        <v>306</v>
      </c>
      <c r="K15" s="54">
        <f>'AST-stats'!J14</f>
        <v>0.41555684230843465</v>
      </c>
      <c r="O15" s="49">
        <f>'AST-stats'!K14</f>
        <v>263</v>
      </c>
      <c r="Q15" s="54">
        <f>'AST-stats'!L14</f>
        <v>0.53783231083844585</v>
      </c>
      <c r="T15" s="49">
        <f>INT('AST-stats'!M14/1000)</f>
        <v>80</v>
      </c>
      <c r="U15" s="49">
        <f>('AST-stats'!M14-T15*1000)</f>
        <v>690</v>
      </c>
      <c r="W15" s="54">
        <f>'AST-stats'!N14</f>
        <v>0.56048345083874551</v>
      </c>
      <c r="Z15" s="49">
        <f>INT('AST-stats'!O14/1000)</f>
        <v>5</v>
      </c>
      <c r="AA15" s="49">
        <f>('AST-stats'!O14-Z15*1000)</f>
        <v>653</v>
      </c>
      <c r="AC15" s="54">
        <f>'AST-stats'!P14</f>
        <v>0.56831205388559369</v>
      </c>
      <c r="AF15" s="49">
        <f>INT('AST-stats'!Q14/1000)</f>
        <v>8</v>
      </c>
      <c r="AG15" s="49">
        <f>('AST-stats'!Q14-AF15*1000)</f>
        <v>453</v>
      </c>
      <c r="AI15" s="54">
        <f>'AST-stats'!R14</f>
        <v>0.48751369744506606</v>
      </c>
      <c r="AL15" s="49">
        <f>INT('AST-stats'!S14/1000)</f>
        <v>5</v>
      </c>
      <c r="AM15" s="49">
        <f>('AST-stats'!S14-AL15*1000)</f>
        <v>852</v>
      </c>
      <c r="AO15" s="54">
        <f>'AST-stats'!T14</f>
        <v>0.71418110812789848</v>
      </c>
      <c r="AR15" s="49">
        <f>INT('AST-stats'!U14/1000)</f>
        <v>23</v>
      </c>
      <c r="AS15" s="49">
        <f>('AST-stats'!U14-AR15*1000)</f>
        <v>164</v>
      </c>
      <c r="AU15" s="54">
        <f>'AST-stats'!V14</f>
        <v>0.34645527968890216</v>
      </c>
    </row>
    <row r="16" spans="1:50" ht="13.5">
      <c r="A16" s="47" t="s">
        <v>156</v>
      </c>
      <c r="B16" s="49">
        <f>INT('AST-stats'!G15/1000)</f>
        <v>61</v>
      </c>
      <c r="C16" s="49">
        <f>('AST-stats'!G15-B16*1000)</f>
        <v>916</v>
      </c>
      <c r="E16" s="54">
        <f>'AST-stats'!H15</f>
        <v>0.24077213831293068</v>
      </c>
      <c r="H16" s="49">
        <f>INT('AST-stats'!I15/1000)</f>
        <v>3</v>
      </c>
      <c r="I16" s="49">
        <f>('AST-stats'!I15-H16*1000)</f>
        <v>596</v>
      </c>
      <c r="K16" s="54">
        <f>'AST-stats'!J15</f>
        <v>0.34703725149585024</v>
      </c>
      <c r="O16" s="49">
        <f>'AST-stats'!K15</f>
        <v>122</v>
      </c>
      <c r="Q16" s="54">
        <f>'AST-stats'!L15</f>
        <v>0.24948875255623723</v>
      </c>
      <c r="T16" s="49">
        <f>INT('AST-stats'!M15/1000)</f>
        <v>32</v>
      </c>
      <c r="U16" s="49">
        <f>('AST-stats'!M15-T16*1000)</f>
        <v>475</v>
      </c>
      <c r="W16" s="54">
        <f>'AST-stats'!N15</f>
        <v>0.22557566075087696</v>
      </c>
      <c r="Z16" s="49">
        <f>INT('AST-stats'!O15/1000)</f>
        <v>2</v>
      </c>
      <c r="AA16" s="49">
        <f>('AST-stats'!O15-Z16*1000)</f>
        <v>853</v>
      </c>
      <c r="AC16" s="54">
        <f>'AST-stats'!P15</f>
        <v>0.286820146777923</v>
      </c>
      <c r="AF16" s="49">
        <f>INT('AST-stats'!Q15/1000)</f>
        <v>5</v>
      </c>
      <c r="AG16" s="49">
        <f>('AST-stats'!Q15-AF16*1000)</f>
        <v>439</v>
      </c>
      <c r="AI16" s="54">
        <f>'AST-stats'!R15</f>
        <v>0.31368591037545418</v>
      </c>
      <c r="AL16" s="49">
        <f>INT('AST-stats'!S15/1000)</f>
        <v>1</v>
      </c>
      <c r="AM16" s="49">
        <f>('AST-stats'!S15-AL16*1000)</f>
        <v>263</v>
      </c>
      <c r="AO16" s="54">
        <f>'AST-stats'!T15</f>
        <v>0.15413717354161582</v>
      </c>
      <c r="AR16" s="49">
        <f>INT('AST-stats'!U15/1000)</f>
        <v>16</v>
      </c>
      <c r="AS16" s="49">
        <f>('AST-stats'!U15-AR16*1000)</f>
        <v>168</v>
      </c>
      <c r="AU16" s="54">
        <f>'AST-stats'!V15</f>
        <v>0.2418187256954831</v>
      </c>
    </row>
    <row r="17" spans="1:50" ht="13.5">
      <c r="A17" s="47" t="s">
        <v>157</v>
      </c>
      <c r="B17" s="49">
        <f>INT('AST-stats'!G16/1000)</f>
        <v>17</v>
      </c>
      <c r="C17" s="49">
        <f>('AST-stats'!G16-B17*1000)</f>
        <v>665</v>
      </c>
      <c r="E17" s="54">
        <f>'AST-stats'!H16</f>
        <v>0.068693711210315922</v>
      </c>
      <c r="H17" s="49">
        <f>INT('AST-stats'!I16/1000)</f>
        <v>0</v>
      </c>
      <c r="I17" s="49">
        <f>('AST-stats'!I16-H17*1000)</f>
        <v>12</v>
      </c>
      <c r="K17" s="54">
        <f>'AST-stats'!J16</f>
        <v>0.0011580775911986102</v>
      </c>
      <c r="O17" s="49">
        <f>'AST-stats'!K16</f>
        <v>0</v>
      </c>
      <c r="Q17" s="54">
        <f>'AST-stats'!L16</f>
        <v>0</v>
      </c>
      <c r="T17" s="49">
        <f>INT('AST-stats'!M16/1000)</f>
        <v>2</v>
      </c>
      <c r="U17" s="49">
        <f>('AST-stats'!M16-T17*1000)</f>
        <v>38</v>
      </c>
      <c r="W17" s="54">
        <f>'AST-stats'!N16</f>
        <v>0.014156218525336019</v>
      </c>
      <c r="Z17" s="49">
        <f>INT('AST-stats'!O16/1000)</f>
        <v>0</v>
      </c>
      <c r="AA17" s="49">
        <f>('AST-stats'!O16-Z17*1000)</f>
        <v>21</v>
      </c>
      <c r="AC17" s="54">
        <f>'AST-stats'!P16</f>
        <v>0.00211118930330753</v>
      </c>
      <c r="AF17" s="49">
        <f>INT('AST-stats'!Q16/1000)</f>
        <v>0</v>
      </c>
      <c r="AG17" s="49">
        <f>('AST-stats'!Q16-AF17*1000)</f>
        <v>287</v>
      </c>
      <c r="AI17" s="54">
        <f>'AST-stats'!R16</f>
        <v>0.016552280985062576</v>
      </c>
      <c r="AL17" s="49">
        <f>INT('AST-stats'!S16/1000)</f>
        <v>0</v>
      </c>
      <c r="AM17" s="49">
        <f>('AST-stats'!S16-AL17*1000)</f>
        <v>0</v>
      </c>
      <c r="AO17" s="54">
        <f>'AST-stats'!T16</f>
        <v>0</v>
      </c>
      <c r="AR17" s="49">
        <f>INT('AST-stats'!U16/1000)</f>
        <v>15</v>
      </c>
      <c r="AS17" s="49">
        <f>('AST-stats'!U16-AR17*1000)</f>
        <v>307</v>
      </c>
      <c r="AU17" s="54">
        <f>'AST-stats'!V16</f>
        <v>0.22894107089440621</v>
      </c>
    </row>
    <row r="18" spans="1:50" ht="13.5">
      <c r="A18" s="47" t="s">
        <v>158</v>
      </c>
      <c r="B18" s="49">
        <f>INT('AST-stats'!G17/1000)</f>
        <v>15</v>
      </c>
      <c r="C18" s="49">
        <f>('AST-stats'!G17-B18*1000)</f>
        <v>87</v>
      </c>
      <c r="E18" s="54">
        <f>'AST-stats'!H17</f>
        <v>0.058668668045855431</v>
      </c>
      <c r="H18" s="49">
        <f>INT('AST-stats'!I17/1000)</f>
        <v>0</v>
      </c>
      <c r="I18" s="49">
        <f>('AST-stats'!I17-H18*1000)</f>
        <v>937</v>
      </c>
      <c r="K18" s="54">
        <f>'AST-stats'!J17</f>
        <v>0.090426558579424818</v>
      </c>
      <c r="O18" s="49">
        <f>'AST-stats'!K17</f>
        <v>5</v>
      </c>
      <c r="Q18" s="54">
        <f>'AST-stats'!L17</f>
        <v>0.010224948875255624</v>
      </c>
      <c r="T18" s="49">
        <f>INT('AST-stats'!M17/1000)</f>
        <v>8</v>
      </c>
      <c r="U18" s="49">
        <f>('AST-stats'!M17-T18*1000)</f>
        <v>361</v>
      </c>
      <c r="W18" s="54">
        <f>'AST-stats'!N17</f>
        <v>0.058076615844128779</v>
      </c>
      <c r="Z18" s="49">
        <f>INT('AST-stats'!O17/1000)</f>
        <v>0</v>
      </c>
      <c r="AA18" s="49">
        <f>('AST-stats'!O17-Z18*1000)</f>
        <v>97</v>
      </c>
      <c r="AC18" s="54">
        <f>'AST-stats'!P17</f>
        <v>0.0097516839248014478</v>
      </c>
      <c r="AF18" s="49">
        <f>INT('AST-stats'!Q17/1000)</f>
        <v>0</v>
      </c>
      <c r="AG18" s="49">
        <f>('AST-stats'!Q17-AF18*1000)</f>
        <v>866</v>
      </c>
      <c r="AI18" s="54">
        <f>'AST-stats'!R17</f>
        <v>0.049945210219735858</v>
      </c>
      <c r="AL18" s="49">
        <f>INT('AST-stats'!S17/1000)</f>
        <v>0</v>
      </c>
      <c r="AM18" s="49">
        <f>('AST-stats'!S17-AL18*1000)</f>
        <v>393</v>
      </c>
      <c r="AO18" s="54">
        <f>'AST-stats'!T17</f>
        <v>0.047961923358555043</v>
      </c>
      <c r="AR18" s="49">
        <f>INT('AST-stats'!U17/1000)</f>
        <v>4</v>
      </c>
      <c r="AS18" s="49">
        <f>('AST-stats'!U17-AR18*1000)</f>
        <v>428</v>
      </c>
      <c r="AU18" s="54">
        <f>'AST-stats'!V17</f>
        <v>0.066227938976966799</v>
      </c>
    </row>
    <row r="19" spans="1:50" ht="13.5">
      <c r="A19" s="47" t="s">
        <v>159</v>
      </c>
      <c r="B19" s="49">
        <f>INT('AST-stats'!G18/1000)</f>
        <v>12</v>
      </c>
      <c r="C19" s="49">
        <f>('AST-stats'!G18-B19*1000)</f>
        <v>859</v>
      </c>
      <c r="E19" s="54">
        <f>'AST-stats'!H18</f>
        <v>0.050004666428160337</v>
      </c>
      <c r="H19" s="49">
        <f>INT('AST-stats'!I18/1000)</f>
        <v>0</v>
      </c>
      <c r="I19" s="49">
        <f>('AST-stats'!I18-H19*1000)</f>
        <v>704</v>
      </c>
      <c r="K19" s="54">
        <f>'AST-stats'!J18</f>
        <v>0.067940552016985137</v>
      </c>
      <c r="O19" s="49">
        <f>'AST-stats'!K18</f>
        <v>60</v>
      </c>
      <c r="Q19" s="54">
        <f>'AST-stats'!L18</f>
        <v>0.12269938650306748</v>
      </c>
      <c r="T19" s="49">
        <f>INT('AST-stats'!M18/1000)</f>
        <v>7</v>
      </c>
      <c r="U19" s="49">
        <f>('AST-stats'!M18-T19*1000)</f>
        <v>3</v>
      </c>
      <c r="W19" s="54">
        <f>'AST-stats'!N18</f>
        <v>0.048643767582398502</v>
      </c>
      <c r="Z19" s="49">
        <f>INT('AST-stats'!O18/1000)</f>
        <v>0</v>
      </c>
      <c r="AA19" s="49">
        <f>('AST-stats'!O18-Z19*1000)</f>
        <v>412</v>
      </c>
      <c r="AC19" s="54">
        <f>'AST-stats'!P18</f>
        <v>0.041419523474414396</v>
      </c>
      <c r="AF19" s="49">
        <f>INT('AST-stats'!Q18/1000)</f>
        <v>1</v>
      </c>
      <c r="AG19" s="49">
        <f>('AST-stats'!Q18-AF19*1000)</f>
        <v>227</v>
      </c>
      <c r="AI19" s="54">
        <f>'AST-stats'!R18</f>
        <v>0.070765326720110738</v>
      </c>
      <c r="AL19" s="49">
        <f>INT('AST-stats'!S18/1000)</f>
        <v>0</v>
      </c>
      <c r="AM19" s="49">
        <f>('AST-stats'!S18-AL19*1000)</f>
        <v>311</v>
      </c>
      <c r="AO19" s="54">
        <f>'AST-stats'!T18</f>
        <v>0.03795460092750793</v>
      </c>
      <c r="AR19" s="49">
        <f>INT('AST-stats'!U18/1000)</f>
        <v>3</v>
      </c>
      <c r="AS19" s="49">
        <f>('AST-stats'!U18-AR19*1000)</f>
        <v>142</v>
      </c>
      <c r="AU19" s="54">
        <f>'AST-stats'!V18</f>
        <v>0.046993718217170209</v>
      </c>
    </row>
    <row r="20" spans="1:50" ht="13.5">
      <c r="A20" s="47" t="s">
        <v>160</v>
      </c>
      <c r="B20" s="49">
        <f>INT('AST-stats'!G19/1000)</f>
        <v>12</v>
      </c>
      <c r="C20" s="49">
        <f>('AST-stats'!G19-B20*1000)</f>
        <v>629</v>
      </c>
      <c r="E20" s="54">
        <f>'AST-stats'!H19</f>
        <v>0.049110267697428801</v>
      </c>
      <c r="H20" s="49">
        <f>INT('AST-stats'!I19/1000)</f>
        <v>0</v>
      </c>
      <c r="I20" s="49">
        <f>('AST-stats'!I19-H20*1000)</f>
        <v>319</v>
      </c>
      <c r="K20" s="54">
        <f>'AST-stats'!J19</f>
        <v>0.030785562632696391</v>
      </c>
      <c r="O20" s="49">
        <f>'AST-stats'!K19</f>
        <v>33</v>
      </c>
      <c r="Q20" s="54">
        <f>'AST-stats'!L19</f>
        <v>0.067484662576687116</v>
      </c>
      <c r="T20" s="49">
        <f>INT('AST-stats'!M19/1000)</f>
        <v>9</v>
      </c>
      <c r="U20" s="49">
        <f>('AST-stats'!M19-T20*1000)</f>
        <v>57</v>
      </c>
      <c r="W20" s="54">
        <f>'AST-stats'!N19</f>
        <v>0.06291112423158407</v>
      </c>
      <c r="Z20" s="49">
        <f>INT('AST-stats'!O19/1000)</f>
        <v>0</v>
      </c>
      <c r="AA20" s="49">
        <f>('AST-stats'!O19-Z20*1000)</f>
        <v>820</v>
      </c>
      <c r="AC20" s="54">
        <f>'AST-stats'!P19</f>
        <v>0.082436915652960685</v>
      </c>
      <c r="AF20" s="49">
        <f>INT('AST-stats'!Q19/1000)</f>
        <v>0</v>
      </c>
      <c r="AG20" s="49">
        <f>('AST-stats'!Q19-AF20*1000)</f>
        <v>802</v>
      </c>
      <c r="AI20" s="54">
        <f>'AST-stats'!R19</f>
        <v>0.046254109233519809</v>
      </c>
      <c r="AL20" s="49">
        <f>INT('AST-stats'!S19/1000)</f>
        <v>0</v>
      </c>
      <c r="AM20" s="49">
        <f>('AST-stats'!S19-AL20*1000)</f>
        <v>160</v>
      </c>
      <c r="AO20" s="54">
        <f>'AST-stats'!T19</f>
        <v>0.019526482792287039</v>
      </c>
      <c r="AR20" s="49">
        <f>INT('AST-stats'!U19/1000)</f>
        <v>1</v>
      </c>
      <c r="AS20" s="49">
        <f>('AST-stats'!U19-AR20*1000)</f>
        <v>438</v>
      </c>
      <c r="AU20" s="54">
        <f>'AST-stats'!V19</f>
        <v>0.021507627879150462</v>
      </c>
    </row>
    <row r="21" spans="1:50" ht="13.5">
      <c r="A21" s="47" t="s">
        <v>161</v>
      </c>
      <c r="B21" s="49">
        <f>INT('AST-stats'!G20/1000)</f>
        <v>7</v>
      </c>
      <c r="C21" s="49">
        <f>('AST-stats'!G20-B21*1000)</f>
        <v>766</v>
      </c>
      <c r="E21" s="54">
        <f>'AST-stats'!H20</f>
        <v>0.030199567577657141</v>
      </c>
      <c r="H21" s="49">
        <f>INT('AST-stats'!I20/1000)</f>
        <v>0</v>
      </c>
      <c r="I21" s="49">
        <f>('AST-stats'!I20-H21*1000)</f>
        <v>439</v>
      </c>
      <c r="K21" s="54">
        <f>'AST-stats'!J20</f>
        <v>0.042366338544682497</v>
      </c>
      <c r="O21" s="49">
        <f>'AST-stats'!K20</f>
        <v>4</v>
      </c>
      <c r="Q21" s="54">
        <f>'AST-stats'!L20</f>
        <v>0.0081799591002044997</v>
      </c>
      <c r="T21" s="49">
        <f>INT('AST-stats'!M20/1000)</f>
        <v>3</v>
      </c>
      <c r="U21" s="49">
        <f>('AST-stats'!M20-T21*1000)</f>
        <v>703</v>
      </c>
      <c r="W21" s="54">
        <f>'AST-stats'!N20</f>
        <v>0.025721529538429478</v>
      </c>
      <c r="Z21" s="49">
        <f>INT('AST-stats'!O20/1000)</f>
        <v>0</v>
      </c>
      <c r="AA21" s="49">
        <f>('AST-stats'!O20-Z21*1000)</f>
        <v>91</v>
      </c>
      <c r="AC21" s="54">
        <f>'AST-stats'!P20</f>
        <v>0.0091484869809992965</v>
      </c>
      <c r="AF21" s="49">
        <f>INT('AST-stats'!Q20/1000)</f>
        <v>0</v>
      </c>
      <c r="AG21" s="49">
        <f>('AST-stats'!Q20-AF21*1000)</f>
        <v>215</v>
      </c>
      <c r="AI21" s="54">
        <f>'AST-stats'!R20</f>
        <v>0.012399792375569525</v>
      </c>
      <c r="AL21" s="49">
        <f>INT('AST-stats'!S20/1000)</f>
        <v>0</v>
      </c>
      <c r="AM21" s="49">
        <f>('AST-stats'!S20-AL21*1000)</f>
        <v>215</v>
      </c>
      <c r="AO21" s="54">
        <f>'AST-stats'!T20</f>
        <v>0.02623871125213571</v>
      </c>
      <c r="AR21" s="49">
        <f>INT('AST-stats'!U20/1000)</f>
        <v>3</v>
      </c>
      <c r="AS21" s="49">
        <f>('AST-stats'!U20-AR21*1000)</f>
        <v>99</v>
      </c>
      <c r="AU21" s="54">
        <f>'AST-stats'!V20</f>
        <v>0.046350583308405621</v>
      </c>
    </row>
    <row r="22" spans="1:50" ht="13.5">
      <c r="A22" s="76" t="s">
        <v>12</v>
      </c>
      <c r="B22" s="49">
        <f>INT('AST-stats'!G21/1000)</f>
        <v>0</v>
      </c>
      <c r="C22" s="49">
        <f>('AST-stats'!G21-B22*1000)</f>
        <v>853</v>
      </c>
      <c r="E22" s="54">
        <f>'AST-stats'!H21</f>
        <v>0.00331705268397393</v>
      </c>
      <c r="H22" s="49">
        <f>INT('AST-stats'!I21/1000)</f>
        <v>0</v>
      </c>
      <c r="I22" s="49">
        <f>('AST-stats'!I22-H21*1000)</f>
        <v>10362</v>
      </c>
      <c r="K22" s="54">
        <f>'AST-stats'!J21</f>
        <v>0.0047288168307276588</v>
      </c>
      <c r="O22" s="49">
        <f>'AST-stats'!K21</f>
        <v>2</v>
      </c>
      <c r="Q22" s="54">
        <f>'AST-stats'!L21</f>
        <v>0.0040899795501022499</v>
      </c>
      <c r="T22" s="49">
        <f>INT('AST-stats'!M21/1000)</f>
        <v>0</v>
      </c>
      <c r="U22" s="49">
        <f>('AST-stats'!M21-T22*1000)</f>
        <v>638</v>
      </c>
      <c r="W22" s="54">
        <f>'AST-stats'!N21</f>
        <v>0.0044316326885006771</v>
      </c>
      <c r="Z22" s="49">
        <f>INT('AST-stats'!O21/1000)</f>
        <v>0</v>
      </c>
      <c r="AA22" s="49">
        <f>('AST-stats'!O21-Z22*1000)</f>
        <v>0</v>
      </c>
      <c r="AC22" s="54">
        <f>'AST-stats'!P21</f>
        <v>0</v>
      </c>
      <c r="AF22" s="49">
        <f>INT('AST-stats'!Q21/1000)</f>
        <v>0</v>
      </c>
      <c r="AG22" s="49">
        <f>('AST-stats'!Q21-AF22*1000)</f>
        <v>50</v>
      </c>
      <c r="AI22" s="54">
        <f>'AST-stats'!R21</f>
        <v>0.0028836726454812851</v>
      </c>
      <c r="AL22" s="49">
        <f>INT('AST-stats'!S21/1000)</f>
        <v>0</v>
      </c>
      <c r="AM22" s="49">
        <f>('AST-stats'!S21-AL22*1000)</f>
        <v>0</v>
      </c>
      <c r="AO22" s="54">
        <f>'AST-stats'!T21</f>
        <v>0</v>
      </c>
      <c r="AR22" s="49">
        <f>INT('AST-stats'!U21/1000)</f>
        <v>0</v>
      </c>
      <c r="AS22" s="49">
        <f>('AST-stats'!U21-AR22*1000)</f>
        <v>114</v>
      </c>
      <c r="AU22" s="54">
        <f>'AST-stats'!V21</f>
        <v>0.0017050553395154054</v>
      </c>
    </row>
    <row r="23" spans="1:50">
      <c r="B23" s="49"/>
      <c r="C23" s="49"/>
      <c r="H23" s="49"/>
      <c r="I23" s="49"/>
      <c r="N23" s="56"/>
      <c r="O23" s="49"/>
      <c r="T23" s="56"/>
      <c r="U23" s="49"/>
      <c r="Z23" s="49"/>
      <c r="AA23" s="49"/>
      <c r="AF23" s="49"/>
      <c r="AG23" s="49"/>
      <c r="AL23" s="49"/>
      <c r="AM23" s="49"/>
    </row>
    <row r="24" spans="1:50">
      <c r="B24" s="49"/>
      <c r="C24" s="49"/>
      <c r="H24" s="49"/>
      <c r="I24" s="49"/>
      <c r="N24" s="56"/>
      <c r="O24" s="49"/>
      <c r="T24" s="56"/>
      <c r="U24" s="49"/>
      <c r="Z24" s="49"/>
      <c r="AA24" s="49"/>
      <c r="AF24" s="49"/>
      <c r="AG24" s="49"/>
      <c r="AL24" s="49"/>
      <c r="AM24" s="4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S41"/>
  <sheetViews>
    <sheetView workbookViewId="0" tabSelected="1">
      <selection activeCell="K15" sqref="K15"/>
    </sheetView>
  </sheetViews>
  <sheetFormatPr defaultRowHeight="12.75"/>
  <cols>
    <col min="1" max="1" style="3" width="9.142307692307693"/>
    <col min="2" max="2" style="3" width="4.1426081730769235" customWidth="1"/>
    <col min="3" max="3" style="3" width="9.142307692307693"/>
    <col min="4" max="4" style="3" width="3.1426682692307697" customWidth="1"/>
    <col min="5" max="5" style="3" width="9.142307692307693"/>
    <col min="6" max="6" style="3" width="3.4283653846153848" customWidth="1"/>
    <col min="7" max="7" style="3" width="9.142307692307693"/>
    <col min="8" max="8" style="3" width="4.1426081730769235" customWidth="1"/>
    <col min="9" max="9" style="3" width="9.142307692307693"/>
    <col min="10" max="10" style="3" width="3.1426682692307697" customWidth="1"/>
    <col min="11" max="11" style="3" width="9.142307692307693"/>
    <col min="12" max="12" style="3" width="3.4283653846153848" customWidth="1"/>
    <col min="13" max="13" style="3" width="9.142307692307693"/>
    <col min="14" max="14" style="3" width="4.428305288461539" customWidth="1"/>
    <col min="15" max="15" style="3" width="9.142307692307693"/>
    <col min="16" max="16" style="3" width="4.1426081730769235" customWidth="1"/>
    <col min="17" max="17" style="3" width="9.142307692307693"/>
    <col min="18" max="18" style="3" width="3.856911057692308" customWidth="1"/>
    <col min="19" max="256" style="3" width="9.142307692307693"/>
  </cols>
  <sheetData>
    <row r="1" spans="1:19" ht="13.5">
      <c r="A1" t="s">
        <v>48</v>
      </c>
      <c r="C1" s="1"/>
      <c r="D1" s="1"/>
      <c r="I1" s="1"/>
      <c r="J1" s="1"/>
    </row>
    <row r="2" spans="1:19" ht="13.5">
      <c r="B2" s="46" t="s">
        <v>23</v>
      </c>
      <c r="C2" s="74" t="s">
        <v>167</v>
      </c>
      <c r="D2" s="52" t="s">
        <v>23</v>
      </c>
      <c r="E2" s="74" t="s">
        <v>175</v>
      </c>
      <c r="F2" s="52" t="s">
        <v>23</v>
      </c>
      <c r="G2" s="74" t="s">
        <v>183</v>
      </c>
      <c r="H2" s="52" t="s">
        <v>23</v>
      </c>
      <c r="I2" s="74" t="s">
        <v>189</v>
      </c>
      <c r="J2" s="52" t="s">
        <v>23</v>
      </c>
      <c r="K2" s="74" t="s">
        <v>195</v>
      </c>
      <c r="L2" s="52" t="s">
        <v>23</v>
      </c>
      <c r="M2" s="74" t="s">
        <v>200</v>
      </c>
      <c r="N2" s="52" t="s">
        <v>23</v>
      </c>
      <c r="O2" s="74" t="s">
        <v>204</v>
      </c>
      <c r="P2" t="s">
        <v>24</v>
      </c>
      <c r="Q2" s="75"/>
    </row>
    <row r="3" spans="1:19" ht="13.5">
      <c r="A3" s="75" t="s">
        <v>141</v>
      </c>
      <c r="B3" s="1" t="s">
        <v>23</v>
      </c>
      <c r="C3" s="46" t="s">
        <f>IF(B34&lt;1,C34,CONCAT(B34,"\,",TEXT(C34,"000")))</f>
        <v>169</v>
      </c>
      <c r="D3" s="46" t="s">
        <v>23</v>
      </c>
      <c r="E3" s="46" t="s">
        <f>IF(D34&lt;1,E34,CONCAT(D34,"\,",TEXT(E34,"000")))</f>
        <v>177</v>
      </c>
      <c r="F3" s="46" t="s">
        <v>23</v>
      </c>
      <c r="G3" s="46">
        <f>IF(F34&lt;1,G34,CONCAT(F34,"\,",TEXT(G34,"000")))</f>
        <v>12</v>
      </c>
      <c r="H3" s="46" t="s">
        <v>23</v>
      </c>
      <c r="I3" s="46">
        <f>IF(H34&lt;1,I34,CONCAT(H34,"\,",TEXT(I34,"000")))</f>
        <v>937</v>
      </c>
      <c r="J3" s="46" t="s">
        <v>23</v>
      </c>
      <c r="K3" s="46">
        <f>IF(J34&lt;1,K34,CONCAT(J34,"\,",TEXT(K34,"000")))</f>
        <v>704</v>
      </c>
      <c r="L3" s="46" t="s">
        <v>23</v>
      </c>
      <c r="M3" s="46">
        <f>IF(L34&lt;1,M34,CONCAT(L34,"\,",TEXT(M34,"000")))</f>
        <v>319</v>
      </c>
      <c r="N3" s="46" t="s">
        <v>23</v>
      </c>
      <c r="O3" s="46">
        <f>IF(N34&lt;1,O34,CONCAT(N34,"\,",TEXT(O34,"000")))</f>
        <v>439</v>
      </c>
      <c r="P3" s="46" t="s">
        <v>24</v>
      </c>
      <c r="Q3" s="46"/>
      <c r="S3" s="14"/>
    </row>
    <row r="4" spans="1:19" ht="13.5">
      <c r="A4" s="77"/>
      <c r="B4" s="1" t="s">
        <v>211</v>
      </c>
      <c r="C4" s="14" t="str">
        <f>TEXT(INDIRECT(ADDRESS(B22,C22+3,1,TRUE,"ltx-ASTTypes"))*10,"0.0\\%")</f>
        <v>41.6\%</v>
      </c>
      <c r="D4" s="46" t="s">
        <v>212</v>
      </c>
      <c r="E4" s="14" t="str">
        <f>TEXT(INDIRECT(ADDRESS(D22,E22+3,1,TRUE,"ltx-ASTTypes"))*10,"0.0\\%")</f>
        <v>34.7\%</v>
      </c>
      <c r="F4" s="46" t="s">
        <v>212</v>
      </c>
      <c r="G4" s="14" t="str">
        <f>TEXT(INDIRECT(ADDRESS(F22,G22+3,1,TRUE,"ltx-ASTTypes"))*10,"0.0\\%")</f>
        <v>0.1\%</v>
      </c>
      <c r="H4" s="46" t="s">
        <v>212</v>
      </c>
      <c r="I4" s="14" t="str">
        <f>TEXT(INDIRECT(ADDRESS(H22,I22+3,1,TRUE,"ltx-ASTTypes"))*10,"0.0\\%")</f>
        <v>9.0\%</v>
      </c>
      <c r="J4" s="46" t="s">
        <v>212</v>
      </c>
      <c r="K4" s="14" t="str">
        <f>TEXT(INDIRECT(ADDRESS(J22,K22+3,1,TRUE,"ltx-ASTTypes"))*10,"0.0\\%")</f>
        <v>6.8\%</v>
      </c>
      <c r="L4" s="46" t="s">
        <v>212</v>
      </c>
      <c r="M4" s="14" t="str">
        <f>TEXT(INDIRECT(ADDRESS(L22,M22+3,1,TRUE,"ltx-ASTTypes"))*10,"0.0\\%")</f>
        <v>3.1\%</v>
      </c>
      <c r="N4" s="46" t="s">
        <v>212</v>
      </c>
      <c r="O4" s="14" t="str">
        <f>TEXT(INDIRECT(ADDRESS(N22,O22+3,1,TRUE,"ltx-ASTTypes"))*10,"0.0\\%")</f>
        <v>4.2\%</v>
      </c>
      <c r="P4" s="46" t="s">
        <v>144</v>
      </c>
      <c r="Q4" s="14"/>
      <c r="S4" s="14"/>
    </row>
    <row r="5" spans="1:19" ht="13.5">
      <c r="A5" s="75" t="s">
        <v>145</v>
      </c>
      <c r="B5" s="1" t="s">
        <v>23</v>
      </c>
      <c r="C5" s="46">
        <f>IF(B35&lt;1,C35,CONCAT(B35,"\,",TEXT(C35,"000")))</f>
        <v>263</v>
      </c>
      <c r="D5" s="46" t="s">
        <v>23</v>
      </c>
      <c r="E5" s="46">
        <f>IF(D35&lt;1,E35,CONCAT(D35,"\,",TEXT(E35,"000")))</f>
        <v>122</v>
      </c>
      <c r="F5" s="46" t="s">
        <v>23</v>
      </c>
      <c r="G5" s="46">
        <f>IF(F35&lt;1,G35,CONCAT(F35,"\,",TEXT(G35,"000")))</f>
        <v>0</v>
      </c>
      <c r="H5" s="46" t="s">
        <v>23</v>
      </c>
      <c r="I5" s="46">
        <f>IF(H35&lt;1,I35,CONCAT(H35,"\,",TEXT(I35,"000")))</f>
        <v>5</v>
      </c>
      <c r="J5" s="46" t="s">
        <v>23</v>
      </c>
      <c r="K5" s="46">
        <f>IF(J35&lt;1,K35,CONCAT(J35,"\,",TEXT(K35,"000")))</f>
        <v>60</v>
      </c>
      <c r="L5" s="46" t="s">
        <v>23</v>
      </c>
      <c r="M5" s="46">
        <f>IF(L35&lt;1,M35,CONCAT(L35,"\,",TEXT(M35,"000")))</f>
        <v>33</v>
      </c>
      <c r="N5" s="46" t="s">
        <v>23</v>
      </c>
      <c r="O5" s="46">
        <f>IF(N35&lt;1,O35,CONCAT(N35,"\,",TEXT(O35,"000")))</f>
        <v>4</v>
      </c>
      <c r="P5" s="46" t="s">
        <v>24</v>
      </c>
      <c r="Q5" s="46"/>
    </row>
    <row r="6" spans="1:19" ht="13.5">
      <c r="A6" s="75"/>
      <c r="B6" s="1" t="s">
        <v>211</v>
      </c>
      <c r="C6" s="14" t="str">
        <f>TEXT(INDIRECT(ADDRESS(B23,C23+3,1,TRUE,"ltx-ASTTypes"))*10,"0.0\\%")</f>
        <v>53.8\%</v>
      </c>
      <c r="D6" s="46" t="s">
        <v>212</v>
      </c>
      <c r="E6" s="14" t="str">
        <f>TEXT(INDIRECT(ADDRESS(D23,E23+3,1,TRUE,"ltx-ASTTypes"))*10,"0.0\\%")</f>
        <v>24.9\%</v>
      </c>
      <c r="F6" s="46" t="s">
        <v>212</v>
      </c>
      <c r="G6" s="14" t="s">
        <f>TEXT(INDIRECT(ADDRESS(F23,G23+3,1,TRUE,"ltx-ASTTypes"))*10,"0.0\\%")</f>
        <v>213</v>
      </c>
      <c r="H6" s="46" t="s">
        <v>212</v>
      </c>
      <c r="I6" s="14" t="s">
        <f>TEXT(INDIRECT(ADDRESS(H23,I23+3,1,TRUE,"ltx-ASTTypes"))*10,"0.0\\%")</f>
        <v>214</v>
      </c>
      <c r="J6" s="46" t="s">
        <v>212</v>
      </c>
      <c r="K6" s="14" t="str">
        <f>TEXT(INDIRECT(ADDRESS(J23,K23+3,1,TRUE,"ltx-ASTTypes"))*10,"0.0\\%")</f>
        <v>12.3\%</v>
      </c>
      <c r="L6" s="46" t="s">
        <v>212</v>
      </c>
      <c r="M6" s="14" t="str">
        <f>TEXT(INDIRECT(ADDRESS(L23,M23+3,1,TRUE,"ltx-ASTTypes"))*10,"0.0\\%")</f>
        <v>6.7\%</v>
      </c>
      <c r="N6" s="46" t="s">
        <v>212</v>
      </c>
      <c r="O6" s="14" t="str">
        <f>TEXT(INDIRECT(ADDRESS(N23,O23+3,1,TRUE,"ltx-ASTTypes"))*10,"0.0\\%")</f>
        <v>0.8\%</v>
      </c>
      <c r="P6" s="46" t="s">
        <v>144</v>
      </c>
      <c r="Q6" s="14"/>
    </row>
    <row r="7" spans="1:19" ht="13.5">
      <c r="A7" s="75" t="s">
        <v>146</v>
      </c>
      <c r="B7" s="1" t="s">
        <v>23</v>
      </c>
      <c r="C7" s="46" t="s">
        <f>IF(B36&lt;1,C36,CONCAT(B36,"\,",TEXT(C36,"000")))</f>
        <v>170</v>
      </c>
      <c r="D7" s="46" t="s">
        <v>23</v>
      </c>
      <c r="E7" s="46" t="s">
        <f>IF(D36&lt;1,E36,CONCAT(D36,"\,",TEXT(E36,"000")))</f>
        <v>178</v>
      </c>
      <c r="F7" s="46" t="s">
        <v>23</v>
      </c>
      <c r="G7" s="46" t="s">
        <f>IF(F36&lt;1,G36,CONCAT(F36,"\,",TEXT(G36,"000")))</f>
        <v>187</v>
      </c>
      <c r="H7" s="46" t="s">
        <v>23</v>
      </c>
      <c r="I7" s="46" t="s">
        <f>IF(H36&lt;1,I36,CONCAT(H36,"\,",TEXT(I36,"000")))</f>
        <v>192</v>
      </c>
      <c r="J7" s="46" t="s">
        <v>23</v>
      </c>
      <c r="K7" s="46" t="s">
        <f>IF(J36&lt;1,K36,CONCAT(J36,"\,",TEXT(K36,"000")))</f>
        <v>197</v>
      </c>
      <c r="L7" s="46" t="s">
        <v>23</v>
      </c>
      <c r="M7" s="46" t="s">
        <f>IF(L36&lt;1,M36,CONCAT(L36,"\,",TEXT(M36,"000")))</f>
        <v>202</v>
      </c>
      <c r="N7" s="46" t="s">
        <v>23</v>
      </c>
      <c r="O7" s="46" t="s">
        <f>IF(N36&lt;1,O36,CONCAT(N36,"\,",TEXT(O36,"000")))</f>
        <v>206</v>
      </c>
      <c r="P7" s="46" t="s">
        <v>24</v>
      </c>
      <c r="Q7" s="46"/>
    </row>
    <row r="8" spans="1:19" ht="13.5">
      <c r="A8" s="75"/>
      <c r="B8" s="1" t="s">
        <v>211</v>
      </c>
      <c r="C8" s="14" t="str">
        <f>TEXT(INDIRECT(ADDRESS(B24,C24+3,1,TRUE,"ltx-ASTTypes"))*10,"0.0\\%")</f>
        <v>56.0\%</v>
      </c>
      <c r="D8" s="46" t="s">
        <v>212</v>
      </c>
      <c r="E8" s="14" t="str">
        <f>TEXT(INDIRECT(ADDRESS(D24,E24+3,1,TRUE,"ltx-ASTTypes"))*10,"0.0\\%")</f>
        <v>22.6\%</v>
      </c>
      <c r="F8" s="46" t="s">
        <v>212</v>
      </c>
      <c r="G8" s="14" t="str">
        <f>TEXT(INDIRECT(ADDRESS(F24,G24+3,1,TRUE,"ltx-ASTTypes"))*10,"0.0\\%")</f>
        <v>1.4\%</v>
      </c>
      <c r="H8" s="46" t="s">
        <v>212</v>
      </c>
      <c r="I8" s="14" t="str">
        <f>TEXT(INDIRECT(ADDRESS(H24,I24+3,1,TRUE,"ltx-ASTTypes"))*10,"0.0\\%")</f>
        <v>5.8\%</v>
      </c>
      <c r="J8" s="46" t="s">
        <v>212</v>
      </c>
      <c r="K8" s="14" t="s">
        <f>TEXT(INDIRECT(ADDRESS(J24,K24+3,1,TRUE,"ltx-ASTTypes"))*10,"0.0\\%")</f>
        <v>215</v>
      </c>
      <c r="L8" s="46" t="s">
        <v>212</v>
      </c>
      <c r="M8" s="14" t="str">
        <f>TEXT(INDIRECT(ADDRESS(L24,M24+3,1,TRUE,"ltx-ASTTypes"))*10,"0.0\\%")</f>
        <v>6.3\%</v>
      </c>
      <c r="N8" s="46" t="s">
        <v>212</v>
      </c>
      <c r="O8" s="14" t="s">
        <f>TEXT(INDIRECT(ADDRESS(N24,O24+3,1,TRUE,"ltx-ASTTypes"))*10,"0.0\\%")</f>
        <v>216</v>
      </c>
      <c r="P8" s="46" t="s">
        <v>144</v>
      </c>
      <c r="Q8" s="14"/>
    </row>
    <row r="9" spans="1:19" ht="13.5">
      <c r="A9" s="75" t="s">
        <v>147</v>
      </c>
      <c r="B9" s="1" t="s">
        <v>23</v>
      </c>
      <c r="C9" s="46" t="s">
        <f>IF(B37&lt;1,C37,CONCAT(B37,"\,",TEXT(C37,"000")))</f>
        <v>171</v>
      </c>
      <c r="D9" s="46" t="s">
        <v>23</v>
      </c>
      <c r="E9" s="46" t="s">
        <f>IF(D37&lt;1,E37,CONCAT(D37,"\,",TEXT(E37,"000")))</f>
        <v>179</v>
      </c>
      <c r="F9" s="46" t="s">
        <v>23</v>
      </c>
      <c r="G9" s="46">
        <f>IF(F37&lt;1,G37,CONCAT(F37,"\,",TEXT(G37,"000")))</f>
        <v>21</v>
      </c>
      <c r="H9" s="46" t="s">
        <v>23</v>
      </c>
      <c r="I9" s="46">
        <f>IF(H37&lt;1,I37,CONCAT(H37,"\,",TEXT(I37,"000")))</f>
        <v>97</v>
      </c>
      <c r="J9" s="46" t="s">
        <v>23</v>
      </c>
      <c r="K9" s="46">
        <f>IF(J37&lt;1,K37,CONCAT(J37,"\,",TEXT(K37,"000")))</f>
        <v>412</v>
      </c>
      <c r="L9" s="46" t="s">
        <v>23</v>
      </c>
      <c r="M9" s="46">
        <f>IF(L37&lt;1,M37,CONCAT(L37,"\,",TEXT(M37,"000")))</f>
        <v>820</v>
      </c>
      <c r="N9" s="46" t="s">
        <v>23</v>
      </c>
      <c r="O9" s="46">
        <f>IF(N37&lt;1,O37,CONCAT(N37,"\,",TEXT(O37,"000")))</f>
        <v>91</v>
      </c>
      <c r="P9" s="46" t="s">
        <v>24</v>
      </c>
      <c r="Q9" s="46"/>
    </row>
    <row r="10" spans="1:19" ht="13.5">
      <c r="A10" s="75"/>
      <c r="B10" s="1" t="s">
        <v>211</v>
      </c>
      <c r="C10" s="14" t="str">
        <f>TEXT(INDIRECT(ADDRESS(B25,C25+3,1,TRUE,"ltx-ASTTypes"))*10,"0.0\\%")</f>
        <v>56.8\%</v>
      </c>
      <c r="D10" s="46" t="s">
        <v>212</v>
      </c>
      <c r="E10" s="14" t="str">
        <f>TEXT(INDIRECT(ADDRESS(D25,E25+3,1,TRUE,"ltx-ASTTypes"))*10,"0.0\\%")</f>
        <v>28.7\%</v>
      </c>
      <c r="F10" s="46" t="s">
        <v>212</v>
      </c>
      <c r="G10" s="14" t="str">
        <f>TEXT(INDIRECT(ADDRESS(F25,G25+3,1,TRUE,"ltx-ASTTypes"))*10,"0.0\\%")</f>
        <v>0.2\%</v>
      </c>
      <c r="H10" s="46" t="s">
        <v>212</v>
      </c>
      <c r="I10" s="14" t="s">
        <f>TEXT(INDIRECT(ADDRESS(H25,I25+3,1,TRUE,"ltx-ASTTypes"))*10,"0.0\\%")</f>
        <v>214</v>
      </c>
      <c r="J10" s="46" t="s">
        <v>212</v>
      </c>
      <c r="K10" s="14" t="str">
        <f>TEXT(INDIRECT(ADDRESS(J25,K25+3,1,TRUE,"ltx-ASTTypes"))*10,"0.0\\%")</f>
        <v>4.1\%</v>
      </c>
      <c r="L10" s="46" t="s">
        <v>212</v>
      </c>
      <c r="M10" s="14" t="str">
        <f>TEXT(INDIRECT(ADDRESS(L25,M25+3,1,TRUE,"ltx-ASTTypes"))*10,"0.0\\%")</f>
        <v>8.2\%</v>
      </c>
      <c r="N10" s="46" t="s">
        <v>212</v>
      </c>
      <c r="O10" s="14" t="str">
        <f>TEXT(INDIRECT(ADDRESS(N25,O25+3,1,TRUE,"ltx-ASTTypes"))*10,"0.0\\%")</f>
        <v>0.9\%</v>
      </c>
      <c r="P10" s="46" t="s">
        <v>144</v>
      </c>
      <c r="Q10" s="14"/>
    </row>
    <row r="11" spans="1:19" ht="13.5">
      <c r="A11" s="75" t="s">
        <v>148</v>
      </c>
      <c r="B11" s="1" t="s">
        <v>23</v>
      </c>
      <c r="C11" s="46" t="s">
        <f>IF(B38&lt;1,C38,CONCAT(B38,"\,",TEXT(C38,"000")))</f>
        <v>172</v>
      </c>
      <c r="D11" s="46" t="s">
        <v>23</v>
      </c>
      <c r="E11" s="46" t="s">
        <f>IF(D38&lt;1,E38,CONCAT(D38,"\,",TEXT(E38,"000")))</f>
        <v>180</v>
      </c>
      <c r="F11" s="46" t="s">
        <v>23</v>
      </c>
      <c r="G11" s="46">
        <f>IF(F38&lt;1,G38,CONCAT(F38,"\,",TEXT(G38,"000")))</f>
        <v>287</v>
      </c>
      <c r="H11" s="46" t="s">
        <v>23</v>
      </c>
      <c r="I11" s="46">
        <f>IF(H38&lt;1,I38,CONCAT(H38,"\,",TEXT(I38,"000")))</f>
        <v>866</v>
      </c>
      <c r="J11" s="46" t="s">
        <v>23</v>
      </c>
      <c r="K11" s="46" t="s">
        <f>IF(J38&lt;1,K38,CONCAT(J38,"\,",TEXT(K38,"000")))</f>
        <v>128</v>
      </c>
      <c r="L11" s="46" t="s">
        <v>23</v>
      </c>
      <c r="M11" s="46">
        <f>IF(L38&lt;1,M38,CONCAT(L38,"\,",TEXT(M38,"000")))</f>
        <v>802</v>
      </c>
      <c r="N11" s="46" t="s">
        <v>23</v>
      </c>
      <c r="O11" s="46">
        <f>IF(N38&lt;1,O38,CONCAT(N38,"\,",TEXT(O38,"000")))</f>
        <v>215</v>
      </c>
      <c r="P11" s="46" t="s">
        <v>24</v>
      </c>
      <c r="Q11" s="46"/>
    </row>
    <row r="12" spans="1:19" ht="13.5">
      <c r="A12" s="75"/>
      <c r="B12" s="1" t="s">
        <v>211</v>
      </c>
      <c r="C12" s="14" t="str">
        <f>TEXT(INDIRECT(ADDRESS(B26,C26+3,1,TRUE,"ltx-ASTTypes"))*10,"0.0\\%")</f>
        <v>48.8\%</v>
      </c>
      <c r="D12" s="46" t="s">
        <v>212</v>
      </c>
      <c r="E12" s="14" t="str">
        <f>TEXT(INDIRECT(ADDRESS(D26,E26+3,1,TRUE,"ltx-ASTTypes"))*10,"0.0\\%")</f>
        <v>31.4\%</v>
      </c>
      <c r="F12" s="46" t="s">
        <v>212</v>
      </c>
      <c r="G12" s="14" t="str">
        <f>TEXT(INDIRECT(ADDRESS(F26,G26+3,1,TRUE,"ltx-ASTTypes"))*10,"0.0\\%")</f>
        <v>1.7\%</v>
      </c>
      <c r="H12" s="46" t="s">
        <v>212</v>
      </c>
      <c r="I12" s="14" t="s">
        <f>TEXT(INDIRECT(ADDRESS(H26,I26+3,1,TRUE,"ltx-ASTTypes"))*10,"0.0\\%")</f>
        <v>217</v>
      </c>
      <c r="J12" s="46" t="s">
        <v>212</v>
      </c>
      <c r="K12" s="14" t="str">
        <f>TEXT(INDIRECT(ADDRESS(J26,K26+3,1,TRUE,"ltx-ASTTypes"))*10,"0.0\\%")</f>
        <v>7.1\%</v>
      </c>
      <c r="L12" s="46" t="s">
        <v>212</v>
      </c>
      <c r="M12" s="14" t="s">
        <f>TEXT(INDIRECT(ADDRESS(L26,M26+3,1,TRUE,"ltx-ASTTypes"))*10,"0.0\\%")</f>
        <v>218</v>
      </c>
      <c r="N12" s="46" t="s">
        <v>212</v>
      </c>
      <c r="O12" s="14" t="str">
        <f>TEXT(INDIRECT(ADDRESS(N26,O26+3,1,TRUE,"ltx-ASTTypes"))*10,"0.0\\%")</f>
        <v>1.2\%</v>
      </c>
      <c r="P12" s="46" t="s">
        <v>144</v>
      </c>
      <c r="Q12" s="14"/>
      <c r="S12" s="48"/>
    </row>
    <row r="13" spans="1:19" ht="13.5">
      <c r="A13" s="75" t="s">
        <v>149</v>
      </c>
      <c r="B13" s="1" t="s">
        <v>23</v>
      </c>
      <c r="C13" s="46" t="s">
        <f>IF(B39&lt;1,C39,CONCAT(B39,"\,",TEXT(C39,"000")))</f>
        <v>173</v>
      </c>
      <c r="D13" s="46" t="s">
        <v>23</v>
      </c>
      <c r="E13" s="46" t="s">
        <f>IF(D39&lt;1,E39,CONCAT(D39,"\,",TEXT(E39,"000")))</f>
        <v>181</v>
      </c>
      <c r="F13" s="46" t="s">
        <v>23</v>
      </c>
      <c r="G13" s="46">
        <f>IF(F39&lt;1,G39,CONCAT(F39,"\,",TEXT(G39,"000")))</f>
        <v>0</v>
      </c>
      <c r="H13" s="46" t="s">
        <v>23</v>
      </c>
      <c r="I13" s="46">
        <f>IF(H39&lt;1,I39,CONCAT(H39,"\,",TEXT(I39,"000")))</f>
        <v>393</v>
      </c>
      <c r="J13" s="46" t="s">
        <v>23</v>
      </c>
      <c r="K13" s="46">
        <f>IF(J39&lt;1,K39,CONCAT(J39,"\,",TEXT(K39,"000")))</f>
        <v>311</v>
      </c>
      <c r="L13" s="46" t="s">
        <v>23</v>
      </c>
      <c r="M13" s="46">
        <f>IF(L39&lt;1,M39,CONCAT(L39,"\,",TEXT(M39,"000")))</f>
        <v>160</v>
      </c>
      <c r="N13" s="46" t="s">
        <v>23</v>
      </c>
      <c r="O13" s="46">
        <f>IF(N39&lt;1,O39,CONCAT(N39,"\,",TEXT(O39,"000")))</f>
        <v>215</v>
      </c>
      <c r="P13" s="46" t="s">
        <v>24</v>
      </c>
      <c r="Q13" s="46"/>
      <c r="S13" s="14"/>
    </row>
    <row r="14" spans="1:19" ht="13.5">
      <c r="A14" s="75"/>
      <c r="B14" s="1" t="s">
        <v>211</v>
      </c>
      <c r="C14" s="14" t="str">
        <f>TEXT(INDIRECT(ADDRESS(B27,C27+3,1,TRUE,"ltx-ASTTypes"))*10,"0.0\\%")</f>
        <v>71.4\%</v>
      </c>
      <c r="D14" s="46" t="s">
        <v>212</v>
      </c>
      <c r="E14" s="14" t="str">
        <f>TEXT(INDIRECT(ADDRESS(D27,E27+3,1,TRUE,"ltx-ASTTypes"))*10,"0.0\\%")</f>
        <v>15.4\%</v>
      </c>
      <c r="F14" s="46" t="s">
        <v>212</v>
      </c>
      <c r="G14" s="14" t="s">
        <f>TEXT(INDIRECT(ADDRESS(F27,G27+3,1,TRUE,"ltx-ASTTypes"))*10,"0.0\\%")</f>
        <v>213</v>
      </c>
      <c r="H14" s="46" t="s">
        <v>212</v>
      </c>
      <c r="I14" s="14" t="str">
        <f>TEXT(INDIRECT(ADDRESS(H27,I27+3,1,TRUE,"ltx-ASTTypes"))*10,"0.0\\%")</f>
        <v>4.8\%</v>
      </c>
      <c r="J14" s="46" t="s">
        <v>212</v>
      </c>
      <c r="K14" s="14" t="str">
        <f>TEXT(INDIRECT(ADDRESS(J27,K27+3,1,TRUE,"ltx-ASTTypes"))*10,"0.0\\%")</f>
        <v>3.8\%</v>
      </c>
      <c r="L14" s="46" t="s">
        <v>212</v>
      </c>
      <c r="M14" s="14" t="str">
        <f>TEXT(INDIRECT(ADDRESS(L27,M27+3,1,TRUE,"ltx-ASTTypes"))*10,"0.0\\%")</f>
        <v>2.0\%</v>
      </c>
      <c r="N14" s="46" t="s">
        <v>212</v>
      </c>
      <c r="O14" s="14" t="s">
        <f>TEXT(INDIRECT(ADDRESS(N27,O27+3,1,TRUE,"ltx-ASTTypes"))*10,"0.0\\%")</f>
        <v>216</v>
      </c>
      <c r="P14" s="46" t="s">
        <v>144</v>
      </c>
      <c r="Q14" s="14"/>
      <c r="S14" s="14"/>
    </row>
    <row r="15" spans="1:19" ht="13.5">
      <c r="A15" s="75" t="s">
        <v>150</v>
      </c>
      <c r="B15" s="1" t="s">
        <v>23</v>
      </c>
      <c r="C15" s="46" t="s">
        <f>IF(B40&lt;1,C40,CONCAT(B40,"\,",TEXT(C40,"000")))</f>
        <v>174</v>
      </c>
      <c r="D15" s="46" t="s">
        <v>23</v>
      </c>
      <c r="E15" s="46" t="s">
        <f>IF(D40&lt;1,E40,CONCAT(D40,"\,",TEXT(E40,"000")))</f>
        <v>182</v>
      </c>
      <c r="F15" s="46" t="s">
        <v>23</v>
      </c>
      <c r="G15" s="46" t="s">
        <f>IF(F40&lt;1,G40,CONCAT(F40,"\,",TEXT(G40,"000")))</f>
        <v>188</v>
      </c>
      <c r="H15" s="46" t="s">
        <v>23</v>
      </c>
      <c r="I15" s="46" t="s">
        <f>IF(H40&lt;1,I40,CONCAT(H40,"\,",TEXT(I40,"000")))</f>
        <v>194</v>
      </c>
      <c r="J15" s="46" t="s">
        <v>23</v>
      </c>
      <c r="K15" s="46" t="s">
        <f>IF(J40&lt;1,K40,CONCAT(J40,"\,",TEXT(K40,"000")))</f>
        <v>199</v>
      </c>
      <c r="L15" s="46" t="s">
        <v>23</v>
      </c>
      <c r="M15" s="46" t="s">
        <f>IF(L40&lt;1,M40,CONCAT(L40,"\,",TEXT(M40,"000")))</f>
        <v>203</v>
      </c>
      <c r="N15" s="46" t="s">
        <v>23</v>
      </c>
      <c r="O15" s="46" t="s">
        <f>IF(N40&lt;1,O40,CONCAT(N40,"\,",TEXT(O40,"000")))</f>
        <v>209</v>
      </c>
      <c r="P15" s="46" t="s">
        <v>24</v>
      </c>
      <c r="Q15" s="46"/>
      <c r="S15" s="14"/>
    </row>
    <row r="16" spans="1:19" ht="13.5">
      <c r="A16" s="75"/>
      <c r="B16" s="1" t="s">
        <v>211</v>
      </c>
      <c r="C16" s="14" t="str">
        <f>TEXT(INDIRECT(ADDRESS(B28,C28+3,1,TRUE,"ltx-ASTTypes"))*10,"0.0\\%")</f>
        <v>34.6\%</v>
      </c>
      <c r="D16" s="46" t="s">
        <v>212</v>
      </c>
      <c r="E16" s="14" t="str">
        <f>TEXT(INDIRECT(ADDRESS(D28,E28+3,1,TRUE,"ltx-ASTTypes"))*10,"0.0\\%")</f>
        <v>24.2\%</v>
      </c>
      <c r="F16" s="46" t="s">
        <v>212</v>
      </c>
      <c r="G16" s="14" t="str">
        <f>TEXT(INDIRECT(ADDRESS(F28,G28+3,1,TRUE,"ltx-ASTTypes"))*10,"0.0\\%")</f>
        <v>22.9\%</v>
      </c>
      <c r="H16" s="46" t="s">
        <v>212</v>
      </c>
      <c r="I16" s="14" t="str">
        <f>TEXT(INDIRECT(ADDRESS(H28,I28+3,1,TRUE,"ltx-ASTTypes"))*10,"0.0\\%")</f>
        <v>6.6\%</v>
      </c>
      <c r="J16" s="46" t="s">
        <v>212</v>
      </c>
      <c r="K16" s="14" t="str">
        <f>TEXT(INDIRECT(ADDRESS(J28,K28+3,1,TRUE,"ltx-ASTTypes"))*10,"0.0\\%")</f>
        <v>4.7\%</v>
      </c>
      <c r="L16" s="46" t="s">
        <v>212</v>
      </c>
      <c r="M16" s="14" t="str">
        <f>TEXT(INDIRECT(ADDRESS(L28,M28+3,1,TRUE,"ltx-ASTTypes"))*10,"0.0\\%")</f>
        <v>2.2\%</v>
      </c>
      <c r="N16" s="46" t="s">
        <v>212</v>
      </c>
      <c r="O16" s="14" t="s">
        <f>TEXT(INDIRECT(ADDRESS(N28,O28+3,1,TRUE,"ltx-ASTTypes"))*10,"0.0\\%")</f>
        <v>218</v>
      </c>
      <c r="P16" s="46" t="s">
        <v>144</v>
      </c>
      <c r="Q16" s="14"/>
      <c r="S16" s="14"/>
    </row>
    <row r="17" spans="1:19" ht="13.5">
      <c r="A17" s="75" t="s">
        <v>151</v>
      </c>
      <c r="B17" s="1" t="s">
        <v>23</v>
      </c>
      <c r="C17" s="46" t="s">
        <f>IF(B41&lt;1,C41,CONCAT(B41,"\,",TEXT(C41,"000")))</f>
        <v>168</v>
      </c>
      <c r="D17" s="46" t="s">
        <v>23</v>
      </c>
      <c r="E17" s="46" t="s">
        <f>IF(D41&lt;1,E41,CONCAT(D41,"\,",TEXT(E41,"000")))</f>
        <v>176</v>
      </c>
      <c r="F17" s="46" t="s">
        <v>23</v>
      </c>
      <c r="G17" s="46" t="s">
        <f>IF(F41&lt;1,G41,CONCAT(F41,"\,",TEXT(G41,"000")))</f>
        <v>184</v>
      </c>
      <c r="H17" s="46" t="s">
        <v>23</v>
      </c>
      <c r="I17" s="46" t="s">
        <f>IF(H41&lt;1,I41,CONCAT(H41,"\,",TEXT(I41,"000")))</f>
        <v>190</v>
      </c>
      <c r="J17" s="46" t="s">
        <v>23</v>
      </c>
      <c r="K17" s="46" t="s">
        <f>IF(J41&lt;1,K41,CONCAT(J41,"\,",TEXT(K41,"000")))</f>
        <v>196</v>
      </c>
      <c r="L17" s="46" t="s">
        <v>23</v>
      </c>
      <c r="M17" s="46" t="s">
        <f>IF(L41&lt;1,M41,CONCAT(L41,"\,",TEXT(M41,"000")))</f>
        <v>201</v>
      </c>
      <c r="N17" s="46" t="s">
        <v>23</v>
      </c>
      <c r="O17" s="46" t="s">
        <f>IF(N41&lt;1,O41,CONCAT(N41,"\,",TEXT(O41,"000")))</f>
        <v>205</v>
      </c>
      <c r="P17" s="46" t="s">
        <v>24</v>
      </c>
      <c r="Q17" s="46"/>
      <c r="S17" s="14"/>
    </row>
    <row r="18" spans="1:19" ht="13.5">
      <c r="A18" s="18"/>
      <c r="B18" s="1" t="s">
        <v>211</v>
      </c>
      <c r="C18" s="14" t="str">
        <f>TEXT(INDIRECT(ADDRESS(B29,C29+3,1,TRUE,"ltx-ASTTypes"))*10,"0.0\\%")</f>
        <v>49.9\%</v>
      </c>
      <c r="D18" s="46" t="s">
        <v>212</v>
      </c>
      <c r="E18" s="14" t="str">
        <f>TEXT(INDIRECT(ADDRESS(D29,E29+3,1,TRUE,"ltx-ASTTypes"))*10,"0.0\\%")</f>
        <v>24.1\%</v>
      </c>
      <c r="F18" s="46" t="s">
        <v>212</v>
      </c>
      <c r="G18" s="14" t="str">
        <f>TEXT(INDIRECT(ADDRESS(F29,G29+3,1,TRUE,"ltx-ASTTypes"))*10,"0.0\\%")</f>
        <v>6.9\%</v>
      </c>
      <c r="H18" s="46" t="s">
        <v>212</v>
      </c>
      <c r="I18" s="14" t="str">
        <f>TEXT(INDIRECT(ADDRESS(H29,I29+3,1,TRUE,"ltx-ASTTypes"))*10,"0.0\\%")</f>
        <v>5.9\%</v>
      </c>
      <c r="J18" s="46" t="s">
        <v>212</v>
      </c>
      <c r="K18" s="14" t="s">
        <f>TEXT(INDIRECT(ADDRESS(J29,K29+3,1,TRUE,"ltx-ASTTypes"))*10,"0.0\\%")</f>
        <v>217</v>
      </c>
      <c r="L18" s="46" t="s">
        <v>212</v>
      </c>
      <c r="M18" s="14" t="s">
        <f>TEXT(INDIRECT(ADDRESS(L29,M29+3,1,TRUE,"ltx-ASTTypes"))*10,"0.0\\%")</f>
        <v>215</v>
      </c>
      <c r="N18" s="46" t="s">
        <v>212</v>
      </c>
      <c r="O18" s="14" t="str">
        <f>TEXT(INDIRECT(ADDRESS(N29,O29+3,1,TRUE,"ltx-ASTTypes"))*10,"0.0\\%")</f>
        <v>3.0\%</v>
      </c>
      <c r="P18" s="46" t="s">
        <v>152</v>
      </c>
      <c r="Q18" s="14"/>
      <c r="S18" s="14"/>
    </row>
    <row r="19" spans="1:19" ht="13.5">
      <c r="A19" s="18"/>
      <c r="B19" s="1"/>
      <c r="C19" s="46"/>
      <c r="D19" s="46"/>
      <c r="E19" s="59"/>
      <c r="F19" s="46"/>
      <c r="G19" s="14"/>
      <c r="H19" s="46"/>
      <c r="I19" s="46"/>
      <c r="J19" s="46"/>
      <c r="K19" s="59"/>
      <c r="L19" s="46"/>
      <c r="M19" s="14"/>
      <c r="N19" s="46"/>
      <c r="O19" s="46"/>
      <c r="P19" s="46"/>
      <c r="Q19" s="59"/>
      <c r="R19" s="46"/>
      <c r="S19" s="14"/>
    </row>
    <row r="20" spans="1:19" ht="13.5">
      <c r="A20" s="78" t="inlineStr">
        <is>
          <t>mapping ltx-ASTTypes-&gt;ltx-astTransposed</t>
        </is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1:19" ht="13.5">
      <c r="A21" s="78"/>
      <c r="B21" s="79" t="s">
        <v>219</v>
      </c>
      <c r="C21" s="47" t="s">
        <v>220</v>
      </c>
      <c r="D21" s="79" t="s">
        <v>219</v>
      </c>
      <c r="E21" s="47" t="s">
        <v>220</v>
      </c>
      <c r="F21" s="79" t="s">
        <v>219</v>
      </c>
      <c r="G21" s="47" t="s">
        <v>220</v>
      </c>
      <c r="H21" s="79" t="s">
        <v>219</v>
      </c>
      <c r="I21" s="47" t="s">
        <v>220</v>
      </c>
      <c r="J21" s="79" t="s">
        <v>219</v>
      </c>
      <c r="K21" s="47" t="s">
        <v>220</v>
      </c>
      <c r="L21" s="79" t="s">
        <v>219</v>
      </c>
      <c r="M21" s="47" t="s">
        <v>220</v>
      </c>
      <c r="N21" s="79" t="s">
        <v>219</v>
      </c>
      <c r="O21" s="47" t="s">
        <v>220</v>
      </c>
      <c r="P21" s="79" t="s">
        <v>219</v>
      </c>
      <c r="Q21" s="47" t="s">
        <v>220</v>
      </c>
      <c r="R21" s="79" t="s">
        <v>219</v>
      </c>
      <c r="S21" t="s">
        <v>220</v>
      </c>
    </row>
    <row r="22" spans="1:19">
      <c r="B22" s="1">
        <v>15</v>
      </c>
      <c r="C22" s="61">
        <f>C29+6</f>
        <v>8</v>
      </c>
      <c r="D22" s="46">
        <f>B22+1</f>
        <v>16</v>
      </c>
      <c r="E22" s="61">
        <f>E29+6</f>
        <v>8</v>
      </c>
      <c r="F22" s="46">
        <f>D22+1</f>
        <v>17</v>
      </c>
      <c r="G22" s="61">
        <v>8</v>
      </c>
      <c r="H22" s="46">
        <f>F22+1</f>
        <v>18</v>
      </c>
      <c r="I22" s="61">
        <f>I29+6</f>
        <v>8</v>
      </c>
      <c r="J22" s="46">
        <f>H22+1</f>
        <v>19</v>
      </c>
      <c r="K22" s="61">
        <f>K29+6</f>
        <v>8</v>
      </c>
      <c r="L22" s="46">
        <f>J22+1</f>
        <v>20</v>
      </c>
      <c r="M22" s="61">
        <f>M29+6</f>
        <v>8</v>
      </c>
      <c r="N22" s="46">
        <f>L22+1</f>
        <v>21</v>
      </c>
      <c r="O22" s="61">
        <f>O29+6</f>
        <v>8</v>
      </c>
      <c r="P22" s="46">
        <f>N22+1</f>
        <v>22</v>
      </c>
      <c r="Q22" s="61">
        <f>Q29+6</f>
        <v>8</v>
      </c>
      <c r="R22" s="46">
        <f>P22+1</f>
        <v>23</v>
      </c>
      <c r="S22" s="61">
        <f>S29+6</f>
        <v>8</v>
      </c>
    </row>
    <row r="23" spans="1:19">
      <c r="A23" s="18"/>
      <c r="B23" s="1">
        <f>B22</f>
        <v>15</v>
      </c>
      <c r="C23" s="61">
        <f>C22+6</f>
        <v>14</v>
      </c>
      <c r="D23" s="1">
        <f>D22</f>
        <v>16</v>
      </c>
      <c r="E23" s="61">
        <f>E22+6</f>
        <v>14</v>
      </c>
      <c r="F23" s="1">
        <f>F22</f>
        <v>17</v>
      </c>
      <c r="G23" s="61">
        <f>G22+6</f>
        <v>14</v>
      </c>
      <c r="H23" s="1">
        <f>H22</f>
        <v>18</v>
      </c>
      <c r="I23" s="61">
        <f>I22+6</f>
        <v>14</v>
      </c>
      <c r="J23" s="1">
        <f>J22</f>
        <v>19</v>
      </c>
      <c r="K23" s="61">
        <f>K22+6</f>
        <v>14</v>
      </c>
      <c r="L23" s="1">
        <f>L22</f>
        <v>20</v>
      </c>
      <c r="M23" s="61">
        <f>M22+6</f>
        <v>14</v>
      </c>
      <c r="N23" s="1">
        <f>N22</f>
        <v>21</v>
      </c>
      <c r="O23" s="61">
        <f>O22+6</f>
        <v>14</v>
      </c>
      <c r="P23" s="1">
        <f>P22</f>
        <v>22</v>
      </c>
      <c r="Q23" s="61">
        <f>Q22+6</f>
        <v>14</v>
      </c>
      <c r="R23" s="1">
        <f>R22</f>
        <v>23</v>
      </c>
      <c r="S23" s="61">
        <f>S22+6</f>
        <v>14</v>
      </c>
    </row>
    <row r="24" spans="1:19">
      <c r="A24" s="18"/>
      <c r="B24" s="1">
        <f>B23</f>
        <v>15</v>
      </c>
      <c r="C24" s="61">
        <f>C23+6</f>
        <v>20</v>
      </c>
      <c r="D24" s="1">
        <f>D23</f>
        <v>16</v>
      </c>
      <c r="E24" s="61">
        <f>E23+6</f>
        <v>20</v>
      </c>
      <c r="F24" s="1">
        <f>F23</f>
        <v>17</v>
      </c>
      <c r="G24" s="61">
        <f>G23+6</f>
        <v>20</v>
      </c>
      <c r="H24" s="1">
        <f>H23</f>
        <v>18</v>
      </c>
      <c r="I24" s="61">
        <f>I23+6</f>
        <v>20</v>
      </c>
      <c r="J24" s="1">
        <f>J23</f>
        <v>19</v>
      </c>
      <c r="K24" s="61">
        <f>K23+6</f>
        <v>20</v>
      </c>
      <c r="L24" s="1">
        <f>L23</f>
        <v>20</v>
      </c>
      <c r="M24" s="61">
        <f>M23+6</f>
        <v>20</v>
      </c>
      <c r="N24" s="1">
        <f>N23</f>
        <v>21</v>
      </c>
      <c r="O24" s="61">
        <f>O23+6</f>
        <v>20</v>
      </c>
      <c r="P24" s="1">
        <f>P23</f>
        <v>22</v>
      </c>
      <c r="Q24" s="61">
        <f>Q23+6</f>
        <v>20</v>
      </c>
      <c r="R24" s="1">
        <f>R23</f>
        <v>23</v>
      </c>
      <c r="S24" s="61">
        <f>S23+6</f>
        <v>20</v>
      </c>
    </row>
    <row r="25" spans="1:19">
      <c r="A25" s="18"/>
      <c r="B25" s="1">
        <f>B24</f>
        <v>15</v>
      </c>
      <c r="C25" s="61">
        <f>C24+6</f>
        <v>26</v>
      </c>
      <c r="D25" s="1">
        <f>D24</f>
        <v>16</v>
      </c>
      <c r="E25" s="61">
        <f>E24+6</f>
        <v>26</v>
      </c>
      <c r="F25" s="1">
        <f>F24</f>
        <v>17</v>
      </c>
      <c r="G25" s="61">
        <f>G24+6</f>
        <v>26</v>
      </c>
      <c r="H25" s="1">
        <f>H24</f>
        <v>18</v>
      </c>
      <c r="I25" s="61">
        <f>I24+6</f>
        <v>26</v>
      </c>
      <c r="J25" s="1">
        <f>J24</f>
        <v>19</v>
      </c>
      <c r="K25" s="61">
        <f>K24+6</f>
        <v>26</v>
      </c>
      <c r="L25" s="1">
        <f>L24</f>
        <v>20</v>
      </c>
      <c r="M25" s="61">
        <f>M24+6</f>
        <v>26</v>
      </c>
      <c r="N25" s="1">
        <f>N24</f>
        <v>21</v>
      </c>
      <c r="O25" s="61">
        <f>O24+6</f>
        <v>26</v>
      </c>
      <c r="P25" s="1">
        <f>P24</f>
        <v>22</v>
      </c>
      <c r="Q25" s="61">
        <f>Q24+6</f>
        <v>26</v>
      </c>
      <c r="R25" s="1">
        <f>R24</f>
        <v>23</v>
      </c>
      <c r="S25" s="61">
        <f>S24+6</f>
        <v>26</v>
      </c>
    </row>
    <row r="26" spans="1:19">
      <c r="A26" s="18"/>
      <c r="B26" s="1">
        <f>B25</f>
        <v>15</v>
      </c>
      <c r="C26" s="61">
        <f>C25+6</f>
        <v>32</v>
      </c>
      <c r="D26" s="1">
        <f>D25</f>
        <v>16</v>
      </c>
      <c r="E26" s="61">
        <f>E25+6</f>
        <v>32</v>
      </c>
      <c r="F26" s="1">
        <f>F25</f>
        <v>17</v>
      </c>
      <c r="G26" s="61">
        <f>G25+6</f>
        <v>32</v>
      </c>
      <c r="H26" s="1">
        <f>H25</f>
        <v>18</v>
      </c>
      <c r="I26" s="61">
        <f>I25+6</f>
        <v>32</v>
      </c>
      <c r="J26" s="1">
        <f>J25</f>
        <v>19</v>
      </c>
      <c r="K26" s="61">
        <f>K25+6</f>
        <v>32</v>
      </c>
      <c r="L26" s="1">
        <f>L25</f>
        <v>20</v>
      </c>
      <c r="M26" s="61">
        <f>M25+6</f>
        <v>32</v>
      </c>
      <c r="N26" s="1">
        <f>N25</f>
        <v>21</v>
      </c>
      <c r="O26" s="61">
        <f>O25+6</f>
        <v>32</v>
      </c>
      <c r="P26" s="1">
        <f>P25</f>
        <v>22</v>
      </c>
      <c r="Q26" s="61">
        <f>Q25+6</f>
        <v>32</v>
      </c>
      <c r="R26" s="1">
        <f>R25</f>
        <v>23</v>
      </c>
      <c r="S26" s="61">
        <f>S25+6</f>
        <v>32</v>
      </c>
    </row>
    <row r="27" spans="1:19">
      <c r="A27" s="18"/>
      <c r="B27" s="1">
        <f>B26</f>
        <v>15</v>
      </c>
      <c r="C27" s="61">
        <f>C26+6</f>
        <v>38</v>
      </c>
      <c r="D27" s="1">
        <f>D26</f>
        <v>16</v>
      </c>
      <c r="E27" s="61">
        <f>E26+6</f>
        <v>38</v>
      </c>
      <c r="F27" s="1">
        <f>F26</f>
        <v>17</v>
      </c>
      <c r="G27" s="61">
        <f>G26+6</f>
        <v>38</v>
      </c>
      <c r="H27" s="1">
        <f>H26</f>
        <v>18</v>
      </c>
      <c r="I27" s="61">
        <f>I26+6</f>
        <v>38</v>
      </c>
      <c r="J27" s="1">
        <f>J26</f>
        <v>19</v>
      </c>
      <c r="K27" s="61">
        <f>K26+6</f>
        <v>38</v>
      </c>
      <c r="L27" s="1">
        <f>L26</f>
        <v>20</v>
      </c>
      <c r="M27" s="61">
        <f>M26+6</f>
        <v>38</v>
      </c>
      <c r="N27" s="1">
        <f>N26</f>
        <v>21</v>
      </c>
      <c r="O27" s="61">
        <f>O26+6</f>
        <v>38</v>
      </c>
      <c r="P27" s="1">
        <f>P26</f>
        <v>22</v>
      </c>
      <c r="Q27" s="61">
        <f>Q26+6</f>
        <v>38</v>
      </c>
      <c r="R27" s="1">
        <f>R26</f>
        <v>23</v>
      </c>
      <c r="S27" s="61">
        <f>S26+6</f>
        <v>38</v>
      </c>
    </row>
    <row r="28" spans="1:19">
      <c r="A28" s="18"/>
      <c r="B28" s="1">
        <f>B27</f>
        <v>15</v>
      </c>
      <c r="C28" s="61">
        <f>C27+6</f>
        <v>44</v>
      </c>
      <c r="D28" s="1">
        <f>D27</f>
        <v>16</v>
      </c>
      <c r="E28" s="61">
        <f>E27+6</f>
        <v>44</v>
      </c>
      <c r="F28" s="1">
        <f>F27</f>
        <v>17</v>
      </c>
      <c r="G28" s="61">
        <f>G27+6</f>
        <v>44</v>
      </c>
      <c r="H28" s="1">
        <f>H27</f>
        <v>18</v>
      </c>
      <c r="I28" s="61">
        <f>I27+6</f>
        <v>44</v>
      </c>
      <c r="J28" s="1">
        <f>J27</f>
        <v>19</v>
      </c>
      <c r="K28" s="61">
        <f>K27+6</f>
        <v>44</v>
      </c>
      <c r="L28" s="1">
        <f>L27</f>
        <v>20</v>
      </c>
      <c r="M28" s="61">
        <f>M27+6</f>
        <v>44</v>
      </c>
      <c r="N28" s="1">
        <f>N27</f>
        <v>21</v>
      </c>
      <c r="O28" s="61">
        <f>O27+6</f>
        <v>44</v>
      </c>
      <c r="P28" s="1">
        <f>P27</f>
        <v>22</v>
      </c>
      <c r="Q28" s="61">
        <f>Q27+6</f>
        <v>44</v>
      </c>
      <c r="R28" s="1">
        <f>R27</f>
        <v>23</v>
      </c>
      <c r="S28" s="61">
        <f>S27+6</f>
        <v>44</v>
      </c>
    </row>
    <row r="29" spans="1:19">
      <c r="A29" s="18"/>
      <c r="B29" s="1">
        <f>B28</f>
        <v>15</v>
      </c>
      <c r="C29" s="61">
        <v>2</v>
      </c>
      <c r="D29" s="1">
        <f>D28</f>
        <v>16</v>
      </c>
      <c r="E29" s="61">
        <v>2</v>
      </c>
      <c r="F29" s="1">
        <f>F28</f>
        <v>17</v>
      </c>
      <c r="G29" s="61">
        <v>2</v>
      </c>
      <c r="H29" s="1">
        <f>H28</f>
        <v>18</v>
      </c>
      <c r="I29" s="61">
        <v>2</v>
      </c>
      <c r="J29" s="1">
        <f>J28</f>
        <v>19</v>
      </c>
      <c r="K29" s="61">
        <v>2</v>
      </c>
      <c r="L29" s="1">
        <f>L28</f>
        <v>20</v>
      </c>
      <c r="M29" s="61">
        <v>2</v>
      </c>
      <c r="N29" s="1">
        <f>N28</f>
        <v>21</v>
      </c>
      <c r="O29" s="61">
        <v>2</v>
      </c>
      <c r="P29" s="1">
        <f>P28</f>
        <v>22</v>
      </c>
      <c r="Q29" s="61">
        <v>2</v>
      </c>
      <c r="R29" s="1">
        <f>R28</f>
        <v>23</v>
      </c>
      <c r="S29" s="61">
        <v>2</v>
      </c>
    </row>
    <row r="30" spans="1:19">
      <c r="A30" s="18"/>
      <c r="B30" s="1"/>
      <c r="C30" s="46"/>
      <c r="D30" s="46"/>
      <c r="E30" s="50"/>
      <c r="F30" s="46"/>
      <c r="G30" s="14"/>
      <c r="H30" s="46"/>
      <c r="I30" s="46"/>
      <c r="J30" s="46"/>
      <c r="K30" s="50"/>
      <c r="L30" s="46"/>
      <c r="M30" s="14"/>
      <c r="N30" s="46"/>
      <c r="O30" s="46"/>
      <c r="P30" s="46"/>
      <c r="Q30" s="46"/>
      <c r="R30" s="46"/>
      <c r="S30" s="46"/>
    </row>
    <row r="31" spans="1:19">
      <c r="B31">
        <f>INDIRECT(ADDRESS('ltx-types-transposed'!F25,'ltx-types-transposed'!G25,1,TRUE,"ltx-LiteralTypes"))</f>
        <v>2</v>
      </c>
      <c r="D31" s="46"/>
    </row>
    <row r="32" spans="1:19" ht="13.5">
      <c r="A32" s="62" t="s">
        <v>43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</row>
    <row r="33" spans="1:19" ht="13.5">
      <c r="A33" s="63"/>
      <c r="B33" s="80" t="s">
        <v>155</v>
      </c>
      <c r="C33" s="81"/>
      <c r="D33" s="80" t="inlineStr">
        <is>
          <t>Oper.</t>
        </is>
      </c>
      <c r="E33" s="81"/>
      <c r="F33" s="80" t="inlineStr">
        <is>
          <t>Prag.</t>
        </is>
      </c>
      <c r="G33" s="81"/>
      <c r="H33" s="80" t="inlineStr">
        <is>
          <t>Ret.</t>
        </is>
      </c>
      <c r="I33" s="81"/>
      <c r="J33" s="80" t="inlineStr">
        <is>
          <t>Assig.</t>
        </is>
      </c>
      <c r="K33" s="81"/>
      <c r="L33" s="80" t="inlineStr">
        <is>
          <t>Rec.</t>
        </is>
      </c>
      <c r="M33" s="81"/>
      <c r="N33" s="80" t="inlineStr">
        <is>
          <t>Seq.</t>
        </is>
      </c>
      <c r="O33" s="81"/>
      <c r="P33" s="80" t="inlineStr">
        <is>
          <t>all</t>
        </is>
      </c>
      <c r="Q33" s="18"/>
    </row>
    <row r="34" spans="1:19" ht="13.5">
      <c r="A34" s="47" t="s">
        <v>25</v>
      </c>
      <c r="B34" s="49">
        <f>INDIRECT(ADDRESS(B22,C22,1,TRUE,"ltx-ASTTypes"))</f>
        <v>4</v>
      </c>
      <c r="C34" s="49">
        <f>INDIRECT(ADDRESS(B22,C22+1,1,TRUE,"ltx-ASTTypes"))</f>
        <v>306</v>
      </c>
      <c r="D34" s="49">
        <f>INDIRECT(ADDRESS(D22,E22,1,TRUE,"ltx-ASTTypes"))</f>
        <v>3</v>
      </c>
      <c r="E34" s="49">
        <f>INDIRECT(ADDRESS(D22,E22+1,1,TRUE,"ltx-ASTTypes"))</f>
        <v>596</v>
      </c>
      <c r="F34" s="49">
        <f>INDIRECT(ADDRESS(F22,G22,1,TRUE,"ltx-ASTTypes"))</f>
        <v>0</v>
      </c>
      <c r="G34" s="49">
        <f>INDIRECT(ADDRESS(F22,G22+1,1,TRUE,"ltx-ASTTypes"))</f>
        <v>12</v>
      </c>
      <c r="H34" s="49">
        <f>INDIRECT(ADDRESS(H22,I22,1,TRUE,"ltx-ASTTypes"))</f>
        <v>0</v>
      </c>
      <c r="I34" s="49">
        <f>INDIRECT(ADDRESS(H22,I22+1,1,TRUE,"ltx-ASTTypes"))</f>
        <v>937</v>
      </c>
      <c r="J34" s="49">
        <f>INDIRECT(ADDRESS(J22,K22,1,TRUE,"ltx-ASTTypes"))</f>
        <v>0</v>
      </c>
      <c r="K34" s="49">
        <f>INDIRECT(ADDRESS(J22,K22+1,1,TRUE,"ltx-ASTTypes"))</f>
        <v>704</v>
      </c>
      <c r="L34" s="49">
        <f>INDIRECT(ADDRESS(L22,M22,1,TRUE,"ltx-ASTTypes"))</f>
        <v>0</v>
      </c>
      <c r="M34" s="49">
        <f>INDIRECT(ADDRESS(L22,M22+1,1,TRUE,"ltx-ASTTypes"))</f>
        <v>319</v>
      </c>
      <c r="N34" s="49">
        <f>INDIRECT(ADDRESS(N22,O22,1,TRUE,"ltx-ASTTypes"))</f>
        <v>0</v>
      </c>
      <c r="O34" s="49">
        <f>INDIRECT(ADDRESS(N22,O22+1,1,TRUE,"ltx-ASTTypes"))</f>
        <v>439</v>
      </c>
      <c r="P34" s="49">
        <f>INDIRECT(ADDRESS(P22,Q22,1,TRUE,"ltx-ASTTypes"))</f>
        <v>0</v>
      </c>
      <c r="Q34" s="49">
        <f>INDIRECT(ADDRESS(P22,Q22+1,1,TRUE,"ltx-ASTTypes"))</f>
        <v>10362</v>
      </c>
      <c r="R34" s="56"/>
      <c r="S34" s="56"/>
    </row>
    <row r="35" spans="1:19" ht="13.5">
      <c r="A35" s="47" t="s">
        <v>29</v>
      </c>
      <c r="B35" s="49">
        <f>INDIRECT(ADDRESS(B23,C23,1,TRUE,"ltx-ASTTypes"))</f>
        <v>0</v>
      </c>
      <c r="C35" s="49">
        <f>INDIRECT(ADDRESS(B23,C23+1,1,TRUE,"ltx-ASTTypes"))</f>
        <v>263</v>
      </c>
      <c r="D35" s="49">
        <f>INDIRECT(ADDRESS(D23,E23,1,TRUE,"ltx-ASTTypes"))</f>
        <v>0</v>
      </c>
      <c r="E35" s="49">
        <f>INDIRECT(ADDRESS(D23,E23+1,1,TRUE,"ltx-ASTTypes"))</f>
        <v>122</v>
      </c>
      <c r="F35" s="49">
        <f>INDIRECT(ADDRESS(F23,G23,1,TRUE,"ltx-ASTTypes"))</f>
        <v>0</v>
      </c>
      <c r="G35" s="49">
        <f>INDIRECT(ADDRESS(F23,G23+1,1,TRUE,"ltx-ASTTypes"))</f>
        <v>0</v>
      </c>
      <c r="H35" s="49">
        <f>INDIRECT(ADDRESS(H23,I23,1,TRUE,"ltx-ASTTypes"))</f>
        <v>0</v>
      </c>
      <c r="I35" s="49">
        <f>INDIRECT(ADDRESS(H23,I23+1,1,TRUE,"ltx-ASTTypes"))</f>
        <v>5</v>
      </c>
      <c r="J35" s="49">
        <f>INDIRECT(ADDRESS(J23,K23,1,TRUE,"ltx-ASTTypes"))</f>
        <v>0</v>
      </c>
      <c r="K35" s="49">
        <f>INDIRECT(ADDRESS(J23,K23+1,1,TRUE,"ltx-ASTTypes"))</f>
        <v>60</v>
      </c>
      <c r="L35" s="49">
        <f>INDIRECT(ADDRESS(L23,M23,1,TRUE,"ltx-ASTTypes"))</f>
        <v>0</v>
      </c>
      <c r="M35" s="49">
        <f>INDIRECT(ADDRESS(L23,M23+1,1,TRUE,"ltx-ASTTypes"))</f>
        <v>33</v>
      </c>
      <c r="N35" s="49">
        <f>INDIRECT(ADDRESS(N23,O23,1,TRUE,"ltx-ASTTypes"))</f>
        <v>0</v>
      </c>
      <c r="O35" s="49">
        <f>INDIRECT(ADDRESS(N23,O23+1,1,TRUE,"ltx-ASTTypes"))</f>
        <v>4</v>
      </c>
      <c r="P35" s="49">
        <f>INDIRECT(ADDRESS(P23,Q23,1,TRUE,"ltx-ASTTypes"))</f>
        <v>0</v>
      </c>
      <c r="Q35" s="49">
        <f>INDIRECT(ADDRESS(P23,Q23+1,1,TRUE,"ltx-ASTTypes"))</f>
        <v>2</v>
      </c>
      <c r="R35" s="56"/>
      <c r="S35" s="56"/>
    </row>
    <row r="36" spans="1:19" ht="13.5">
      <c r="A36" s="47" t="s">
        <v>31</v>
      </c>
      <c r="B36" s="49">
        <f>INDIRECT(ADDRESS(B24,C24,1,TRUE,"ltx-ASTTypes"))</f>
        <v>80</v>
      </c>
      <c r="C36" s="49">
        <f>INDIRECT(ADDRESS(B24,C24+1,1,TRUE,"ltx-ASTTypes"))</f>
        <v>690</v>
      </c>
      <c r="D36" s="49">
        <f>INDIRECT(ADDRESS(D24,E24,1,TRUE,"ltx-ASTTypes"))</f>
        <v>32</v>
      </c>
      <c r="E36" s="49">
        <f>INDIRECT(ADDRESS(D24,E24+1,1,TRUE,"ltx-ASTTypes"))</f>
        <v>475</v>
      </c>
      <c r="F36" s="49">
        <f>INDIRECT(ADDRESS(F24,G24,1,TRUE,"ltx-ASTTypes"))</f>
        <v>2</v>
      </c>
      <c r="G36" s="49">
        <f>INDIRECT(ADDRESS(F24,G24+1,1,TRUE,"ltx-ASTTypes"))</f>
        <v>38</v>
      </c>
      <c r="H36" s="49">
        <f>INDIRECT(ADDRESS(H24,I24,1,TRUE,"ltx-ASTTypes"))</f>
        <v>8</v>
      </c>
      <c r="I36" s="49">
        <f>INDIRECT(ADDRESS(H24,I24+1,1,TRUE,"ltx-ASTTypes"))</f>
        <v>361</v>
      </c>
      <c r="J36" s="49">
        <f>INDIRECT(ADDRESS(J24,K24,1,TRUE,"ltx-ASTTypes"))</f>
        <v>7</v>
      </c>
      <c r="K36" s="49">
        <f>INDIRECT(ADDRESS(J24,K24+1,1,TRUE,"ltx-ASTTypes"))</f>
        <v>3</v>
      </c>
      <c r="L36" s="49">
        <f>INDIRECT(ADDRESS(L24,M24,1,TRUE,"ltx-ASTTypes"))</f>
        <v>9</v>
      </c>
      <c r="M36" s="49">
        <f>INDIRECT(ADDRESS(L24,M24+1,1,TRUE,"ltx-ASTTypes"))</f>
        <v>57</v>
      </c>
      <c r="N36" s="49">
        <f>INDIRECT(ADDRESS(N24,O24,1,TRUE,"ltx-ASTTypes"))</f>
        <v>3</v>
      </c>
      <c r="O36" s="49">
        <f>INDIRECT(ADDRESS(N24,O24+1,1,TRUE,"ltx-ASTTypes"))</f>
        <v>703</v>
      </c>
      <c r="P36" s="49">
        <f>INDIRECT(ADDRESS(P24,Q24,1,TRUE,"ltx-ASTTypes"))</f>
        <v>0</v>
      </c>
      <c r="Q36" s="49">
        <f>INDIRECT(ADDRESS(P24,Q24+1,1,TRUE,"ltx-ASTTypes"))</f>
        <v>638</v>
      </c>
      <c r="R36" s="56"/>
      <c r="S36" s="56"/>
    </row>
    <row r="37" spans="1:19" ht="13.5">
      <c r="A37" s="47" t="s">
        <v>32</v>
      </c>
      <c r="B37" s="49">
        <f>INDIRECT(ADDRESS(B25,C25,1,TRUE,"ltx-ASTTypes"))</f>
        <v>5</v>
      </c>
      <c r="C37" s="49">
        <f>INDIRECT(ADDRESS(B25,C25+1,1,TRUE,"ltx-ASTTypes"))</f>
        <v>653</v>
      </c>
      <c r="D37" s="49">
        <f>INDIRECT(ADDRESS(D25,E25,1,TRUE,"ltx-ASTTypes"))</f>
        <v>2</v>
      </c>
      <c r="E37" s="49">
        <f>INDIRECT(ADDRESS(D25,E25+1,1,TRUE,"ltx-ASTTypes"))</f>
        <v>853</v>
      </c>
      <c r="F37" s="49">
        <f>INDIRECT(ADDRESS(F25,G25,1,TRUE,"ltx-ASTTypes"))</f>
        <v>0</v>
      </c>
      <c r="G37" s="49">
        <f>INDIRECT(ADDRESS(F25,G25+1,1,TRUE,"ltx-ASTTypes"))</f>
        <v>21</v>
      </c>
      <c r="H37" s="49">
        <f>INDIRECT(ADDRESS(H25,I25,1,TRUE,"ltx-ASTTypes"))</f>
        <v>0</v>
      </c>
      <c r="I37" s="49">
        <f>INDIRECT(ADDRESS(H25,I25+1,1,TRUE,"ltx-ASTTypes"))</f>
        <v>97</v>
      </c>
      <c r="J37" s="49">
        <f>INDIRECT(ADDRESS(J25,K25,1,TRUE,"ltx-ASTTypes"))</f>
        <v>0</v>
      </c>
      <c r="K37" s="49">
        <f>INDIRECT(ADDRESS(J25,K25+1,1,TRUE,"ltx-ASTTypes"))</f>
        <v>412</v>
      </c>
      <c r="L37" s="49">
        <f>INDIRECT(ADDRESS(L25,M25,1,TRUE,"ltx-ASTTypes"))</f>
        <v>0</v>
      </c>
      <c r="M37" s="49">
        <f>INDIRECT(ADDRESS(L25,M25+1,1,TRUE,"ltx-ASTTypes"))</f>
        <v>820</v>
      </c>
      <c r="N37" s="49">
        <f>INDIRECT(ADDRESS(N25,O25,1,TRUE,"ltx-ASTTypes"))</f>
        <v>0</v>
      </c>
      <c r="O37" s="49">
        <f>INDIRECT(ADDRESS(N25,O25+1,1,TRUE,"ltx-ASTTypes"))</f>
        <v>91</v>
      </c>
      <c r="P37" s="49">
        <f>INDIRECT(ADDRESS(P25,Q25,1,TRUE,"ltx-ASTTypes"))</f>
        <v>0</v>
      </c>
      <c r="Q37" s="49">
        <f>INDIRECT(ADDRESS(P25,Q25+1,1,TRUE,"ltx-ASTTypes"))</f>
        <v>0</v>
      </c>
      <c r="R37" s="56"/>
      <c r="S37" s="56"/>
    </row>
    <row r="38" spans="1:19" ht="13.5">
      <c r="A38" s="47" t="s">
        <v>33</v>
      </c>
      <c r="B38" s="49">
        <f>INDIRECT(ADDRESS(B26,C26,1,TRUE,"ltx-ASTTypes"))</f>
        <v>8</v>
      </c>
      <c r="C38" s="49">
        <f>INDIRECT(ADDRESS(B26,C26+1,1,TRUE,"ltx-ASTTypes"))</f>
        <v>453</v>
      </c>
      <c r="D38" s="49">
        <f>INDIRECT(ADDRESS(D26,E26,1,TRUE,"ltx-ASTTypes"))</f>
        <v>5</v>
      </c>
      <c r="E38" s="49">
        <f>INDIRECT(ADDRESS(D26,E26+1,1,TRUE,"ltx-ASTTypes"))</f>
        <v>439</v>
      </c>
      <c r="F38" s="49">
        <f>INDIRECT(ADDRESS(F26,G26,1,TRUE,"ltx-ASTTypes"))</f>
        <v>0</v>
      </c>
      <c r="G38" s="49">
        <f>INDIRECT(ADDRESS(F26,G26+1,1,TRUE,"ltx-ASTTypes"))</f>
        <v>287</v>
      </c>
      <c r="H38" s="49">
        <f>INDIRECT(ADDRESS(H26,I26,1,TRUE,"ltx-ASTTypes"))</f>
        <v>0</v>
      </c>
      <c r="I38" s="49">
        <f>INDIRECT(ADDRESS(H26,I26+1,1,TRUE,"ltx-ASTTypes"))</f>
        <v>866</v>
      </c>
      <c r="J38" s="49">
        <f>INDIRECT(ADDRESS(J26,K26,1,TRUE,"ltx-ASTTypes"))</f>
        <v>1</v>
      </c>
      <c r="K38" s="49">
        <f>INDIRECT(ADDRESS(J26,K26+1,1,TRUE,"ltx-ASTTypes"))</f>
        <v>227</v>
      </c>
      <c r="L38" s="49">
        <f>INDIRECT(ADDRESS(L26,M26,1,TRUE,"ltx-ASTTypes"))</f>
        <v>0</v>
      </c>
      <c r="M38" s="49">
        <f>INDIRECT(ADDRESS(L26,M26+1,1,TRUE,"ltx-ASTTypes"))</f>
        <v>802</v>
      </c>
      <c r="N38" s="49">
        <f>INDIRECT(ADDRESS(N26,O26,1,TRUE,"ltx-ASTTypes"))</f>
        <v>0</v>
      </c>
      <c r="O38" s="49">
        <f>INDIRECT(ADDRESS(N26,O26+1,1,TRUE,"ltx-ASTTypes"))</f>
        <v>215</v>
      </c>
      <c r="P38" s="49">
        <f>INDIRECT(ADDRESS(P26,Q26,1,TRUE,"ltx-ASTTypes"))</f>
        <v>0</v>
      </c>
      <c r="Q38" s="49">
        <f>INDIRECT(ADDRESS(P26,Q26+1,1,TRUE,"ltx-ASTTypes"))</f>
        <v>50</v>
      </c>
      <c r="R38" s="56"/>
      <c r="S38" s="56"/>
    </row>
    <row r="39" spans="1:19" ht="13.5">
      <c r="A39" s="47" t="s">
        <v>35</v>
      </c>
      <c r="B39" s="49">
        <f>INDIRECT(ADDRESS(B27,C27,1,TRUE,"ltx-ASTTypes"))</f>
        <v>5</v>
      </c>
      <c r="C39" s="49">
        <f>INDIRECT(ADDRESS(B27,C27+1,1,TRUE,"ltx-ASTTypes"))</f>
        <v>852</v>
      </c>
      <c r="D39" s="49">
        <f>INDIRECT(ADDRESS(D27,E27,1,TRUE,"ltx-ASTTypes"))</f>
        <v>1</v>
      </c>
      <c r="E39" s="49">
        <f>INDIRECT(ADDRESS(D27,E27+1,1,TRUE,"ltx-ASTTypes"))</f>
        <v>263</v>
      </c>
      <c r="F39" s="49">
        <f>INDIRECT(ADDRESS(F27,G27,1,TRUE,"ltx-ASTTypes"))</f>
        <v>0</v>
      </c>
      <c r="G39" s="49">
        <f>INDIRECT(ADDRESS(F27,G27+1,1,TRUE,"ltx-ASTTypes"))</f>
        <v>0</v>
      </c>
      <c r="H39" s="49">
        <f>INDIRECT(ADDRESS(H27,I27,1,TRUE,"ltx-ASTTypes"))</f>
        <v>0</v>
      </c>
      <c r="I39" s="49">
        <f>INDIRECT(ADDRESS(H27,I27+1,1,TRUE,"ltx-ASTTypes"))</f>
        <v>393</v>
      </c>
      <c r="J39" s="49">
        <f>INDIRECT(ADDRESS(J27,K27,1,TRUE,"ltx-ASTTypes"))</f>
        <v>0</v>
      </c>
      <c r="K39" s="49">
        <f>INDIRECT(ADDRESS(J27,K27+1,1,TRUE,"ltx-ASTTypes"))</f>
        <v>311</v>
      </c>
      <c r="L39" s="49">
        <f>INDIRECT(ADDRESS(L27,M27,1,TRUE,"ltx-ASTTypes"))</f>
        <v>0</v>
      </c>
      <c r="M39" s="49">
        <f>INDIRECT(ADDRESS(L27,M27+1,1,TRUE,"ltx-ASTTypes"))</f>
        <v>160</v>
      </c>
      <c r="N39" s="49">
        <f>INDIRECT(ADDRESS(N27,O27,1,TRUE,"ltx-ASTTypes"))</f>
        <v>0</v>
      </c>
      <c r="O39" s="49">
        <f>INDIRECT(ADDRESS(N27,O27+1,1,TRUE,"ltx-ASTTypes"))</f>
        <v>215</v>
      </c>
      <c r="P39" s="49">
        <f>INDIRECT(ADDRESS(P27,Q27,1,TRUE,"ltx-ASTTypes"))</f>
        <v>0</v>
      </c>
      <c r="Q39" s="49">
        <f>INDIRECT(ADDRESS(P27,Q27+1,1,TRUE,"ltx-ASTTypes"))</f>
        <v>0</v>
      </c>
      <c r="R39" s="56"/>
      <c r="S39" s="56"/>
    </row>
    <row r="40" spans="1:19" ht="13.5">
      <c r="A40" s="47" t="s">
        <v>37</v>
      </c>
      <c r="B40" s="49">
        <f>INDIRECT(ADDRESS(B28,C28,1,TRUE,"ltx-ASTTypes"))</f>
        <v>23</v>
      </c>
      <c r="C40" s="49">
        <f>INDIRECT(ADDRESS(B28,C28+1,1,TRUE,"ltx-ASTTypes"))</f>
        <v>164</v>
      </c>
      <c r="D40" s="49">
        <f>INDIRECT(ADDRESS(D28,E28,1,TRUE,"ltx-ASTTypes"))</f>
        <v>16</v>
      </c>
      <c r="E40" s="49">
        <f>INDIRECT(ADDRESS(D28,E28+1,1,TRUE,"ltx-ASTTypes"))</f>
        <v>168</v>
      </c>
      <c r="F40" s="49">
        <f>INDIRECT(ADDRESS(F28,G28,1,TRUE,"ltx-ASTTypes"))</f>
        <v>15</v>
      </c>
      <c r="G40" s="49">
        <f>INDIRECT(ADDRESS(F28,G28+1,1,TRUE,"ltx-ASTTypes"))</f>
        <v>307</v>
      </c>
      <c r="H40" s="49">
        <f>INDIRECT(ADDRESS(H28,I28,1,TRUE,"ltx-ASTTypes"))</f>
        <v>4</v>
      </c>
      <c r="I40" s="49">
        <f>INDIRECT(ADDRESS(H28,I28+1,1,TRUE,"ltx-ASTTypes"))</f>
        <v>428</v>
      </c>
      <c r="J40" s="49">
        <f>INDIRECT(ADDRESS(J28,K28,1,TRUE,"ltx-ASTTypes"))</f>
        <v>3</v>
      </c>
      <c r="K40" s="49">
        <f>INDIRECT(ADDRESS(J28,K28+1,1,TRUE,"ltx-ASTTypes"))</f>
        <v>142</v>
      </c>
      <c r="L40" s="49">
        <f>INDIRECT(ADDRESS(L28,M28,1,TRUE,"ltx-ASTTypes"))</f>
        <v>1</v>
      </c>
      <c r="M40" s="49">
        <f>INDIRECT(ADDRESS(L28,M28+1,1,TRUE,"ltx-ASTTypes"))</f>
        <v>438</v>
      </c>
      <c r="N40" s="49">
        <f>INDIRECT(ADDRESS(N28,O28,1,TRUE,"ltx-ASTTypes"))</f>
        <v>3</v>
      </c>
      <c r="O40" s="49">
        <f>INDIRECT(ADDRESS(N28,O28+1,1,TRUE,"ltx-ASTTypes"))</f>
        <v>99</v>
      </c>
      <c r="P40" s="49">
        <f>INDIRECT(ADDRESS(P28,Q28,1,TRUE,"ltx-ASTTypes"))</f>
        <v>0</v>
      </c>
      <c r="Q40" s="49">
        <f>INDIRECT(ADDRESS(P28,Q28+1,1,TRUE,"ltx-ASTTypes"))</f>
        <v>114</v>
      </c>
      <c r="R40" s="56"/>
      <c r="S40" s="56"/>
    </row>
    <row r="41" spans="1:19" ht="13.5">
      <c r="A41" s="47" t="s">
        <v>153</v>
      </c>
      <c r="B41" s="49">
        <f>INDIRECT(ADDRESS(B29,C29,1,TRUE,"ltx-ASTTypes"))</f>
        <v>128</v>
      </c>
      <c r="C41" s="49">
        <f>INDIRECT(ADDRESS(B29,C29+1,1,TRUE,"ltx-ASTTypes"))</f>
        <v>381</v>
      </c>
      <c r="D41" s="49">
        <f>INDIRECT(ADDRESS(D29,E29,1,TRUE,"ltx-ASTTypes"))</f>
        <v>61</v>
      </c>
      <c r="E41" s="49">
        <f>INDIRECT(ADDRESS(D29,E29+1,1,TRUE,"ltx-ASTTypes"))</f>
        <v>916</v>
      </c>
      <c r="F41" s="49">
        <f>INDIRECT(ADDRESS(F29,G29,1,TRUE,"ltx-ASTTypes"))</f>
        <v>17</v>
      </c>
      <c r="G41" s="49">
        <f>INDIRECT(ADDRESS(F29,G29+1,1,TRUE,"ltx-ASTTypes"))</f>
        <v>665</v>
      </c>
      <c r="H41" s="49">
        <f>INDIRECT(ADDRESS(H29,I29,1,TRUE,"ltx-ASTTypes"))</f>
        <v>15</v>
      </c>
      <c r="I41" s="49">
        <f>INDIRECT(ADDRESS(H29,I29+1,1,TRUE,"ltx-ASTTypes"))</f>
        <v>87</v>
      </c>
      <c r="J41" s="49">
        <f>INDIRECT(ADDRESS(J29,K29,1,TRUE,"ltx-ASTTypes"))</f>
        <v>12</v>
      </c>
      <c r="K41" s="49">
        <f>INDIRECT(ADDRESS(J29,K29+1,1,TRUE,"ltx-ASTTypes"))</f>
        <v>859</v>
      </c>
      <c r="L41" s="49">
        <f>INDIRECT(ADDRESS(L29,M29,1,TRUE,"ltx-ASTTypes"))</f>
        <v>12</v>
      </c>
      <c r="M41" s="49">
        <f>INDIRECT(ADDRESS(L29,M29+1,1,TRUE,"ltx-ASTTypes"))</f>
        <v>629</v>
      </c>
      <c r="N41" s="49">
        <f>INDIRECT(ADDRESS(N29,O29,1,TRUE,"ltx-ASTTypes"))</f>
        <v>7</v>
      </c>
      <c r="O41" s="49">
        <f>INDIRECT(ADDRESS(N29,O29+1,1,TRUE,"ltx-ASTTypes"))</f>
        <v>766</v>
      </c>
      <c r="P41" s="49">
        <f>INDIRECT(ADDRESS(P29,Q29,1,TRUE,"ltx-ASTTypes"))</f>
        <v>0</v>
      </c>
      <c r="Q41" s="49">
        <f>INDIRECT(ADDRESS(P29,Q29+1,1,TRUE,"ltx-ASTTypes"))</f>
        <v>853</v>
      </c>
      <c r="R41" s="56"/>
      <c r="S41" s="5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F34"/>
  <sheetViews>
    <sheetView workbookViewId="0">
      <selection activeCell="J19" sqref="J19"/>
    </sheetView>
  </sheetViews>
  <sheetFormatPr defaultRowHeight="12.75"/>
  <cols>
    <col min="1" max="256" style="3" width="9.142307692307693"/>
  </cols>
  <sheetData>
    <row r="1" spans="1:32" ht="13.5">
      <c r="A1" s="4" t="inlineStr">
        <is>
          <t>computed with: MLIPAnalysisASTAndLiteralType</t>
        </is>
      </c>
      <c r="B1" s="62"/>
      <c r="C1" s="62"/>
      <c r="D1" s="62"/>
      <c r="E1" s="62"/>
      <c r="G1" s="1"/>
      <c r="H1" s="1"/>
      <c r="I1" s="1"/>
      <c r="M1" s="1"/>
      <c r="N1" s="1"/>
      <c r="O1" s="1"/>
      <c r="Q1" s="1"/>
      <c r="S1" s="1"/>
      <c r="T1" s="1"/>
      <c r="U1" s="1"/>
      <c r="Z1" s="1"/>
      <c r="AF1" s="1"/>
    </row>
    <row r="2" spans="1:32" ht="13.5">
      <c r="G2" s="1" t="s">
        <v>221</v>
      </c>
      <c r="H2" s="1"/>
      <c r="I2" s="1" t="s">
        <v>7</v>
      </c>
      <c r="K2" t="s">
        <v>9</v>
      </c>
      <c r="M2" s="1" t="s">
        <v>10</v>
      </c>
      <c r="N2" s="1"/>
      <c r="O2" s="1" t="s">
        <v>11</v>
      </c>
      <c r="Q2" s="1" t="s">
        <v>13</v>
      </c>
      <c r="S2" s="1" t="s">
        <v>0</v>
      </c>
      <c r="T2" s="1"/>
      <c r="U2" s="1" t="s">
        <v>21</v>
      </c>
      <c r="Z2" s="1"/>
      <c r="AF2" s="1"/>
    </row>
    <row r="3" spans="1:32" ht="13.5">
      <c r="A3" t="s">
        <v>7</v>
      </c>
      <c r="B3" t="s">
        <v>16</v>
      </c>
      <c r="C3" t="s">
        <v>8</v>
      </c>
      <c r="D3" t="s">
        <v>17</v>
      </c>
      <c r="F3" s="1" t="s">
        <v>221</v>
      </c>
      <c r="G3" s="8" t="s">
        <v>49</v>
      </c>
      <c r="H3" s="8" t="s">
        <v>4</v>
      </c>
      <c r="I3" s="82"/>
      <c r="J3" s="8"/>
      <c r="K3" s="8"/>
      <c r="L3" s="8"/>
    </row>
    <row r="4" spans="1:32" ht="13.5">
      <c r="A4" t="s">
        <v>156</v>
      </c>
      <c r="B4">
        <v>2877</v>
      </c>
      <c r="C4">
        <v>145</v>
      </c>
      <c r="D4">
        <v>368</v>
      </c>
      <c r="F4" s="8" t="s">
        <v>156</v>
      </c>
      <c r="G4" s="12">
        <f>SUM(G5:G7)</f>
        <v>57741</v>
      </c>
      <c r="H4" s="15"/>
      <c r="I4" s="12">
        <f>SUM(I5:I7)</f>
        <v>3390</v>
      </c>
      <c r="J4" s="15"/>
      <c r="K4" s="15"/>
      <c r="L4" s="15"/>
      <c r="M4" s="12">
        <f>SUM(M5:M7)</f>
        <v>30090</v>
      </c>
      <c r="N4" s="15"/>
      <c r="O4" s="12">
        <f>SUM(O5:O7)</f>
        <v>2412</v>
      </c>
      <c r="P4" s="15"/>
      <c r="Q4" s="12">
        <f>SUM(Q5:Q7)</f>
        <v>4948</v>
      </c>
      <c r="R4" s="15"/>
      <c r="S4" s="12">
        <f>SUM(S5:S7)</f>
        <v>1183</v>
      </c>
      <c r="T4" s="15"/>
      <c r="U4" s="12">
        <f>SUM(U5:U7)</f>
        <v>15718</v>
      </c>
      <c r="V4" s="11"/>
    </row>
    <row r="5" spans="1:32" ht="13.5">
      <c r="A5" t="s">
        <v>155</v>
      </c>
      <c r="B5">
        <v>928</v>
      </c>
      <c r="C5">
        <v>447</v>
      </c>
      <c r="D5">
        <v>1788</v>
      </c>
      <c r="F5" s="74" t="s">
        <v>222</v>
      </c>
      <c r="G5" s="1">
        <f>B4+B9+B14+B19+B24+B29</f>
        <v>44604</v>
      </c>
      <c r="H5" s="11">
        <f>G5/G$4</f>
        <v>0.77248402348417933</v>
      </c>
      <c r="I5" s="1">
        <f>B4</f>
        <v>2877</v>
      </c>
      <c r="J5" s="11">
        <f>I5/I$4</f>
        <v>0.84867256637168142</v>
      </c>
      <c r="K5" s="11"/>
      <c r="L5" s="11"/>
      <c r="M5" s="1">
        <f>B9</f>
        <v>20075</v>
      </c>
      <c r="N5" s="11">
        <f>M5/M$4</f>
        <v>0.66716517115320706</v>
      </c>
      <c r="O5" s="1">
        <f>B14</f>
        <v>2380</v>
      </c>
      <c r="P5" s="11">
        <f>O5/O$4</f>
        <v>0.98673300165837474</v>
      </c>
      <c r="Q5" s="1">
        <f>B19</f>
        <v>4267</v>
      </c>
      <c r="R5" s="11">
        <f>Q5/Q$4</f>
        <v>0.86236863379143092</v>
      </c>
      <c r="S5" s="1">
        <f>B24</f>
        <v>496</v>
      </c>
      <c r="T5" s="11">
        <f>S5/S$4</f>
        <v>0.41927303465765003</v>
      </c>
      <c r="U5" s="1">
        <f>B29</f>
        <v>14509</v>
      </c>
      <c r="V5" s="11">
        <f>U5/U$4</f>
        <v>0.92308181702506675</v>
      </c>
    </row>
    <row r="6" spans="1:32" ht="13.5">
      <c r="F6" s="74" t="s">
        <v>223</v>
      </c>
      <c r="G6" s="1">
        <f>C4+C9+C14+C19+C24+C29</f>
        <v>8650</v>
      </c>
      <c r="H6" s="11">
        <f>G6/G$4</f>
        <v>0.1498068963128453</v>
      </c>
      <c r="I6" s="1">
        <f>C4</f>
        <v>145</v>
      </c>
      <c r="J6" s="11">
        <f>I6/I$4</f>
        <v>0.042772861356932153</v>
      </c>
      <c r="K6" s="11"/>
      <c r="L6" s="11"/>
      <c r="M6" s="1">
        <f>C9</f>
        <v>6365</v>
      </c>
      <c r="N6" s="11">
        <f>M6/M$4</f>
        <v>0.21153207045530076</v>
      </c>
      <c r="O6" s="1">
        <f>C14</f>
        <v>25</v>
      </c>
      <c r="P6" s="11">
        <f>O6/O$4</f>
        <v>0.010364842454394693</v>
      </c>
      <c r="Q6" s="1">
        <f>C19</f>
        <v>554</v>
      </c>
      <c r="R6" s="11">
        <f>Q6/Q$4</f>
        <v>0.11196443007275667</v>
      </c>
      <c r="S6" s="1">
        <f>C24</f>
        <v>621</v>
      </c>
      <c r="T6" s="11">
        <f>S6/S$4</f>
        <v>0.52493660185967883</v>
      </c>
      <c r="U6" s="1">
        <f>C29</f>
        <v>940</v>
      </c>
      <c r="V6" s="11">
        <f>U6/U$4</f>
        <v>0.059804046316325229</v>
      </c>
    </row>
    <row r="7" spans="1:32" ht="13.5">
      <c r="F7" s="74" t="s">
        <v>224</v>
      </c>
      <c r="G7" s="1">
        <f>D4+D9+D14+D19+D24+D29</f>
        <v>4487</v>
      </c>
      <c r="H7" s="11">
        <f>G7/G$4</f>
        <v>0.077709080202975359</v>
      </c>
      <c r="I7" s="1">
        <f>D4</f>
        <v>368</v>
      </c>
      <c r="J7" s="11">
        <f>I7/I$4</f>
        <v>0.10855457227138643</v>
      </c>
      <c r="K7" s="11"/>
      <c r="L7" s="11"/>
      <c r="M7" s="1">
        <f>D9</f>
        <v>3650</v>
      </c>
      <c r="N7" s="11">
        <f>M7/M$4</f>
        <v>0.1213027583914922</v>
      </c>
      <c r="O7" s="1">
        <f>D14</f>
        <v>7</v>
      </c>
      <c r="P7" s="11">
        <f>O7/O$4</f>
        <v>0.0029021558872305139</v>
      </c>
      <c r="Q7" s="1">
        <f>D19</f>
        <v>127</v>
      </c>
      <c r="R7" s="11">
        <f>Q7/Q$4</f>
        <v>0.025666936135812449</v>
      </c>
      <c r="S7" s="1">
        <f>D24</f>
        <v>66</v>
      </c>
      <c r="T7" s="11">
        <f>S7/S$4</f>
        <v>0.055790363482671176</v>
      </c>
      <c r="U7" s="1">
        <f>D29</f>
        <v>269</v>
      </c>
      <c r="V7" s="11">
        <f>U7/U$4</f>
        <v>0.017114136658607965</v>
      </c>
    </row>
    <row r="8" spans="1:32" ht="13.5">
      <c r="A8" t="s">
        <v>10</v>
      </c>
      <c r="B8" t="s">
        <v>16</v>
      </c>
      <c r="C8" t="s">
        <v>8</v>
      </c>
      <c r="D8" t="s">
        <v>17</v>
      </c>
      <c r="F8" s="8" t="inlineStr">
        <is>
          <t>Arg</t>
        </is>
      </c>
      <c r="G8" s="12">
        <f>SUM(G9:G11)</f>
        <v>106815</v>
      </c>
      <c r="H8" s="15"/>
      <c r="I8" s="12">
        <f>SUM(I9:I11)</f>
        <v>3163</v>
      </c>
      <c r="J8" s="15"/>
      <c r="K8" s="15"/>
      <c r="L8" s="15"/>
      <c r="M8" s="12">
        <f>SUM(M9:M11)</f>
        <v>66767</v>
      </c>
      <c r="N8" s="15"/>
      <c r="O8" s="12">
        <f>SUM(O9:O11)</f>
        <v>4085</v>
      </c>
      <c r="P8" s="15"/>
      <c r="Q8" s="12">
        <f>SUM(Q9:Q11)</f>
        <v>6786</v>
      </c>
      <c r="R8" s="15"/>
      <c r="S8" s="12">
        <f>SUM(S9:S11)</f>
        <v>5168</v>
      </c>
      <c r="T8" s="15"/>
      <c r="U8" s="12">
        <f>SUM(U9:U11)</f>
        <v>20846</v>
      </c>
      <c r="V8" s="15"/>
    </row>
    <row r="9" spans="1:32" ht="13.5">
      <c r="A9" t="s">
        <v>156</v>
      </c>
      <c r="B9">
        <v>20075</v>
      </c>
      <c r="C9">
        <v>6365</v>
      </c>
      <c r="D9">
        <v>3650</v>
      </c>
      <c r="F9" s="74" t="s">
        <v>222</v>
      </c>
      <c r="G9" s="1">
        <f>B5+B10+B15+B20+B25+B30</f>
        <v>46782</v>
      </c>
      <c r="H9" s="11">
        <f>G9/G$8</f>
        <v>0.43797219491644435</v>
      </c>
      <c r="I9" s="1">
        <f>B5</f>
        <v>928</v>
      </c>
      <c r="J9" s="11">
        <f>I9/I$8</f>
        <v>0.29339234903572559</v>
      </c>
      <c r="K9" s="11"/>
      <c r="L9" s="11"/>
      <c r="M9" s="1">
        <f>B10</f>
        <v>23197</v>
      </c>
      <c r="N9" s="11">
        <f>M9/M$8</f>
        <v>0.34743211466742552</v>
      </c>
      <c r="O9" s="1">
        <f>B15</f>
        <v>3613</v>
      </c>
      <c r="P9" s="11">
        <f>O9/O$8</f>
        <v>0.88445532435740515</v>
      </c>
      <c r="Q9" s="1">
        <f>B20</f>
        <v>3051</v>
      </c>
      <c r="R9" s="11">
        <f>Q9/Q$8</f>
        <v>0.4496021220159151</v>
      </c>
      <c r="S9" s="1">
        <f>B25</f>
        <v>940</v>
      </c>
      <c r="T9" s="11">
        <f>S9/S$8</f>
        <v>0.18188854489164086</v>
      </c>
      <c r="U9" s="1">
        <f>B30</f>
        <v>15053</v>
      </c>
      <c r="V9" s="11">
        <f>U9/U$8</f>
        <v>0.722104960184208</v>
      </c>
    </row>
    <row r="10" spans="1:32" ht="13.5">
      <c r="A10" t="s">
        <v>155</v>
      </c>
      <c r="B10">
        <v>23197</v>
      </c>
      <c r="C10">
        <v>24931</v>
      </c>
      <c r="D10">
        <v>18639</v>
      </c>
      <c r="F10" s="74" t="s">
        <v>223</v>
      </c>
      <c r="G10" s="1">
        <f>C5+C10+C15+C20+C25+C30</f>
        <v>35332</v>
      </c>
      <c r="H10" s="11">
        <f>G10/G$8</f>
        <v>0.33077751252164961</v>
      </c>
      <c r="I10" s="1">
        <f>C5</f>
        <v>447</v>
      </c>
      <c r="J10" s="11">
        <f>I10/I$8</f>
        <v>0.14132153019285487</v>
      </c>
      <c r="K10" s="11"/>
      <c r="L10" s="11"/>
      <c r="M10" s="1">
        <f>C10</f>
        <v>24931</v>
      </c>
      <c r="N10" s="11">
        <f>M10/M$8</f>
        <v>0.37340302844219447</v>
      </c>
      <c r="O10" s="1">
        <f>C15</f>
        <v>363</v>
      </c>
      <c r="P10" s="11">
        <f>O10/O$8</f>
        <v>0.088861689106487146</v>
      </c>
      <c r="Q10" s="1">
        <f>C20</f>
        <v>1906</v>
      </c>
      <c r="R10" s="11">
        <f>Q10/Q$8</f>
        <v>0.2808723843206602</v>
      </c>
      <c r="S10" s="1">
        <f>C25</f>
        <v>3662</v>
      </c>
      <c r="T10" s="11">
        <f>S10/S$8</f>
        <v>0.70859133126934981</v>
      </c>
      <c r="U10" s="1">
        <f>C30</f>
        <v>4023</v>
      </c>
      <c r="V10" s="11">
        <f>U10/U$8</f>
        <v>0.19298666410822221</v>
      </c>
    </row>
    <row r="11" spans="1:32" ht="13.5">
      <c r="F11" s="74" t="s">
        <v>224</v>
      </c>
      <c r="G11" s="1">
        <f>D5+D10+D15+D20+D25+D30</f>
        <v>24701</v>
      </c>
      <c r="H11" s="11">
        <f>G11/G$8</f>
        <v>0.2312502925619061</v>
      </c>
      <c r="I11" s="1">
        <f>D5</f>
        <v>1788</v>
      </c>
      <c r="J11" s="11">
        <f>I11/I$8</f>
        <v>0.56528612077141949</v>
      </c>
      <c r="K11" s="11"/>
      <c r="L11" s="11"/>
      <c r="M11" s="1">
        <f>D10</f>
        <v>18639</v>
      </c>
      <c r="N11" s="11">
        <f>M11/M$8</f>
        <v>0.27916485689037995</v>
      </c>
      <c r="O11" s="1">
        <f>D15</f>
        <v>109</v>
      </c>
      <c r="P11" s="11">
        <f>O11/O$8</f>
        <v>0.026682986536107713</v>
      </c>
      <c r="Q11" s="1">
        <f>D20</f>
        <v>1829</v>
      </c>
      <c r="R11" s="11">
        <f>Q11/Q$8</f>
        <v>0.26952549366342471</v>
      </c>
      <c r="S11" s="1">
        <f>D25</f>
        <v>566</v>
      </c>
      <c r="T11" s="11">
        <f>S11/S$8</f>
        <v>0.10952012383900929</v>
      </c>
      <c r="U11" s="1">
        <f>D30</f>
        <v>1770</v>
      </c>
      <c r="V11" s="11">
        <f>U11/U$8</f>
        <v>0.084908375707569803</v>
      </c>
    </row>
    <row r="12" spans="1:32">
      <c r="F12" s="1"/>
      <c r="G12" s="8">
        <f>G4+G8</f>
        <v>164556</v>
      </c>
      <c r="H12" s="1"/>
      <c r="I12" s="1"/>
      <c r="J12" s="1"/>
      <c r="K12" s="1"/>
      <c r="L12" s="1"/>
    </row>
    <row r="13" spans="1:32" ht="13.5">
      <c r="A13" t="s">
        <v>11</v>
      </c>
      <c r="B13" t="s">
        <v>16</v>
      </c>
      <c r="C13" t="s">
        <v>8</v>
      </c>
      <c r="D13" t="s">
        <v>17</v>
      </c>
    </row>
    <row r="14" spans="1:32" ht="13.5">
      <c r="A14" t="s">
        <v>156</v>
      </c>
      <c r="B14">
        <v>2380</v>
      </c>
      <c r="C14">
        <v>25</v>
      </c>
      <c r="D14">
        <v>7</v>
      </c>
    </row>
    <row r="15" spans="1:32" ht="13.5">
      <c r="A15" t="s">
        <v>155</v>
      </c>
      <c r="B15">
        <v>3613</v>
      </c>
      <c r="C15">
        <v>363</v>
      </c>
      <c r="D15">
        <v>109</v>
      </c>
    </row>
    <row r="16" spans="1:32" ht="13.5"/>
    <row r="17" spans="1:32" ht="13.5"/>
    <row r="18" spans="1:32" ht="13.5">
      <c r="A18" t="s">
        <v>13</v>
      </c>
      <c r="B18" t="s">
        <v>16</v>
      </c>
      <c r="C18" t="s">
        <v>8</v>
      </c>
      <c r="D18" t="s">
        <v>17</v>
      </c>
    </row>
    <row r="19" spans="1:32" ht="13.5">
      <c r="A19" t="s">
        <v>156</v>
      </c>
      <c r="B19">
        <v>4267</v>
      </c>
      <c r="C19">
        <v>554</v>
      </c>
      <c r="D19">
        <v>127</v>
      </c>
    </row>
    <row r="20" spans="1:32" ht="13.5">
      <c r="A20" t="s">
        <v>155</v>
      </c>
      <c r="B20">
        <v>3051</v>
      </c>
      <c r="C20">
        <v>1906</v>
      </c>
      <c r="D20">
        <v>1829</v>
      </c>
    </row>
    <row r="21" spans="1:32" ht="13.5"/>
    <row r="22" spans="1:32" ht="13.5"/>
    <row r="23" spans="1:32" ht="13.5">
      <c r="A23" t="s">
        <v>0</v>
      </c>
      <c r="B23" t="s">
        <v>16</v>
      </c>
      <c r="C23" t="s">
        <v>8</v>
      </c>
      <c r="D23" t="s">
        <v>17</v>
      </c>
    </row>
    <row r="24" spans="1:32" ht="13.5">
      <c r="A24" t="s">
        <v>156</v>
      </c>
      <c r="B24">
        <v>496</v>
      </c>
      <c r="C24">
        <v>621</v>
      </c>
      <c r="D24">
        <v>66</v>
      </c>
    </row>
    <row r="25" spans="1:32" ht="13.5">
      <c r="A25" t="s">
        <v>155</v>
      </c>
      <c r="B25">
        <v>940</v>
      </c>
      <c r="C25">
        <v>3662</v>
      </c>
      <c r="D25">
        <v>566</v>
      </c>
    </row>
    <row r="26" spans="1:32" ht="13.5"/>
    <row r="27" spans="1:32" ht="13.5"/>
    <row r="28" spans="1:32" ht="13.5">
      <c r="A28" t="inlineStr">
        <is>
          <t>VMMAker</t>
        </is>
      </c>
      <c r="B28" t="s">
        <v>16</v>
      </c>
      <c r="C28" t="s">
        <v>8</v>
      </c>
      <c r="D28" t="s">
        <v>17</v>
      </c>
    </row>
    <row r="29" spans="1:32">
      <c r="A29" t="s">
        <v>156</v>
      </c>
      <c r="B29">
        <v>14509</v>
      </c>
      <c r="C29">
        <v>940</v>
      </c>
      <c r="D29">
        <v>269</v>
      </c>
    </row>
    <row r="30" spans="1:32">
      <c r="A30" t="s">
        <v>155</v>
      </c>
      <c r="B30">
        <v>15053</v>
      </c>
      <c r="C30">
        <v>4023</v>
      </c>
      <c r="D30">
        <v>1770</v>
      </c>
    </row>
    <row r="32" spans="1:32" ht="13.5">
      <c r="A32" t="s">
        <v>163</v>
      </c>
      <c r="B32" t="s">
        <v>16</v>
      </c>
      <c r="C32" t="s">
        <v>8</v>
      </c>
      <c r="D32" t="s">
        <v>17</v>
      </c>
    </row>
    <row r="33" spans="1:32" ht="13.5">
      <c r="A33" t="s">
        <v>156</v>
      </c>
      <c r="B33">
        <v>23</v>
      </c>
      <c r="C33">
        <v>9</v>
      </c>
      <c r="D33">
        <v>41</v>
      </c>
    </row>
    <row r="34" spans="1:32" ht="13.5">
      <c r="A34" t="s">
        <v>155</v>
      </c>
      <c r="B34">
        <v>57</v>
      </c>
      <c r="C34">
        <v>139</v>
      </c>
      <c r="D34">
        <v>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2022-01-20T15:33:49Z</dcterms:modified>
  <dcterms:created xsi:type="dcterms:W3CDTF">2020-08-20T17:23:56Z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