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o\Documents\GitHub\LGC_motiv\LGC_Motiv_analysis\nutrition\"/>
    </mc:Choice>
  </mc:AlternateContent>
  <xr:revisionPtr revIDLastSave="0" documentId="13_ncr:1_{F44B3C3C-72F5-4FB3-A311-7B54E5917A35}" xr6:coauthVersionLast="47" xr6:coauthVersionMax="47" xr10:uidLastSave="{00000000-0000-0000-0000-000000000000}"/>
  <bookViews>
    <workbookView xWindow="-24120" yWindow="-120" windowWidth="24240" windowHeight="13140" activeTab="1" xr2:uid="{1707A41E-2127-944B-9530-FAB8E43081B2}"/>
  </bookViews>
  <sheets>
    <sheet name="AFTER CONV" sheetId="2" r:id="rId1"/>
    <sheet name="BEFORE CONV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1" l="1"/>
  <c r="J45" i="1"/>
  <c r="N45" i="1" s="1"/>
  <c r="J46" i="1"/>
  <c r="M46" i="1" s="1"/>
  <c r="J47" i="1"/>
  <c r="L47" i="1" s="1"/>
  <c r="J50" i="1"/>
  <c r="M50" i="1" s="1"/>
  <c r="J51" i="1"/>
  <c r="J52" i="1"/>
  <c r="J53" i="1"/>
  <c r="L53" i="1" s="1"/>
  <c r="J54" i="1"/>
  <c r="M54" i="1" s="1"/>
  <c r="J56" i="1"/>
  <c r="N56" i="1" s="1"/>
  <c r="J58" i="1"/>
  <c r="O58" i="1" s="1"/>
  <c r="J60" i="1"/>
  <c r="L60" i="1" s="1"/>
  <c r="J61" i="1"/>
  <c r="M61" i="1" s="1"/>
  <c r="J63" i="1"/>
  <c r="N63" i="1" s="1"/>
  <c r="J64" i="1"/>
  <c r="J67" i="1"/>
  <c r="J68" i="1"/>
  <c r="M68" i="1" s="1"/>
  <c r="J69" i="1"/>
  <c r="J72" i="1"/>
  <c r="J75" i="1"/>
  <c r="J74" i="1"/>
  <c r="J73" i="1"/>
  <c r="J71" i="1"/>
  <c r="M71" i="1" s="1"/>
  <c r="J76" i="1"/>
  <c r="J44" i="1"/>
  <c r="L44" i="1" s="1"/>
  <c r="J43" i="1"/>
  <c r="J42" i="1"/>
  <c r="M42" i="1" s="1"/>
  <c r="J41" i="1"/>
  <c r="J40" i="1"/>
  <c r="O40" i="1" s="1"/>
  <c r="J38" i="1"/>
  <c r="L38" i="1" s="1"/>
  <c r="J37" i="1"/>
  <c r="O37" i="1" s="1"/>
  <c r="J36" i="1"/>
  <c r="L36" i="1" s="1"/>
  <c r="J30" i="1"/>
  <c r="L30" i="1" s="1"/>
  <c r="J29" i="1"/>
  <c r="J28" i="1"/>
  <c r="M28" i="1" s="1"/>
  <c r="J27" i="1"/>
  <c r="N27" i="1" s="1"/>
  <c r="J26" i="1"/>
  <c r="N26" i="1" s="1"/>
  <c r="J25" i="1"/>
  <c r="J24" i="1"/>
  <c r="N24" i="1" s="1"/>
  <c r="J23" i="1"/>
  <c r="M23" i="1" s="1"/>
  <c r="J21" i="1"/>
  <c r="N21" i="1" s="1"/>
  <c r="J20" i="1"/>
  <c r="L20" i="1" s="1"/>
  <c r="J19" i="1"/>
  <c r="J77" i="1"/>
  <c r="N77" i="1" s="1"/>
  <c r="J78" i="1"/>
  <c r="J79" i="1"/>
  <c r="J80" i="1"/>
  <c r="J81" i="1"/>
  <c r="M81" i="1" s="1"/>
  <c r="L79" i="1"/>
  <c r="L78" i="1"/>
  <c r="O78" i="1"/>
  <c r="J82" i="1"/>
  <c r="O82" i="1" s="1"/>
  <c r="J83" i="1"/>
  <c r="J84" i="1"/>
  <c r="J85" i="1"/>
  <c r="J86" i="1"/>
  <c r="N86" i="1" s="1"/>
  <c r="J87" i="1"/>
  <c r="M87" i="1" s="1"/>
  <c r="J13" i="1"/>
  <c r="N13" i="1" s="1"/>
  <c r="J12" i="1"/>
  <c r="P12" i="1" s="1"/>
  <c r="J11" i="1"/>
  <c r="J10" i="1"/>
  <c r="J9" i="1"/>
  <c r="J7" i="1"/>
  <c r="N7" i="1"/>
  <c r="J4" i="1"/>
  <c r="J3" i="1"/>
  <c r="J2" i="1"/>
  <c r="M84" i="1"/>
  <c r="L85" i="1"/>
  <c r="J14" i="1"/>
  <c r="O14" i="1" s="1"/>
  <c r="O13" i="1"/>
  <c r="N11" i="1"/>
  <c r="O10" i="1"/>
  <c r="N9" i="1"/>
  <c r="L7" i="1"/>
  <c r="L3" i="1"/>
  <c r="M3" i="1"/>
  <c r="N3" i="1"/>
  <c r="O3" i="1"/>
  <c r="P3" i="1"/>
  <c r="Q3" i="1"/>
  <c r="R3" i="1"/>
  <c r="S3" i="1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O7" i="1"/>
  <c r="L8" i="1"/>
  <c r="M8" i="1"/>
  <c r="N8" i="1"/>
  <c r="O8" i="1"/>
  <c r="P8" i="1"/>
  <c r="Q8" i="1"/>
  <c r="R8" i="1"/>
  <c r="S8" i="1"/>
  <c r="L9" i="1"/>
  <c r="M9" i="1"/>
  <c r="O9" i="1"/>
  <c r="P9" i="1"/>
  <c r="Q9" i="1"/>
  <c r="S9" i="1"/>
  <c r="L10" i="1"/>
  <c r="M10" i="1"/>
  <c r="N10" i="1"/>
  <c r="P10" i="1"/>
  <c r="Q10" i="1"/>
  <c r="R10" i="1"/>
  <c r="L11" i="1"/>
  <c r="M11" i="1"/>
  <c r="O11" i="1"/>
  <c r="P11" i="1"/>
  <c r="Q11" i="1"/>
  <c r="S11" i="1"/>
  <c r="M13" i="1"/>
  <c r="Q13" i="1"/>
  <c r="R13" i="1"/>
  <c r="L14" i="1"/>
  <c r="M14" i="1"/>
  <c r="N14" i="1"/>
  <c r="P14" i="1"/>
  <c r="Q14" i="1"/>
  <c r="R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N20" i="1"/>
  <c r="O20" i="1"/>
  <c r="R20" i="1"/>
  <c r="S20" i="1"/>
  <c r="L21" i="1"/>
  <c r="M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N23" i="1"/>
  <c r="O23" i="1"/>
  <c r="P23" i="1"/>
  <c r="R23" i="1"/>
  <c r="S23" i="1"/>
  <c r="L24" i="1"/>
  <c r="M24" i="1"/>
  <c r="O24" i="1"/>
  <c r="P24" i="1"/>
  <c r="Q24" i="1"/>
  <c r="S24" i="1"/>
  <c r="L25" i="1"/>
  <c r="M25" i="1"/>
  <c r="N25" i="1"/>
  <c r="O25" i="1"/>
  <c r="P25" i="1"/>
  <c r="Q25" i="1"/>
  <c r="R25" i="1"/>
  <c r="S25" i="1"/>
  <c r="L26" i="1"/>
  <c r="M26" i="1"/>
  <c r="O26" i="1"/>
  <c r="P26" i="1"/>
  <c r="Q26" i="1"/>
  <c r="S26" i="1"/>
  <c r="L27" i="1"/>
  <c r="M27" i="1"/>
  <c r="O27" i="1"/>
  <c r="P27" i="1"/>
  <c r="Q27" i="1"/>
  <c r="R27" i="1"/>
  <c r="S27" i="1"/>
  <c r="L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O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M36" i="1"/>
  <c r="N36" i="1"/>
  <c r="O36" i="1"/>
  <c r="Q36" i="1"/>
  <c r="R36" i="1"/>
  <c r="S36" i="1"/>
  <c r="N37" i="1"/>
  <c r="R37" i="1"/>
  <c r="M38" i="1"/>
  <c r="O38" i="1"/>
  <c r="Q38" i="1"/>
  <c r="S38" i="1"/>
  <c r="L39" i="1"/>
  <c r="M39" i="1"/>
  <c r="N39" i="1"/>
  <c r="O39" i="1"/>
  <c r="P39" i="1"/>
  <c r="Q39" i="1"/>
  <c r="R39" i="1"/>
  <c r="S39" i="1"/>
  <c r="L40" i="1"/>
  <c r="M40" i="1"/>
  <c r="N40" i="1"/>
  <c r="P40" i="1"/>
  <c r="Q40" i="1"/>
  <c r="R40" i="1"/>
  <c r="L41" i="1"/>
  <c r="M41" i="1"/>
  <c r="N41" i="1"/>
  <c r="O41" i="1"/>
  <c r="P41" i="1"/>
  <c r="Q41" i="1"/>
  <c r="R41" i="1"/>
  <c r="S41" i="1"/>
  <c r="L42" i="1"/>
  <c r="N42" i="1"/>
  <c r="O42" i="1"/>
  <c r="P42" i="1"/>
  <c r="R42" i="1"/>
  <c r="S42" i="1"/>
  <c r="L43" i="1"/>
  <c r="M43" i="1"/>
  <c r="N43" i="1"/>
  <c r="O43" i="1"/>
  <c r="P43" i="1"/>
  <c r="Q43" i="1"/>
  <c r="R43" i="1"/>
  <c r="S43" i="1"/>
  <c r="N44" i="1"/>
  <c r="O44" i="1"/>
  <c r="R44" i="1"/>
  <c r="S44" i="1"/>
  <c r="L45" i="1"/>
  <c r="M45" i="1"/>
  <c r="O45" i="1"/>
  <c r="P45" i="1"/>
  <c r="Q45" i="1"/>
  <c r="S45" i="1"/>
  <c r="L46" i="1"/>
  <c r="P46" i="1"/>
  <c r="M47" i="1"/>
  <c r="N47" i="1"/>
  <c r="O47" i="1"/>
  <c r="Q47" i="1"/>
  <c r="R47" i="1"/>
  <c r="S47" i="1"/>
  <c r="L48" i="1"/>
  <c r="M48" i="1"/>
  <c r="N48" i="1"/>
  <c r="O48" i="1"/>
  <c r="P48" i="1"/>
  <c r="Q48" i="1"/>
  <c r="R48" i="1"/>
  <c r="S48" i="1"/>
  <c r="L49" i="1"/>
  <c r="M49" i="1"/>
  <c r="N49" i="1"/>
  <c r="O49" i="1"/>
  <c r="P49" i="1"/>
  <c r="Q49" i="1"/>
  <c r="R49" i="1"/>
  <c r="S49" i="1"/>
  <c r="L50" i="1"/>
  <c r="N50" i="1"/>
  <c r="O50" i="1"/>
  <c r="P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M53" i="1"/>
  <c r="N53" i="1"/>
  <c r="O53" i="1"/>
  <c r="Q53" i="1"/>
  <c r="R53" i="1"/>
  <c r="S53" i="1"/>
  <c r="L54" i="1"/>
  <c r="N54" i="1"/>
  <c r="O54" i="1"/>
  <c r="P54" i="1"/>
  <c r="R54" i="1"/>
  <c r="S54" i="1"/>
  <c r="L55" i="1"/>
  <c r="M55" i="1"/>
  <c r="N55" i="1"/>
  <c r="O55" i="1"/>
  <c r="P55" i="1"/>
  <c r="Q55" i="1"/>
  <c r="R55" i="1"/>
  <c r="S55" i="1"/>
  <c r="L56" i="1"/>
  <c r="M56" i="1"/>
  <c r="O56" i="1"/>
  <c r="P56" i="1"/>
  <c r="Q56" i="1"/>
  <c r="S56" i="1"/>
  <c r="L57" i="1"/>
  <c r="M57" i="1"/>
  <c r="N57" i="1"/>
  <c r="O57" i="1"/>
  <c r="P57" i="1"/>
  <c r="Q57" i="1"/>
  <c r="R57" i="1"/>
  <c r="S57" i="1"/>
  <c r="L58" i="1"/>
  <c r="M58" i="1"/>
  <c r="N58" i="1"/>
  <c r="P58" i="1"/>
  <c r="Q58" i="1"/>
  <c r="R58" i="1"/>
  <c r="L59" i="1"/>
  <c r="M59" i="1"/>
  <c r="N59" i="1"/>
  <c r="O59" i="1"/>
  <c r="P59" i="1"/>
  <c r="Q59" i="1"/>
  <c r="R59" i="1"/>
  <c r="S59" i="1"/>
  <c r="M60" i="1"/>
  <c r="N60" i="1"/>
  <c r="O60" i="1"/>
  <c r="Q60" i="1"/>
  <c r="R60" i="1"/>
  <c r="S60" i="1"/>
  <c r="L61" i="1"/>
  <c r="N61" i="1"/>
  <c r="O61" i="1"/>
  <c r="P61" i="1"/>
  <c r="R61" i="1"/>
  <c r="S61" i="1"/>
  <c r="L62" i="1"/>
  <c r="M62" i="1"/>
  <c r="N62" i="1"/>
  <c r="O62" i="1"/>
  <c r="P62" i="1"/>
  <c r="Q62" i="1"/>
  <c r="R62" i="1"/>
  <c r="S62" i="1"/>
  <c r="L63" i="1"/>
  <c r="M63" i="1"/>
  <c r="O63" i="1"/>
  <c r="P63" i="1"/>
  <c r="Q63" i="1"/>
  <c r="R63" i="1"/>
  <c r="S63" i="1"/>
  <c r="L64" i="1"/>
  <c r="M64" i="1"/>
  <c r="N64" i="1"/>
  <c r="O64" i="1"/>
  <c r="P64" i="1"/>
  <c r="Q64" i="1"/>
  <c r="R64" i="1"/>
  <c r="S64" i="1"/>
  <c r="L65" i="1"/>
  <c r="M65" i="1"/>
  <c r="N65" i="1"/>
  <c r="O65" i="1"/>
  <c r="P65" i="1"/>
  <c r="Q65" i="1"/>
  <c r="R65" i="1"/>
  <c r="S65" i="1"/>
  <c r="L66" i="1"/>
  <c r="M66" i="1"/>
  <c r="N66" i="1"/>
  <c r="O66" i="1"/>
  <c r="P66" i="1"/>
  <c r="Q66" i="1"/>
  <c r="R66" i="1"/>
  <c r="S66" i="1"/>
  <c r="L67" i="1"/>
  <c r="M67" i="1"/>
  <c r="N67" i="1"/>
  <c r="O67" i="1"/>
  <c r="P67" i="1"/>
  <c r="Q67" i="1"/>
  <c r="R67" i="1"/>
  <c r="S67" i="1"/>
  <c r="L68" i="1"/>
  <c r="N68" i="1"/>
  <c r="O68" i="1"/>
  <c r="P68" i="1"/>
  <c r="R68" i="1"/>
  <c r="S68" i="1"/>
  <c r="L69" i="1"/>
  <c r="M69" i="1"/>
  <c r="N69" i="1"/>
  <c r="O69" i="1"/>
  <c r="P69" i="1"/>
  <c r="Q69" i="1"/>
  <c r="R69" i="1"/>
  <c r="S69" i="1"/>
  <c r="L70" i="1"/>
  <c r="M70" i="1"/>
  <c r="N70" i="1"/>
  <c r="O70" i="1"/>
  <c r="P70" i="1"/>
  <c r="Q70" i="1"/>
  <c r="R70" i="1"/>
  <c r="S70" i="1"/>
  <c r="L71" i="1"/>
  <c r="N71" i="1"/>
  <c r="O71" i="1"/>
  <c r="P71" i="1"/>
  <c r="Q71" i="1"/>
  <c r="R71" i="1"/>
  <c r="S71" i="1"/>
  <c r="L72" i="1"/>
  <c r="M72" i="1"/>
  <c r="N72" i="1"/>
  <c r="O72" i="1"/>
  <c r="P72" i="1"/>
  <c r="Q72" i="1"/>
  <c r="R72" i="1"/>
  <c r="S72" i="1"/>
  <c r="L73" i="1"/>
  <c r="M73" i="1"/>
  <c r="N73" i="1"/>
  <c r="O73" i="1"/>
  <c r="P73" i="1"/>
  <c r="Q73" i="1"/>
  <c r="R73" i="1"/>
  <c r="S73" i="1"/>
  <c r="L74" i="1"/>
  <c r="M74" i="1"/>
  <c r="N74" i="1"/>
  <c r="O74" i="1"/>
  <c r="P74" i="1"/>
  <c r="Q74" i="1"/>
  <c r="R74" i="1"/>
  <c r="S74" i="1"/>
  <c r="L75" i="1"/>
  <c r="M75" i="1"/>
  <c r="N75" i="1"/>
  <c r="O75" i="1"/>
  <c r="P75" i="1"/>
  <c r="Q75" i="1"/>
  <c r="R75" i="1"/>
  <c r="S75" i="1"/>
  <c r="L76" i="1"/>
  <c r="M76" i="1"/>
  <c r="N76" i="1"/>
  <c r="O76" i="1"/>
  <c r="P76" i="1"/>
  <c r="Q76" i="1"/>
  <c r="R76" i="1"/>
  <c r="S76" i="1"/>
  <c r="L77" i="1"/>
  <c r="M77" i="1"/>
  <c r="O77" i="1"/>
  <c r="P77" i="1"/>
  <c r="Q77" i="1"/>
  <c r="S77" i="1"/>
  <c r="N78" i="1"/>
  <c r="P78" i="1"/>
  <c r="M79" i="1"/>
  <c r="N79" i="1"/>
  <c r="Q79" i="1"/>
  <c r="R79" i="1"/>
  <c r="S79" i="1"/>
  <c r="L80" i="1"/>
  <c r="M80" i="1"/>
  <c r="N80" i="1"/>
  <c r="O80" i="1"/>
  <c r="P80" i="1"/>
  <c r="Q80" i="1"/>
  <c r="R80" i="1"/>
  <c r="S80" i="1"/>
  <c r="L81" i="1"/>
  <c r="O81" i="1"/>
  <c r="P81" i="1"/>
  <c r="S81" i="1"/>
  <c r="L82" i="1"/>
  <c r="M82" i="1"/>
  <c r="N82" i="1"/>
  <c r="P82" i="1"/>
  <c r="Q82" i="1"/>
  <c r="R82" i="1"/>
  <c r="L83" i="1"/>
  <c r="M83" i="1"/>
  <c r="N83" i="1"/>
  <c r="O83" i="1"/>
  <c r="P83" i="1"/>
  <c r="Q83" i="1"/>
  <c r="R83" i="1"/>
  <c r="S83" i="1"/>
  <c r="L84" i="1"/>
  <c r="N84" i="1"/>
  <c r="P84" i="1"/>
  <c r="R84" i="1"/>
  <c r="M85" i="1"/>
  <c r="N85" i="1"/>
  <c r="O85" i="1"/>
  <c r="Q85" i="1"/>
  <c r="R85" i="1"/>
  <c r="S85" i="1"/>
  <c r="M86" i="1"/>
  <c r="O86" i="1"/>
  <c r="Q86" i="1"/>
  <c r="S86" i="1"/>
  <c r="L87" i="1"/>
  <c r="N87" i="1"/>
  <c r="O87" i="1"/>
  <c r="P87" i="1"/>
  <c r="R87" i="1"/>
  <c r="S87" i="1"/>
  <c r="S2" i="1"/>
  <c r="R2" i="1"/>
  <c r="P2" i="1"/>
  <c r="O2" i="1"/>
  <c r="N2" i="1"/>
  <c r="M2" i="1"/>
  <c r="L2" i="1"/>
  <c r="C3" i="2"/>
  <c r="E78" i="2"/>
  <c r="B77" i="2"/>
  <c r="B57" i="2"/>
  <c r="C57" i="2"/>
  <c r="D57" i="2"/>
  <c r="E57" i="2"/>
  <c r="F57" i="2"/>
  <c r="B8" i="2"/>
  <c r="B15" i="2"/>
  <c r="B16" i="2"/>
  <c r="B17" i="2"/>
  <c r="B18" i="2"/>
  <c r="B22" i="2"/>
  <c r="B31" i="2"/>
  <c r="B32" i="2"/>
  <c r="B33" i="2"/>
  <c r="B34" i="2"/>
  <c r="B35" i="2"/>
  <c r="B38" i="2"/>
  <c r="B39" i="2"/>
  <c r="B48" i="2"/>
  <c r="B49" i="2"/>
  <c r="B55" i="2"/>
  <c r="B59" i="2"/>
  <c r="B62" i="2"/>
  <c r="B65" i="2"/>
  <c r="B66" i="2"/>
  <c r="B70" i="2"/>
  <c r="B78" i="2"/>
  <c r="F8" i="2"/>
  <c r="F15" i="2"/>
  <c r="F16" i="2"/>
  <c r="F17" i="2"/>
  <c r="F18" i="2"/>
  <c r="F22" i="2"/>
  <c r="F31" i="2"/>
  <c r="F32" i="2"/>
  <c r="F33" i="2"/>
  <c r="F34" i="2"/>
  <c r="F35" i="2"/>
  <c r="F38" i="2"/>
  <c r="F39" i="2"/>
  <c r="F48" i="2"/>
  <c r="F49" i="2"/>
  <c r="F55" i="2"/>
  <c r="F59" i="2"/>
  <c r="F62" i="2"/>
  <c r="F65" i="2"/>
  <c r="F66" i="2"/>
  <c r="F70" i="2"/>
  <c r="F77" i="2"/>
  <c r="F78" i="2"/>
  <c r="E5" i="2"/>
  <c r="E8" i="2"/>
  <c r="E15" i="2"/>
  <c r="E16" i="2"/>
  <c r="E17" i="2"/>
  <c r="E18" i="2"/>
  <c r="E22" i="2"/>
  <c r="E31" i="2"/>
  <c r="E32" i="2"/>
  <c r="E33" i="2"/>
  <c r="E34" i="2"/>
  <c r="E35" i="2"/>
  <c r="E38" i="2"/>
  <c r="E39" i="2"/>
  <c r="E48" i="2"/>
  <c r="E49" i="2"/>
  <c r="E55" i="2"/>
  <c r="E59" i="2"/>
  <c r="E62" i="2"/>
  <c r="E65" i="2"/>
  <c r="E66" i="2"/>
  <c r="E70" i="2"/>
  <c r="E77" i="2"/>
  <c r="D5" i="2"/>
  <c r="D8" i="2"/>
  <c r="D15" i="2"/>
  <c r="D16" i="2"/>
  <c r="D17" i="2"/>
  <c r="D18" i="2"/>
  <c r="D22" i="2"/>
  <c r="D31" i="2"/>
  <c r="D32" i="2"/>
  <c r="D33" i="2"/>
  <c r="D34" i="2"/>
  <c r="D35" i="2"/>
  <c r="D38" i="2"/>
  <c r="D39" i="2"/>
  <c r="D48" i="2"/>
  <c r="D49" i="2"/>
  <c r="D55" i="2"/>
  <c r="D59" i="2"/>
  <c r="D62" i="2"/>
  <c r="D65" i="2"/>
  <c r="D66" i="2"/>
  <c r="D70" i="2"/>
  <c r="D77" i="2"/>
  <c r="D78" i="2"/>
  <c r="C65" i="2"/>
  <c r="C66" i="2"/>
  <c r="C70" i="2"/>
  <c r="C77" i="2"/>
  <c r="C78" i="2"/>
  <c r="C48" i="2"/>
  <c r="C49" i="2"/>
  <c r="C55" i="2"/>
  <c r="C59" i="2"/>
  <c r="C62" i="2"/>
  <c r="C31" i="2"/>
  <c r="C32" i="2"/>
  <c r="C33" i="2"/>
  <c r="C34" i="2"/>
  <c r="C35" i="2"/>
  <c r="C38" i="2"/>
  <c r="C39" i="2"/>
  <c r="C5" i="2"/>
  <c r="C8" i="2"/>
  <c r="C15" i="2"/>
  <c r="C16" i="2"/>
  <c r="C17" i="2"/>
  <c r="C18" i="2"/>
  <c r="C22" i="2"/>
  <c r="D72" i="2"/>
  <c r="B83" i="2"/>
  <c r="F75" i="2"/>
  <c r="F74" i="2"/>
  <c r="D7" i="2"/>
  <c r="F86" i="2"/>
  <c r="F84" i="2"/>
  <c r="F82" i="2"/>
  <c r="D80" i="2"/>
  <c r="F76" i="2"/>
  <c r="B73" i="2"/>
  <c r="B71" i="2"/>
  <c r="E69" i="2"/>
  <c r="F68" i="2"/>
  <c r="B67" i="2"/>
  <c r="D64" i="2"/>
  <c r="B63" i="2"/>
  <c r="E61" i="2"/>
  <c r="F60" i="2"/>
  <c r="F58" i="2"/>
  <c r="D56" i="2"/>
  <c r="B54" i="2"/>
  <c r="F53" i="2"/>
  <c r="E52" i="2"/>
  <c r="F51" i="2"/>
  <c r="C50" i="2"/>
  <c r="D47" i="2"/>
  <c r="E45" i="2"/>
  <c r="B43" i="2"/>
  <c r="F42" i="2"/>
  <c r="F41" i="2"/>
  <c r="D40" i="2"/>
  <c r="E36" i="2"/>
  <c r="B30" i="2"/>
  <c r="E29" i="2"/>
  <c r="E28" i="2"/>
  <c r="C27" i="2"/>
  <c r="F26" i="2"/>
  <c r="F25" i="2"/>
  <c r="B24" i="2"/>
  <c r="D23" i="2"/>
  <c r="E21" i="2"/>
  <c r="C19" i="2"/>
  <c r="B14" i="2"/>
  <c r="E13" i="2"/>
  <c r="E12" i="2"/>
  <c r="C11" i="2"/>
  <c r="F10" i="2"/>
  <c r="F9" i="2"/>
  <c r="B6" i="2"/>
  <c r="F5" i="2"/>
  <c r="E4" i="2"/>
  <c r="R45" i="1" l="1"/>
  <c r="S46" i="1"/>
  <c r="O46" i="1"/>
  <c r="N46" i="1"/>
  <c r="B46" i="2"/>
  <c r="R46" i="1"/>
  <c r="Q46" i="1"/>
  <c r="P47" i="1"/>
  <c r="Q50" i="1"/>
  <c r="P53" i="1"/>
  <c r="Q54" i="1"/>
  <c r="R56" i="1"/>
  <c r="S58" i="1"/>
  <c r="P60" i="1"/>
  <c r="Q61" i="1"/>
  <c r="Q68" i="1"/>
  <c r="Q44" i="1"/>
  <c r="M44" i="1"/>
  <c r="E44" i="2"/>
  <c r="P44" i="1"/>
  <c r="Q42" i="1"/>
  <c r="S40" i="1"/>
  <c r="R38" i="1"/>
  <c r="N38" i="1"/>
  <c r="P38" i="1"/>
  <c r="F37" i="2"/>
  <c r="Q37" i="1"/>
  <c r="M37" i="1"/>
  <c r="P37" i="1"/>
  <c r="L37" i="1"/>
  <c r="S37" i="1"/>
  <c r="P36" i="1"/>
  <c r="R30" i="1"/>
  <c r="N30" i="1"/>
  <c r="S30" i="1"/>
  <c r="Q30" i="1"/>
  <c r="M30" i="1"/>
  <c r="P30" i="1"/>
  <c r="R26" i="1"/>
  <c r="R24" i="1"/>
  <c r="Q23" i="1"/>
  <c r="O21" i="1"/>
  <c r="Q20" i="1"/>
  <c r="M20" i="1"/>
  <c r="E20" i="2"/>
  <c r="P20" i="1"/>
  <c r="B81" i="2"/>
  <c r="R81" i="1"/>
  <c r="N81" i="1"/>
  <c r="Q81" i="1"/>
  <c r="O79" i="1"/>
  <c r="R78" i="1"/>
  <c r="M78" i="1"/>
  <c r="Q78" i="1"/>
  <c r="R77" i="1"/>
  <c r="S78" i="1"/>
  <c r="B79" i="2"/>
  <c r="P79" i="1"/>
  <c r="S82" i="1"/>
  <c r="P86" i="1"/>
  <c r="L86" i="1"/>
  <c r="R86" i="1"/>
  <c r="B87" i="2"/>
  <c r="Q87" i="1"/>
  <c r="N12" i="1"/>
  <c r="R12" i="1"/>
  <c r="M12" i="1"/>
  <c r="Q12" i="1"/>
  <c r="L12" i="1"/>
  <c r="O12" i="1"/>
  <c r="S84" i="1"/>
  <c r="O84" i="1"/>
  <c r="Q84" i="1"/>
  <c r="B85" i="2"/>
  <c r="P85" i="1"/>
  <c r="S14" i="1"/>
  <c r="P13" i="1"/>
  <c r="L13" i="1"/>
  <c r="S13" i="1"/>
  <c r="S12" i="1"/>
  <c r="R11" i="1"/>
  <c r="S10" i="1"/>
  <c r="R9" i="1"/>
  <c r="Q7" i="1"/>
  <c r="S7" i="1"/>
  <c r="M7" i="1"/>
  <c r="P7" i="1"/>
  <c r="R7" i="1"/>
  <c r="C80" i="2"/>
  <c r="D2" i="2"/>
  <c r="E85" i="2"/>
  <c r="C42" i="2"/>
  <c r="D30" i="2"/>
  <c r="E3" i="2"/>
  <c r="C72" i="2"/>
  <c r="C14" i="2"/>
  <c r="C41" i="2"/>
  <c r="C30" i="2"/>
  <c r="C45" i="2"/>
  <c r="C26" i="2"/>
  <c r="C51" i="2"/>
  <c r="C84" i="2"/>
  <c r="C76" i="2"/>
  <c r="D13" i="2"/>
  <c r="C10" i="2"/>
  <c r="C36" i="2"/>
  <c r="C58" i="2"/>
  <c r="C71" i="2"/>
  <c r="D81" i="2"/>
  <c r="D75" i="2"/>
  <c r="D67" i="2"/>
  <c r="D53" i="2"/>
  <c r="D43" i="2"/>
  <c r="D37" i="2"/>
  <c r="D24" i="2"/>
  <c r="E86" i="2"/>
  <c r="E80" i="2"/>
  <c r="E53" i="2"/>
  <c r="E47" i="2"/>
  <c r="E37" i="2"/>
  <c r="F83" i="2"/>
  <c r="F73" i="2"/>
  <c r="F28" i="2"/>
  <c r="F19" i="2"/>
  <c r="B53" i="2"/>
  <c r="C83" i="2"/>
  <c r="C86" i="2"/>
  <c r="D79" i="2"/>
  <c r="D73" i="2"/>
  <c r="D42" i="2"/>
  <c r="D10" i="2"/>
  <c r="E84" i="2"/>
  <c r="E67" i="2"/>
  <c r="E60" i="2"/>
  <c r="E51" i="2"/>
  <c r="E43" i="2"/>
  <c r="E19" i="2"/>
  <c r="F81" i="2"/>
  <c r="F24" i="2"/>
  <c r="B37" i="2"/>
  <c r="C37" i="2"/>
  <c r="C28" i="2"/>
  <c r="C43" i="2"/>
  <c r="D83" i="2"/>
  <c r="C60" i="2"/>
  <c r="C53" i="2"/>
  <c r="C81" i="2"/>
  <c r="C67" i="2"/>
  <c r="D86" i="2"/>
  <c r="D71" i="2"/>
  <c r="D58" i="2"/>
  <c r="D19" i="2"/>
  <c r="E83" i="2"/>
  <c r="E27" i="2"/>
  <c r="E11" i="2"/>
  <c r="F67" i="2"/>
  <c r="F47" i="2"/>
  <c r="F36" i="2"/>
  <c r="F23" i="2"/>
  <c r="B86" i="2"/>
  <c r="D63" i="2"/>
  <c r="D46" i="2"/>
  <c r="D26" i="2"/>
  <c r="D14" i="2"/>
  <c r="E81" i="2"/>
  <c r="E72" i="2"/>
  <c r="E23" i="2"/>
  <c r="E10" i="2"/>
  <c r="F85" i="2"/>
  <c r="F43" i="2"/>
  <c r="D6" i="2"/>
  <c r="F56" i="2"/>
  <c r="F40" i="2"/>
  <c r="B45" i="2"/>
  <c r="B29" i="2"/>
  <c r="B21" i="2"/>
  <c r="B13" i="2"/>
  <c r="B5" i="2"/>
  <c r="E26" i="2"/>
  <c r="F2" i="2"/>
  <c r="F80" i="2"/>
  <c r="F72" i="2"/>
  <c r="F64" i="2"/>
  <c r="F7" i="2"/>
  <c r="B69" i="2"/>
  <c r="B61" i="2"/>
  <c r="B52" i="2"/>
  <c r="B44" i="2"/>
  <c r="B36" i="2"/>
  <c r="B28" i="2"/>
  <c r="B20" i="2"/>
  <c r="B12" i="2"/>
  <c r="B4" i="2"/>
  <c r="D87" i="2"/>
  <c r="D54" i="2"/>
  <c r="E76" i="2"/>
  <c r="E68" i="2"/>
  <c r="C25" i="2"/>
  <c r="C75" i="2"/>
  <c r="D45" i="2"/>
  <c r="D29" i="2"/>
  <c r="E75" i="2"/>
  <c r="E50" i="2"/>
  <c r="C2" i="2"/>
  <c r="C40" i="2"/>
  <c r="C24" i="2"/>
  <c r="C47" i="2"/>
  <c r="C82" i="2"/>
  <c r="C74" i="2"/>
  <c r="D85" i="2"/>
  <c r="D69" i="2"/>
  <c r="D61" i="2"/>
  <c r="D52" i="2"/>
  <c r="D44" i="2"/>
  <c r="D36" i="2"/>
  <c r="D28" i="2"/>
  <c r="D20" i="2"/>
  <c r="D12" i="2"/>
  <c r="D4" i="2"/>
  <c r="E82" i="2"/>
  <c r="E74" i="2"/>
  <c r="E58" i="2"/>
  <c r="E41" i="2"/>
  <c r="E25" i="2"/>
  <c r="E9" i="2"/>
  <c r="F87" i="2"/>
  <c r="F79" i="2"/>
  <c r="F71" i="2"/>
  <c r="F63" i="2"/>
  <c r="F54" i="2"/>
  <c r="F46" i="2"/>
  <c r="F30" i="2"/>
  <c r="F14" i="2"/>
  <c r="F6" i="2"/>
  <c r="B84" i="2"/>
  <c r="B76" i="2"/>
  <c r="B68" i="2"/>
  <c r="B60" i="2"/>
  <c r="B51" i="2"/>
  <c r="B27" i="2"/>
  <c r="B19" i="2"/>
  <c r="B11" i="2"/>
  <c r="B3" i="2"/>
  <c r="C68" i="2"/>
  <c r="C9" i="2"/>
  <c r="C56" i="2"/>
  <c r="D21" i="2"/>
  <c r="E42" i="2"/>
  <c r="C23" i="2"/>
  <c r="C7" i="2"/>
  <c r="C63" i="2"/>
  <c r="C54" i="2"/>
  <c r="C46" i="2"/>
  <c r="C73" i="2"/>
  <c r="D84" i="2"/>
  <c r="D76" i="2"/>
  <c r="D68" i="2"/>
  <c r="D60" i="2"/>
  <c r="D51" i="2"/>
  <c r="D27" i="2"/>
  <c r="D11" i="2"/>
  <c r="D3" i="2"/>
  <c r="E73" i="2"/>
  <c r="E56" i="2"/>
  <c r="E40" i="2"/>
  <c r="E24" i="2"/>
  <c r="F45" i="2"/>
  <c r="F29" i="2"/>
  <c r="F21" i="2"/>
  <c r="F13" i="2"/>
  <c r="B75" i="2"/>
  <c r="B50" i="2"/>
  <c r="B42" i="2"/>
  <c r="B26" i="2"/>
  <c r="B10" i="2"/>
  <c r="E7" i="2"/>
  <c r="F69" i="2"/>
  <c r="F61" i="2"/>
  <c r="F52" i="2"/>
  <c r="F44" i="2"/>
  <c r="F20" i="2"/>
  <c r="F12" i="2"/>
  <c r="F4" i="2"/>
  <c r="B82" i="2"/>
  <c r="B74" i="2"/>
  <c r="B58" i="2"/>
  <c r="B41" i="2"/>
  <c r="B25" i="2"/>
  <c r="B9" i="2"/>
  <c r="C6" i="2"/>
  <c r="C64" i="2"/>
  <c r="D50" i="2"/>
  <c r="E2" i="2"/>
  <c r="E64" i="2"/>
  <c r="C21" i="2"/>
  <c r="C13" i="2"/>
  <c r="C29" i="2"/>
  <c r="C61" i="2"/>
  <c r="C52" i="2"/>
  <c r="C44" i="2"/>
  <c r="C79" i="2"/>
  <c r="C87" i="2"/>
  <c r="D82" i="2"/>
  <c r="D74" i="2"/>
  <c r="D41" i="2"/>
  <c r="D25" i="2"/>
  <c r="D9" i="2"/>
  <c r="E87" i="2"/>
  <c r="E79" i="2"/>
  <c r="E71" i="2"/>
  <c r="E63" i="2"/>
  <c r="E54" i="2"/>
  <c r="E46" i="2"/>
  <c r="E30" i="2"/>
  <c r="E14" i="2"/>
  <c r="E6" i="2"/>
  <c r="F27" i="2"/>
  <c r="F11" i="2"/>
  <c r="F3" i="2"/>
  <c r="B56" i="2"/>
  <c r="B40" i="2"/>
  <c r="B2" i="2"/>
  <c r="B72" i="2"/>
  <c r="B23" i="2"/>
  <c r="B7" i="2"/>
  <c r="C20" i="2"/>
  <c r="C12" i="2"/>
  <c r="C4" i="2"/>
  <c r="F50" i="2"/>
  <c r="B80" i="2"/>
  <c r="B64" i="2"/>
  <c r="B47" i="2"/>
  <c r="C85" i="2"/>
  <c r="C69" i="2"/>
</calcChain>
</file>

<file path=xl/sharedStrings.xml><?xml version="1.0" encoding="utf-8"?>
<sst xmlns="http://schemas.openxmlformats.org/spreadsheetml/2006/main" count="196" uniqueCount="104">
  <si>
    <t>Question</t>
  </si>
  <si>
    <t>Full cream milk 0.25 l = 275,5 g</t>
  </si>
  <si>
    <t>Skim milk 0.25 l = 255,5 g</t>
  </si>
  <si>
    <t>Yoghurt 125 g</t>
  </si>
  <si>
    <t>Curd 100 g</t>
  </si>
  <si>
    <t>Cheese 100 g</t>
  </si>
  <si>
    <t>Crème 20 g</t>
  </si>
  <si>
    <t>Grapes 100 g</t>
  </si>
  <si>
    <t>Apples 1 portion = 240 g</t>
  </si>
  <si>
    <t>Peaches or apricots 1 portion = 150 g</t>
  </si>
  <si>
    <t>Oranges 1 portion = 140 g</t>
  </si>
  <si>
    <t>Citrons 1 portion =  60 g</t>
  </si>
  <si>
    <t>Water melon 1 tranche = 200 g</t>
  </si>
  <si>
    <t>Sugar melon 1/4 = 200 g</t>
  </si>
  <si>
    <t xml:space="preserve">Strawberries 100 g </t>
  </si>
  <si>
    <t>Blackberries 100 g</t>
  </si>
  <si>
    <t>Prune (dried) 100 g</t>
  </si>
  <si>
    <t>Pineapple 1 tranche = 100 g</t>
  </si>
  <si>
    <t>Mango 1 portion = 165 g</t>
  </si>
  <si>
    <t>Cherry 50 g</t>
  </si>
  <si>
    <t>Banana 1 portion = 120 g</t>
  </si>
  <si>
    <t>Tomato 1 portion = 100 g</t>
  </si>
  <si>
    <t>Tomato sauce 1 portion = 200 g</t>
  </si>
  <si>
    <t>Cucumber 125 g</t>
  </si>
  <si>
    <t>Salad 125 g</t>
  </si>
  <si>
    <t>Cabbage (white) 125 g</t>
  </si>
  <si>
    <t>Broccoli 125 g</t>
  </si>
  <si>
    <t>Cauliflower 125 g</t>
  </si>
  <si>
    <t>Carrots 1 portion = 60 g</t>
  </si>
  <si>
    <t>Turnips (red) 125 g</t>
  </si>
  <si>
    <t>Peas (green) 100 g</t>
  </si>
  <si>
    <t>Kidney beans 100 g</t>
  </si>
  <si>
    <t>Lentils 100 g</t>
  </si>
  <si>
    <t>Spinach, uncooked (pas d'unité?)</t>
  </si>
  <si>
    <t>Spinach, cooked (pas d'unité?)</t>
  </si>
  <si>
    <t>Celeriac 1 portion = 160 g</t>
  </si>
  <si>
    <t>Garlic 1 gousse = 10 g</t>
  </si>
  <si>
    <t>Mushrooms 100 g</t>
  </si>
  <si>
    <t>Wheat germs (pas d'unité?)</t>
  </si>
  <si>
    <t>Eggs 1 pièce = 50 g</t>
  </si>
  <si>
    <t>Poultry 125 g</t>
  </si>
  <si>
    <t>Beef or veal (steak) 125 g</t>
  </si>
  <si>
    <t>Pork 135 g</t>
  </si>
  <si>
    <t>Game 225 g</t>
  </si>
  <si>
    <t>Lamb, mutton and fawn-meat 175 g</t>
  </si>
  <si>
    <t>Sausages (mortadella, wiener, chorizo) 125 g</t>
  </si>
  <si>
    <t>Smoked ham 75 g</t>
  </si>
  <si>
    <t>Innards (chicken, pork, beef) (pas d'unités?)</t>
  </si>
  <si>
    <t>Tuna (pas d'unités?)</t>
  </si>
  <si>
    <t>Freshwater fish (trout) 225 g</t>
  </si>
  <si>
    <t>Saltwater fish (salmon) 250 g</t>
  </si>
  <si>
    <t>Soybean (protein) 1 portion = 170 g</t>
  </si>
  <si>
    <t>Nuts 50 g</t>
  </si>
  <si>
    <t>Chocolate 1 barre 110 g</t>
  </si>
  <si>
    <t>Confection of pastry 1 portion = 100 g</t>
  </si>
  <si>
    <t>Ice 2 boules = 140 g</t>
  </si>
  <si>
    <t>Goodies and candies (pas d'unités?)</t>
  </si>
  <si>
    <t>Honey 25 g</t>
  </si>
  <si>
    <t>Cookies (pas d'unités?)</t>
  </si>
  <si>
    <t>White bread 1 tranche = 25 g</t>
  </si>
  <si>
    <t>Whole-grain bread 1 tranche = 30 g</t>
  </si>
  <si>
    <t>Noodles 100 g</t>
  </si>
  <si>
    <t>Cereals mixed 1 portion = 30 g</t>
  </si>
  <si>
    <t>Potatoes 125 g</t>
  </si>
  <si>
    <t>Rice 100 g</t>
  </si>
  <si>
    <t>Polenta 100 g</t>
  </si>
  <si>
    <t>Omelet 1 portion = 120 g</t>
  </si>
  <si>
    <t>Pizza dough 1 portion = 200 g</t>
  </si>
  <si>
    <t>Fries 1 portion = 120 g</t>
  </si>
  <si>
    <t>Potato chips (pas d'unites?)</t>
  </si>
  <si>
    <t>Butter 15 g</t>
  </si>
  <si>
    <t>Lard (pork) (pas d'unités?)</t>
  </si>
  <si>
    <t>Margarine 15 g</t>
  </si>
  <si>
    <t>Olive oil 1 cuillère à soupe = 15 g</t>
  </si>
  <si>
    <t>Seed oil 1 cuillère à soupe = 15 g</t>
  </si>
  <si>
    <t>Mayonnaise 1 portion = 15 g</t>
  </si>
  <si>
    <t>Cola 1 petite bouteille</t>
  </si>
  <si>
    <t>Lemonade 1 petite bouteille</t>
  </si>
  <si>
    <t>Apple juice 1 petite bouteille = 500 g</t>
  </si>
  <si>
    <t>Lemon juice 1 petite bouteille = 500 g</t>
  </si>
  <si>
    <t>Orange juice 1 petite bouteille = 500 g</t>
  </si>
  <si>
    <t>Thé 0,2 l = 200 g</t>
  </si>
  <si>
    <t>Mineral water 1/4 l = 250 g</t>
  </si>
  <si>
    <t>Red wine 1/4 l = 400 g</t>
  </si>
  <si>
    <t>White wine 1/4 l = 400 g</t>
  </si>
  <si>
    <t>Beer 0,33 l = 300 g</t>
  </si>
  <si>
    <t>Liquor, Schnapps (brandy) 2 cl</t>
  </si>
  <si>
    <t>Taux de tryptophane [mg]</t>
  </si>
  <si>
    <t>Taux de glycine [mg]</t>
  </si>
  <si>
    <t>Taux de cysteine [mg]</t>
  </si>
  <si>
    <t>Taux d'acide glutama [mg]</t>
  </si>
  <si>
    <t>Energie [kcal]</t>
  </si>
  <si>
    <t>Liquor, Schnapps (brandy) 2 cl = 20 g</t>
  </si>
  <si>
    <t>Taux de cysteine [mg/100g]</t>
  </si>
  <si>
    <t>Taux de tryptophane [mg/100g]</t>
  </si>
  <si>
    <t>Taux d'acide glutama [mg/100g]</t>
  </si>
  <si>
    <t>Taux de glycine [mg/100g]</t>
  </si>
  <si>
    <t>Energie [kcal/100g]</t>
  </si>
  <si>
    <t>Taux d'oméga 3 [mg/100mg]</t>
  </si>
  <si>
    <t>Conversion [from 100mg portion to actual portion]</t>
  </si>
  <si>
    <t>Lemonade 1 petite bouteille = 500 g</t>
  </si>
  <si>
    <t>Cola 1 petite bouteille = 500 g</t>
  </si>
  <si>
    <r>
      <t>Taux d'équivalents de niacine [</t>
    </r>
    <r>
      <rPr>
        <b/>
        <u/>
        <sz val="12"/>
        <color theme="1"/>
        <rFont val="Calibri"/>
        <family val="2"/>
        <scheme val="minor"/>
      </rPr>
      <t>μg</t>
    </r>
    <r>
      <rPr>
        <b/>
        <sz val="12"/>
        <color theme="1"/>
        <rFont val="Calibri"/>
        <family val="2"/>
        <scheme val="minor"/>
      </rPr>
      <t>/100g]</t>
    </r>
  </si>
  <si>
    <r>
      <t>Taux de niacine [</t>
    </r>
    <r>
      <rPr>
        <b/>
        <u/>
        <sz val="12"/>
        <color theme="1"/>
        <rFont val="Calibri"/>
        <family val="2"/>
        <scheme val="minor"/>
      </rPr>
      <t>μg</t>
    </r>
    <r>
      <rPr>
        <b/>
        <sz val="12"/>
        <color theme="1"/>
        <rFont val="Calibri"/>
        <family val="2"/>
        <scheme val="minor"/>
      </rPr>
      <t>/100g]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</si>
</sst>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5684-8B7E-2D4B-ABA8-2D28FB30B5F3}">
  <dimension ref="A1:F87"/>
  <sheetViews>
    <sheetView topLeftCell="A61" workbookViewId="0">
      <selection activeCell="C31" sqref="C31"/>
    </sheetView>
  </sheetViews>
  <sheetFormatPr baseColWidth="10" defaultRowHeight="15.75" x14ac:dyDescent="0.25"/>
  <cols>
    <col min="1" max="1" width="36.5" customWidth="1"/>
    <col min="2" max="2" width="23.875" customWidth="1"/>
    <col min="3" max="3" width="28.625" customWidth="1"/>
    <col min="4" max="4" width="24.875" customWidth="1"/>
    <col min="5" max="5" width="26.875" customWidth="1"/>
    <col min="6" max="6" width="23.625" customWidth="1"/>
  </cols>
  <sheetData>
    <row r="1" spans="1:6" x14ac:dyDescent="0.25">
      <c r="A1" s="1" t="s">
        <v>0</v>
      </c>
      <c r="B1" s="2" t="s">
        <v>91</v>
      </c>
      <c r="C1" s="2" t="s">
        <v>89</v>
      </c>
      <c r="D1" s="2" t="s">
        <v>87</v>
      </c>
      <c r="E1" s="2" t="s">
        <v>90</v>
      </c>
      <c r="F1" s="2" t="s">
        <v>88</v>
      </c>
    </row>
    <row r="2" spans="1:6" x14ac:dyDescent="0.25">
      <c r="A2" t="s">
        <v>1</v>
      </c>
      <c r="B2">
        <f>'BEFORE CONV'!B2*'BEFORE CONV'!J2</f>
        <v>179.07499999999999</v>
      </c>
      <c r="C2">
        <f>'BEFORE CONV'!C2*'BEFORE CONV'!J2</f>
        <v>68.875</v>
      </c>
      <c r="D2">
        <f>'BEFORE CONV'!D2*'BEFORE CONV'!J2</f>
        <v>101.935</v>
      </c>
      <c r="E2">
        <f>'BEFORE CONV'!E2*'BEFORE CONV'!J2</f>
        <v>1942.2749999999999</v>
      </c>
      <c r="F2">
        <f>'BEFORE CONV'!F2*'BEFORE CONV'!J2</f>
        <v>176.32</v>
      </c>
    </row>
    <row r="3" spans="1:6" x14ac:dyDescent="0.25">
      <c r="A3" t="s">
        <v>2</v>
      </c>
      <c r="B3">
        <f>'BEFORE CONV'!B3*'BEFORE CONV'!J3</f>
        <v>89.425000000000011</v>
      </c>
      <c r="C3">
        <f>'BEFORE CONV'!C3*'BEFORE CONV'!J3</f>
        <v>66.430000000000007</v>
      </c>
      <c r="D3">
        <f>'BEFORE CONV'!D3*'BEFORE CONV'!J3</f>
        <v>97.038899999999998</v>
      </c>
      <c r="E3">
        <f>'BEFORE CONV'!E3*'BEFORE CONV'!J3</f>
        <v>1857.4850000000001</v>
      </c>
      <c r="F3">
        <f>'BEFORE CONV'!F3*'BEFORE CONV'!J3</f>
        <v>168.63000000000002</v>
      </c>
    </row>
    <row r="4" spans="1:6" x14ac:dyDescent="0.25">
      <c r="A4" t="s">
        <v>3</v>
      </c>
      <c r="B4">
        <f>'BEFORE CONV'!B4*'BEFORE CONV'!J4</f>
        <v>147.5</v>
      </c>
      <c r="C4">
        <f>'BEFORE CONV'!C4*'BEFORE CONV'!J4</f>
        <v>35</v>
      </c>
      <c r="D4">
        <f>'BEFORE CONV'!D4*'BEFORE CONV'!J4</f>
        <v>56.25</v>
      </c>
      <c r="E4">
        <f>'BEFORE CONV'!E4*'BEFORE CONV'!J4</f>
        <v>690</v>
      </c>
      <c r="F4">
        <f>'BEFORE CONV'!F4*'BEFORE CONV'!J4</f>
        <v>81.25</v>
      </c>
    </row>
    <row r="5" spans="1:6" x14ac:dyDescent="0.25">
      <c r="A5" t="s">
        <v>4</v>
      </c>
      <c r="B5">
        <f>'BEFORE CONV'!B5*'BEFORE CONV'!J5</f>
        <v>73</v>
      </c>
      <c r="C5">
        <f>'BEFORE CONV'!C5*'BEFORE CONV'!J5</f>
        <v>112</v>
      </c>
      <c r="D5">
        <f>'BEFORE CONV'!D5*'BEFORE CONV'!J5</f>
        <v>159</v>
      </c>
      <c r="E5">
        <f>'BEFORE CONV'!E5*'BEFORE CONV'!J5</f>
        <v>2657</v>
      </c>
      <c r="F5">
        <f>'BEFORE CONV'!F5*'BEFORE CONV'!J5</f>
        <v>203</v>
      </c>
    </row>
    <row r="6" spans="1:6" x14ac:dyDescent="0.25">
      <c r="A6" t="s">
        <v>5</v>
      </c>
      <c r="B6">
        <f>'BEFORE CONV'!B6*'BEFORE CONV'!J6</f>
        <v>393</v>
      </c>
      <c r="C6">
        <f>'BEFORE CONV'!C6*'BEFORE CONV'!J6</f>
        <v>210</v>
      </c>
      <c r="D6">
        <f>'BEFORE CONV'!D6*'BEFORE CONV'!J6</f>
        <v>290</v>
      </c>
      <c r="E6">
        <f>'BEFORE CONV'!E6*'BEFORE CONV'!J6</f>
        <v>6620</v>
      </c>
      <c r="F6">
        <f>'BEFORE CONV'!F6*'BEFORE CONV'!J6</f>
        <v>470</v>
      </c>
    </row>
    <row r="7" spans="1:6" x14ac:dyDescent="0.25">
      <c r="A7" t="s">
        <v>6</v>
      </c>
      <c r="B7">
        <f>'BEFORE CONV'!B7*'BEFORE CONV'!J7</f>
        <v>60.6</v>
      </c>
      <c r="C7">
        <f>'BEFORE CONV'!C7*'BEFORE CONV'!J7</f>
        <v>4</v>
      </c>
      <c r="D7">
        <f>'BEFORE CONV'!D7*'BEFORE CONV'!J7</f>
        <v>6.2</v>
      </c>
      <c r="E7">
        <f>'BEFORE CONV'!E7*'BEFORE CONV'!J7</f>
        <v>95</v>
      </c>
      <c r="F7">
        <f>'BEFORE CONV'!F7*'BEFORE CONV'!J7</f>
        <v>9.6000000000000014</v>
      </c>
    </row>
    <row r="8" spans="1:6" x14ac:dyDescent="0.25">
      <c r="A8" t="s">
        <v>7</v>
      </c>
      <c r="B8">
        <f>'BEFORE CONV'!B8*'BEFORE CONV'!J8</f>
        <v>70</v>
      </c>
      <c r="C8">
        <f>'BEFORE CONV'!C8*'BEFORE CONV'!J8</f>
        <v>14</v>
      </c>
      <c r="D8">
        <f>'BEFORE CONV'!D8*'BEFORE CONV'!J8</f>
        <v>5</v>
      </c>
      <c r="E8">
        <f>'BEFORE CONV'!E8*'BEFORE CONV'!J8</f>
        <v>185</v>
      </c>
      <c r="F8">
        <f>'BEFORE CONV'!F8*'BEFORE CONV'!J8</f>
        <v>25</v>
      </c>
    </row>
    <row r="9" spans="1:6" x14ac:dyDescent="0.25">
      <c r="A9" t="s">
        <v>8</v>
      </c>
      <c r="B9">
        <f>'BEFORE CONV'!B9*'BEFORE CONV'!J9</f>
        <v>146.4</v>
      </c>
      <c r="C9">
        <f>'BEFORE CONV'!C9*'BEFORE CONV'!J9</f>
        <v>2.4</v>
      </c>
      <c r="D9">
        <f>'BEFORE CONV'!D9*'BEFORE CONV'!J9</f>
        <v>7.1999999999999993</v>
      </c>
      <c r="E9">
        <f>'BEFORE CONV'!E9*'BEFORE CONV'!J9</f>
        <v>76.8</v>
      </c>
      <c r="F9">
        <f>'BEFORE CONV'!F9*'BEFORE CONV'!J9</f>
        <v>26.4</v>
      </c>
    </row>
    <row r="10" spans="1:6" x14ac:dyDescent="0.25">
      <c r="A10" t="s">
        <v>9</v>
      </c>
      <c r="B10">
        <f>'BEFORE CONV'!B10*'BEFORE CONV'!J10</f>
        <v>61.5</v>
      </c>
      <c r="C10">
        <f>'BEFORE CONV'!C10*'BEFORE CONV'!J10</f>
        <v>18</v>
      </c>
      <c r="D10">
        <f>'BEFORE CONV'!D10*'BEFORE CONV'!J10</f>
        <v>9</v>
      </c>
      <c r="E10">
        <f>'BEFORE CONV'!E10*'BEFORE CONV'!J10</f>
        <v>265.5</v>
      </c>
      <c r="F10">
        <f>'BEFORE CONV'!F10*'BEFORE CONV'!J10</f>
        <v>28.5</v>
      </c>
    </row>
    <row r="11" spans="1:6" x14ac:dyDescent="0.25">
      <c r="A11" t="s">
        <v>10</v>
      </c>
      <c r="B11">
        <f>'BEFORE CONV'!B11*'BEFORE CONV'!J11</f>
        <v>60.199999999999996</v>
      </c>
      <c r="C11">
        <f>'BEFORE CONV'!C11*'BEFORE CONV'!J11</f>
        <v>5.6</v>
      </c>
      <c r="D11">
        <f>'BEFORE CONV'!D11*'BEFORE CONV'!J11</f>
        <v>12.6</v>
      </c>
      <c r="E11">
        <f>'BEFORE CONV'!E11*'BEFORE CONV'!J11</f>
        <v>123.19999999999999</v>
      </c>
      <c r="F11">
        <f>'BEFORE CONV'!F11*'BEFORE CONV'!J11</f>
        <v>43.4</v>
      </c>
    </row>
    <row r="12" spans="1:6" x14ac:dyDescent="0.25">
      <c r="A12" t="s">
        <v>11</v>
      </c>
      <c r="B12">
        <f>'BEFORE CONV'!B12*'BEFORE CONV'!J12</f>
        <v>21.599999999999998</v>
      </c>
      <c r="C12">
        <f>'BEFORE CONV'!C12*'BEFORE CONV'!J12</f>
        <v>6.6</v>
      </c>
      <c r="D12">
        <f>'BEFORE CONV'!D12*'BEFORE CONV'!J12</f>
        <v>3</v>
      </c>
      <c r="E12">
        <f>'BEFORE CONV'!E12*'BEFORE CONV'!J12</f>
        <v>60</v>
      </c>
      <c r="F12">
        <f>'BEFORE CONV'!F12*'BEFORE CONV'!J12</f>
        <v>50.4</v>
      </c>
    </row>
    <row r="13" spans="1:6" x14ac:dyDescent="0.25">
      <c r="A13" t="s">
        <v>12</v>
      </c>
      <c r="B13">
        <f>'BEFORE CONV'!B13*'BEFORE CONV'!J13</f>
        <v>76</v>
      </c>
      <c r="C13">
        <f>'BEFORE CONV'!C13*'BEFORE CONV'!J13</f>
        <v>6</v>
      </c>
      <c r="D13">
        <f>'BEFORE CONV'!D13*'BEFORE CONV'!J13</f>
        <v>20</v>
      </c>
      <c r="E13">
        <f>'BEFORE CONV'!E13*'BEFORE CONV'!J13</f>
        <v>180</v>
      </c>
      <c r="F13">
        <f>'BEFORE CONV'!F13*'BEFORE CONV'!J13</f>
        <v>30</v>
      </c>
    </row>
    <row r="14" spans="1:6" x14ac:dyDescent="0.25">
      <c r="A14" t="s">
        <v>13</v>
      </c>
      <c r="B14">
        <f>'BEFORE CONV'!B14*'BEFORE CONV'!J14</f>
        <v>1.1000000000000001</v>
      </c>
      <c r="C14">
        <f>'BEFORE CONV'!C14*'BEFORE CONV'!J14</f>
        <v>0.12</v>
      </c>
      <c r="D14">
        <f>'BEFORE CONV'!D14*'BEFORE CONV'!J14</f>
        <v>0.1</v>
      </c>
      <c r="E14">
        <f>'BEFORE CONV'!E14*'BEFORE CONV'!J14</f>
        <v>2.72</v>
      </c>
      <c r="F14">
        <f>'BEFORE CONV'!F14*'BEFORE CONV'!J14</f>
        <v>0.96</v>
      </c>
    </row>
    <row r="15" spans="1:6" x14ac:dyDescent="0.25">
      <c r="A15" t="s">
        <v>14</v>
      </c>
      <c r="B15">
        <f>'BEFORE CONV'!B15*'BEFORE CONV'!J15</f>
        <v>32</v>
      </c>
      <c r="C15">
        <f>'BEFORE CONV'!C15*'BEFORE CONV'!J15</f>
        <v>8</v>
      </c>
      <c r="D15">
        <f>'BEFORE CONV'!D15*'BEFORE CONV'!J15</f>
        <v>17</v>
      </c>
      <c r="E15">
        <f>'BEFORE CONV'!E15*'BEFORE CONV'!J15</f>
        <v>141</v>
      </c>
      <c r="F15">
        <f>'BEFORE CONV'!F15*'BEFORE CONV'!J15</f>
        <v>38</v>
      </c>
    </row>
    <row r="16" spans="1:6" x14ac:dyDescent="0.25">
      <c r="A16" t="s">
        <v>15</v>
      </c>
      <c r="B16">
        <f>'BEFORE CONV'!B16*'BEFORE CONV'!J16</f>
        <v>36</v>
      </c>
      <c r="C16">
        <f>'BEFORE CONV'!C16*'BEFORE CONV'!J16</f>
        <v>15</v>
      </c>
      <c r="D16">
        <f>'BEFORE CONV'!D16*'BEFORE CONV'!J16</f>
        <v>15</v>
      </c>
      <c r="E16">
        <f>'BEFORE CONV'!E16*'BEFORE CONV'!J16</f>
        <v>245</v>
      </c>
      <c r="F16">
        <f>'BEFORE CONV'!F16*'BEFORE CONV'!J16</f>
        <v>61</v>
      </c>
    </row>
    <row r="17" spans="1:6" x14ac:dyDescent="0.25">
      <c r="A17" t="s">
        <v>16</v>
      </c>
      <c r="B17">
        <f>'BEFORE CONV'!B17*'BEFORE CONV'!J17</f>
        <v>45</v>
      </c>
      <c r="C17">
        <f>'BEFORE CONV'!C17*'BEFORE CONV'!J17</f>
        <v>4</v>
      </c>
      <c r="D17">
        <f>'BEFORE CONV'!D17*'BEFORE CONV'!J17</f>
        <v>0</v>
      </c>
      <c r="E17">
        <f>'BEFORE CONV'!E17*'BEFORE CONV'!J17</f>
        <v>42</v>
      </c>
      <c r="F17">
        <f>'BEFORE CONV'!F17*'BEFORE CONV'!J17</f>
        <v>13</v>
      </c>
    </row>
    <row r="18" spans="1:6" x14ac:dyDescent="0.25">
      <c r="A18" t="s">
        <v>17</v>
      </c>
      <c r="B18">
        <f>'BEFORE CONV'!B18*'BEFORE CONV'!J18</f>
        <v>56</v>
      </c>
      <c r="C18">
        <f>'BEFORE CONV'!C18*'BEFORE CONV'!J18</f>
        <v>2</v>
      </c>
      <c r="D18">
        <f>'BEFORE CONV'!D18*'BEFORE CONV'!J18</f>
        <v>7</v>
      </c>
      <c r="E18">
        <f>'BEFORE CONV'!E18*'BEFORE CONV'!J18</f>
        <v>63</v>
      </c>
      <c r="F18">
        <f>'BEFORE CONV'!F18*'BEFORE CONV'!J18</f>
        <v>24</v>
      </c>
    </row>
    <row r="19" spans="1:6" x14ac:dyDescent="0.25">
      <c r="A19" t="s">
        <v>18</v>
      </c>
      <c r="B19">
        <f>'BEFORE CONV'!B19*'BEFORE CONV'!J19</f>
        <v>97.35</v>
      </c>
      <c r="C19">
        <f>'BEFORE CONV'!C19*'BEFORE CONV'!J19</f>
        <v>0</v>
      </c>
      <c r="D19">
        <f>'BEFORE CONV'!D19*'BEFORE CONV'!J19</f>
        <v>19.799999999999997</v>
      </c>
      <c r="E19">
        <f>'BEFORE CONV'!E19*'BEFORE CONV'!J19</f>
        <v>141.9</v>
      </c>
      <c r="F19">
        <f>'BEFORE CONV'!F19*'BEFORE CONV'!J19</f>
        <v>49.5</v>
      </c>
    </row>
    <row r="20" spans="1:6" x14ac:dyDescent="0.25">
      <c r="A20" t="s">
        <v>19</v>
      </c>
      <c r="B20">
        <f>'BEFORE CONV'!B20*'BEFORE CONV'!J20</f>
        <v>30</v>
      </c>
      <c r="C20">
        <f>'BEFORE CONV'!C20*'BEFORE CONV'!J20</f>
        <v>1.5</v>
      </c>
      <c r="D20">
        <f>'BEFORE CONV'!D20*'BEFORE CONV'!J20</f>
        <v>4.5</v>
      </c>
      <c r="E20">
        <f>'BEFORE CONV'!E20*'BEFORE CONV'!J20</f>
        <v>18</v>
      </c>
      <c r="F20">
        <f>'BEFORE CONV'!F20*'BEFORE CONV'!J20</f>
        <v>11</v>
      </c>
    </row>
    <row r="21" spans="1:6" x14ac:dyDescent="0.25">
      <c r="A21" t="s">
        <v>20</v>
      </c>
      <c r="B21">
        <f>'BEFORE CONV'!B21*'BEFORE CONV'!J21</f>
        <v>108</v>
      </c>
      <c r="C21">
        <f>'BEFORE CONV'!C21*'BEFORE CONV'!J21</f>
        <v>3.5999999999999996</v>
      </c>
      <c r="D21">
        <f>'BEFORE CONV'!D21*'BEFORE CONV'!J21</f>
        <v>27.599999999999998</v>
      </c>
      <c r="E21">
        <f>'BEFORE CONV'!E21*'BEFORE CONV'!J21</f>
        <v>163.19999999999999</v>
      </c>
      <c r="F21">
        <f>'BEFORE CONV'!F21*'BEFORE CONV'!J21</f>
        <v>64.8</v>
      </c>
    </row>
    <row r="22" spans="1:6" x14ac:dyDescent="0.25">
      <c r="A22" t="s">
        <v>21</v>
      </c>
      <c r="B22">
        <f>'BEFORE CONV'!B22*'BEFORE CONV'!J22</f>
        <v>17</v>
      </c>
      <c r="C22">
        <f>'BEFORE CONV'!C22*'BEFORE CONV'!J22</f>
        <v>1</v>
      </c>
      <c r="D22">
        <f>'BEFORE CONV'!D22*'BEFORE CONV'!J22</f>
        <v>8</v>
      </c>
      <c r="E22">
        <f>'BEFORE CONV'!E22*'BEFORE CONV'!J22</f>
        <v>424</v>
      </c>
      <c r="F22">
        <f>'BEFORE CONV'!F22*'BEFORE CONV'!J22</f>
        <v>23</v>
      </c>
    </row>
    <row r="23" spans="1:6" x14ac:dyDescent="0.25">
      <c r="A23" t="s">
        <v>22</v>
      </c>
      <c r="B23">
        <f>'BEFORE CONV'!B23*'BEFORE CONV'!J23</f>
        <v>120</v>
      </c>
      <c r="C23">
        <f>'BEFORE CONV'!C23*'BEFORE CONV'!J23</f>
        <v>46</v>
      </c>
      <c r="D23">
        <f>'BEFORE CONV'!D23*'BEFORE CONV'!J23</f>
        <v>34</v>
      </c>
      <c r="E23">
        <f>'BEFORE CONV'!E23*'BEFORE CONV'!J23</f>
        <v>1178</v>
      </c>
      <c r="F23">
        <f>'BEFORE CONV'!F23*'BEFORE CONV'!J23</f>
        <v>112</v>
      </c>
    </row>
    <row r="24" spans="1:6" x14ac:dyDescent="0.25">
      <c r="A24" t="s">
        <v>23</v>
      </c>
      <c r="B24">
        <f>'BEFORE CONV'!B24*'BEFORE CONV'!J24</f>
        <v>15</v>
      </c>
      <c r="C24">
        <f>'BEFORE CONV'!C24*'BEFORE CONV'!J24</f>
        <v>5</v>
      </c>
      <c r="D24">
        <f>'BEFORE CONV'!D24*'BEFORE CONV'!J24</f>
        <v>5</v>
      </c>
      <c r="E24">
        <f>'BEFORE CONV'!E24*'BEFORE CONV'!J24</f>
        <v>295</v>
      </c>
      <c r="F24">
        <f>'BEFORE CONV'!F24*'BEFORE CONV'!J24</f>
        <v>36.25</v>
      </c>
    </row>
    <row r="25" spans="1:6" x14ac:dyDescent="0.25">
      <c r="A25" t="s">
        <v>24</v>
      </c>
      <c r="B25">
        <f>'BEFORE CONV'!B25*'BEFORE CONV'!J25</f>
        <v>121.25</v>
      </c>
      <c r="C25">
        <f>'BEFORE CONV'!C25*'BEFORE CONV'!J25</f>
        <v>76.25</v>
      </c>
      <c r="D25">
        <f>'BEFORE CONV'!D25*'BEFORE CONV'!J25</f>
        <v>91.25</v>
      </c>
      <c r="E25">
        <f>'BEFORE CONV'!E25*'BEFORE CONV'!J25</f>
        <v>1531.25</v>
      </c>
      <c r="F25">
        <f>'BEFORE CONV'!F25*'BEFORE CONV'!J25</f>
        <v>272.5</v>
      </c>
    </row>
    <row r="26" spans="1:6" x14ac:dyDescent="0.25">
      <c r="A26" t="s">
        <v>25</v>
      </c>
      <c r="B26">
        <f>'BEFORE CONV'!B26*'BEFORE CONV'!J26</f>
        <v>53.75</v>
      </c>
      <c r="C26">
        <f>'BEFORE CONV'!C26*'BEFORE CONV'!J26</f>
        <v>30</v>
      </c>
      <c r="D26">
        <f>'BEFORE CONV'!D26*'BEFORE CONV'!J26</f>
        <v>16.25</v>
      </c>
      <c r="E26">
        <f>'BEFORE CONV'!E26*'BEFORE CONV'!J26</f>
        <v>331.25</v>
      </c>
      <c r="F26">
        <f>'BEFORE CONV'!F26*'BEFORE CONV'!J26</f>
        <v>42.5</v>
      </c>
    </row>
    <row r="27" spans="1:6" x14ac:dyDescent="0.25">
      <c r="A27" t="s">
        <v>26</v>
      </c>
      <c r="B27">
        <f>'BEFORE CONV'!B27*'BEFORE CONV'!J27</f>
        <v>35</v>
      </c>
      <c r="C27">
        <f>'BEFORE CONV'!C27*'BEFORE CONV'!J27</f>
        <v>80</v>
      </c>
      <c r="D27">
        <f>'BEFORE CONV'!D27*'BEFORE CONV'!J27</f>
        <v>56.25</v>
      </c>
      <c r="E27">
        <f>'BEFORE CONV'!E27*'BEFORE CONV'!J27</f>
        <v>1008.75</v>
      </c>
      <c r="F27">
        <f>'BEFORE CONV'!F27*'BEFORE CONV'!J27</f>
        <v>246.25</v>
      </c>
    </row>
    <row r="28" spans="1:6" x14ac:dyDescent="0.25">
      <c r="A28" t="s">
        <v>27</v>
      </c>
      <c r="B28">
        <f>'BEFORE CONV'!B28*'BEFORE CONV'!J28</f>
        <v>27.5</v>
      </c>
      <c r="C28">
        <f>'BEFORE CONV'!C28*'BEFORE CONV'!J28</f>
        <v>42.5</v>
      </c>
      <c r="D28">
        <f>'BEFORE CONV'!D28*'BEFORE CONV'!J28</f>
        <v>46.25</v>
      </c>
      <c r="E28">
        <f>'BEFORE CONV'!E28*'BEFORE CONV'!J28</f>
        <v>501.25</v>
      </c>
      <c r="F28">
        <f>'BEFORE CONV'!F28*'BEFORE CONV'!J28</f>
        <v>135</v>
      </c>
    </row>
    <row r="29" spans="1:6" x14ac:dyDescent="0.25">
      <c r="A29" t="s">
        <v>28</v>
      </c>
      <c r="B29">
        <f>'BEFORE CONV'!B29*'BEFORE CONV'!J29</f>
        <v>34.799999999999997</v>
      </c>
      <c r="C29">
        <f>'BEFORE CONV'!C29*'BEFORE CONV'!J29</f>
        <v>7.8</v>
      </c>
      <c r="D29">
        <f>'BEFORE CONV'!D29*'BEFORE CONV'!J29</f>
        <v>6.6</v>
      </c>
      <c r="E29">
        <f>'BEFORE CONV'!E29*'BEFORE CONV'!J29</f>
        <v>128.4</v>
      </c>
      <c r="F29">
        <f>'BEFORE CONV'!F29*'BEFORE CONV'!J29</f>
        <v>19.2</v>
      </c>
    </row>
    <row r="30" spans="1:6" x14ac:dyDescent="0.25">
      <c r="A30" t="s">
        <v>29</v>
      </c>
      <c r="B30">
        <f>'BEFORE CONV'!B30*'BEFORE CONV'!J30</f>
        <v>52.5</v>
      </c>
      <c r="C30">
        <f>'BEFORE CONV'!C30*'BEFORE CONV'!J30</f>
        <v>32.5</v>
      </c>
      <c r="D30">
        <f>'BEFORE CONV'!D30*'BEFORE CONV'!J30</f>
        <v>18.75</v>
      </c>
      <c r="E30">
        <f>'BEFORE CONV'!E30*'BEFORE CONV'!J30</f>
        <v>776.25</v>
      </c>
      <c r="F30">
        <f>'BEFORE CONV'!F30*'BEFORE CONV'!J30</f>
        <v>60</v>
      </c>
    </row>
    <row r="31" spans="1:6" x14ac:dyDescent="0.25">
      <c r="A31" t="s">
        <v>30</v>
      </c>
      <c r="B31">
        <f>'BEFORE CONV'!B31*'BEFORE CONV'!J31</f>
        <v>85</v>
      </c>
      <c r="C31">
        <f>'BEFORE CONV'!C31*'BEFORE CONV'!J31</f>
        <v>119</v>
      </c>
      <c r="D31">
        <f>'BEFORE CONV'!D31*'BEFORE CONV'!J31</f>
        <v>92</v>
      </c>
      <c r="E31">
        <f>'BEFORE CONV'!E31*'BEFORE CONV'!J31</f>
        <v>911</v>
      </c>
      <c r="F31">
        <f>'BEFORE CONV'!F31*'BEFORE CONV'!J31</f>
        <v>156</v>
      </c>
    </row>
    <row r="32" spans="1:6" x14ac:dyDescent="0.25">
      <c r="A32" t="s">
        <v>31</v>
      </c>
      <c r="B32">
        <f>'BEFORE CONV'!B32*'BEFORE CONV'!J32</f>
        <v>61</v>
      </c>
      <c r="C32">
        <f>'BEFORE CONV'!C32*'BEFORE CONV'!J32</f>
        <v>49</v>
      </c>
      <c r="D32">
        <f>'BEFORE CONV'!D32*'BEFORE CONV'!J32</f>
        <v>54</v>
      </c>
      <c r="E32">
        <f>'BEFORE CONV'!E32*'BEFORE CONV'!J32</f>
        <v>883</v>
      </c>
      <c r="F32">
        <f>'BEFORE CONV'!F32*'BEFORE CONV'!J32</f>
        <v>230</v>
      </c>
    </row>
    <row r="33" spans="1:6" x14ac:dyDescent="0.25">
      <c r="A33" t="s">
        <v>32</v>
      </c>
      <c r="B33">
        <f>'BEFORE CONV'!B33*'BEFORE CONV'!J33</f>
        <v>105</v>
      </c>
      <c r="C33">
        <f>'BEFORE CONV'!C33*'BEFORE CONV'!J33</f>
        <v>65</v>
      </c>
      <c r="D33">
        <f>'BEFORE CONV'!D33*'BEFORE CONV'!J33</f>
        <v>59</v>
      </c>
      <c r="E33">
        <f>'BEFORE CONV'!E33*'BEFORE CONV'!J33</f>
        <v>1162</v>
      </c>
      <c r="F33">
        <f>'BEFORE CONV'!F33*'BEFORE CONV'!J33</f>
        <v>272</v>
      </c>
    </row>
    <row r="34" spans="1:6" x14ac:dyDescent="0.25">
      <c r="A34" t="s">
        <v>33</v>
      </c>
      <c r="B34">
        <f>'BEFORE CONV'!B34*'BEFORE CONV'!J34</f>
        <v>19</v>
      </c>
      <c r="C34">
        <f>'BEFORE CONV'!C34*'BEFORE CONV'!J34</f>
        <v>38</v>
      </c>
      <c r="D34">
        <f>'BEFORE CONV'!D34*'BEFORE CONV'!J34</f>
        <v>41</v>
      </c>
      <c r="E34">
        <f>'BEFORE CONV'!E34*'BEFORE CONV'!J34</f>
        <v>369</v>
      </c>
      <c r="F34">
        <f>'BEFORE CONV'!F34*'BEFORE CONV'!J34</f>
        <v>150</v>
      </c>
    </row>
    <row r="35" spans="1:6" x14ac:dyDescent="0.25">
      <c r="A35" t="s">
        <v>34</v>
      </c>
      <c r="B35">
        <f>'BEFORE CONV'!B35*'BEFORE CONV'!J35</f>
        <v>22</v>
      </c>
      <c r="C35">
        <f>'BEFORE CONV'!C35*'BEFORE CONV'!J35</f>
        <v>52</v>
      </c>
      <c r="D35">
        <f>'BEFORE CONV'!D35*'BEFORE CONV'!J35</f>
        <v>55</v>
      </c>
      <c r="E35">
        <f>'BEFORE CONV'!E35*'BEFORE CONV'!J35</f>
        <v>500</v>
      </c>
      <c r="F35">
        <f>'BEFORE CONV'!F35*'BEFORE CONV'!J35</f>
        <v>203</v>
      </c>
    </row>
    <row r="36" spans="1:6" x14ac:dyDescent="0.25">
      <c r="A36" t="s">
        <v>35</v>
      </c>
      <c r="B36">
        <f>'BEFORE CONV'!B36*'BEFORE CONV'!J36</f>
        <v>27.200000000000003</v>
      </c>
      <c r="C36">
        <f>'BEFORE CONV'!C36*'BEFORE CONV'!J36</f>
        <v>8</v>
      </c>
      <c r="D36">
        <f>'BEFORE CONV'!D36*'BEFORE CONV'!J36</f>
        <v>24</v>
      </c>
      <c r="E36">
        <f>'BEFORE CONV'!E36*'BEFORE CONV'!J36</f>
        <v>563.20000000000005</v>
      </c>
      <c r="F36">
        <f>'BEFORE CONV'!F36*'BEFORE CONV'!J36</f>
        <v>94.4</v>
      </c>
    </row>
    <row r="37" spans="1:6" x14ac:dyDescent="0.25">
      <c r="A37" t="s">
        <v>36</v>
      </c>
      <c r="B37">
        <f>'BEFORE CONV'!B37*'BEFORE CONV'!J37</f>
        <v>14.200000000000001</v>
      </c>
      <c r="C37">
        <f>'BEFORE CONV'!C37*'BEFORE CONV'!J37</f>
        <v>8.7000000000000011</v>
      </c>
      <c r="D37">
        <f>'BEFORE CONV'!D37*'BEFORE CONV'!J37</f>
        <v>10.4</v>
      </c>
      <c r="E37">
        <f>'BEFORE CONV'!E37*'BEFORE CONV'!J37</f>
        <v>108.9</v>
      </c>
      <c r="F37">
        <f>'BEFORE CONV'!F37*'BEFORE CONV'!J37</f>
        <v>26.900000000000002</v>
      </c>
    </row>
    <row r="38" spans="1:6" x14ac:dyDescent="0.25">
      <c r="A38" t="s">
        <v>37</v>
      </c>
      <c r="B38">
        <f>'BEFORE CONV'!B38*'BEFORE CONV'!J38</f>
        <v>22</v>
      </c>
      <c r="C38">
        <f>'BEFORE CONV'!C38*'BEFORE CONV'!J38</f>
        <v>22</v>
      </c>
      <c r="D38">
        <f>'BEFORE CONV'!D38*'BEFORE CONV'!J38</f>
        <v>37</v>
      </c>
      <c r="E38">
        <f>'BEFORE CONV'!E38*'BEFORE CONV'!J38</f>
        <v>683</v>
      </c>
      <c r="F38">
        <f>'BEFORE CONV'!F38*'BEFORE CONV'!J38</f>
        <v>265</v>
      </c>
    </row>
    <row r="39" spans="1:6" x14ac:dyDescent="0.25">
      <c r="A39" t="s">
        <v>38</v>
      </c>
      <c r="B39">
        <f>'BEFORE CONV'!B39*'BEFORE CONV'!J39</f>
        <v>322</v>
      </c>
      <c r="C39">
        <f>'BEFORE CONV'!C39*'BEFORE CONV'!J39</f>
        <v>460</v>
      </c>
      <c r="D39">
        <f>'BEFORE CONV'!D39*'BEFORE CONV'!J39</f>
        <v>330</v>
      </c>
      <c r="E39">
        <f>'BEFORE CONV'!E39*'BEFORE CONV'!J39</f>
        <v>5250</v>
      </c>
      <c r="F39">
        <f>'BEFORE CONV'!F39*'BEFORE CONV'!J39</f>
        <v>2160</v>
      </c>
    </row>
    <row r="40" spans="1:6" x14ac:dyDescent="0.25">
      <c r="A40" t="s">
        <v>39</v>
      </c>
      <c r="B40">
        <f>'BEFORE CONV'!B40*'BEFORE CONV'!J40</f>
        <v>68.5</v>
      </c>
      <c r="C40">
        <f>'BEFORE CONV'!C40*'BEFORE CONV'!J40</f>
        <v>123</v>
      </c>
      <c r="D40">
        <f>'BEFORE CONV'!D40*'BEFORE CONV'!J40</f>
        <v>91</v>
      </c>
      <c r="E40">
        <f>'BEFORE CONV'!E40*'BEFORE CONV'!J40</f>
        <v>718</v>
      </c>
      <c r="F40">
        <f>'BEFORE CONV'!F40*'BEFORE CONV'!J40</f>
        <v>210</v>
      </c>
    </row>
    <row r="41" spans="1:6" x14ac:dyDescent="0.25">
      <c r="A41" t="s">
        <v>40</v>
      </c>
      <c r="B41">
        <f>'BEFORE CONV'!B41*'BEFORE CONV'!J41</f>
        <v>221.25</v>
      </c>
      <c r="C41">
        <f>'BEFORE CONV'!C41*'BEFORE CONV'!J41</f>
        <v>426.25</v>
      </c>
      <c r="D41">
        <f>'BEFORE CONV'!D41*'BEFORE CONV'!J41</f>
        <v>398.75</v>
      </c>
      <c r="E41">
        <f>'BEFORE CONV'!E41*'BEFORE CONV'!J41</f>
        <v>5250</v>
      </c>
      <c r="F41">
        <f>'BEFORE CONV'!F41*'BEFORE CONV'!J41</f>
        <v>1991.25</v>
      </c>
    </row>
    <row r="42" spans="1:6" x14ac:dyDescent="0.25">
      <c r="A42" t="s">
        <v>41</v>
      </c>
      <c r="B42">
        <f>'BEFORE CONV'!B42*'BEFORE CONV'!J42</f>
        <v>173.75</v>
      </c>
      <c r="C42">
        <f>'BEFORE CONV'!C42*'BEFORE CONV'!J42</f>
        <v>312.5</v>
      </c>
      <c r="D42">
        <f>'BEFORE CONV'!D42*'BEFORE CONV'!J42</f>
        <v>302.5</v>
      </c>
      <c r="E42">
        <f>'BEFORE CONV'!E42*'BEFORE CONV'!J42</f>
        <v>4407.5</v>
      </c>
      <c r="F42">
        <f>'BEFORE CONV'!F42*'BEFORE CONV'!J42</f>
        <v>1651.25</v>
      </c>
    </row>
    <row r="43" spans="1:6" x14ac:dyDescent="0.25">
      <c r="A43" t="s">
        <v>42</v>
      </c>
      <c r="B43">
        <f>'BEFORE CONV'!B43*'BEFORE CONV'!J43</f>
        <v>157.95000000000002</v>
      </c>
      <c r="C43">
        <f>'BEFORE CONV'!C43*'BEFORE CONV'!J43</f>
        <v>305.10000000000002</v>
      </c>
      <c r="D43">
        <f>'BEFORE CONV'!D43*'BEFORE CONV'!J43</f>
        <v>279.45000000000005</v>
      </c>
      <c r="E43">
        <f>'BEFORE CONV'!E43*'BEFORE CONV'!J43</f>
        <v>4062.15</v>
      </c>
      <c r="F43">
        <f>'BEFORE CONV'!F43*'BEFORE CONV'!J43</f>
        <v>1320.3000000000002</v>
      </c>
    </row>
    <row r="44" spans="1:6" x14ac:dyDescent="0.25">
      <c r="A44" t="s">
        <v>43</v>
      </c>
      <c r="B44">
        <f>'BEFORE CONV'!B44*'BEFORE CONV'!J44</f>
        <v>312.75</v>
      </c>
      <c r="C44">
        <f>'BEFORE CONV'!C44*'BEFORE CONV'!J44</f>
        <v>535.5</v>
      </c>
      <c r="D44">
        <f>'BEFORE CONV'!D44*'BEFORE CONV'!J44</f>
        <v>461.25</v>
      </c>
      <c r="E44">
        <f>'BEFORE CONV'!E44*'BEFORE CONV'!J44</f>
        <v>7008.75</v>
      </c>
      <c r="F44">
        <f>'BEFORE CONV'!F44*'BEFORE CONV'!J44</f>
        <v>2022.75</v>
      </c>
    </row>
    <row r="45" spans="1:6" x14ac:dyDescent="0.25">
      <c r="A45" t="s">
        <v>44</v>
      </c>
      <c r="B45">
        <f>'BEFORE CONV'!B45*'BEFORE CONV'!J45</f>
        <v>183.75</v>
      </c>
      <c r="C45">
        <f>'BEFORE CONV'!C45*'BEFORE CONV'!J45</f>
        <v>119</v>
      </c>
      <c r="D45">
        <f>'BEFORE CONV'!D45*'BEFORE CONV'!J45</f>
        <v>112</v>
      </c>
      <c r="E45">
        <f>'BEFORE CONV'!E45*'BEFORE CONV'!J45</f>
        <v>1643.25</v>
      </c>
      <c r="F45">
        <f>'BEFORE CONV'!F45*'BEFORE CONV'!J45</f>
        <v>465.5</v>
      </c>
    </row>
    <row r="46" spans="1:6" x14ac:dyDescent="0.25">
      <c r="A46" t="s">
        <v>45</v>
      </c>
      <c r="B46">
        <f>'BEFORE CONV'!B46*'BEFORE CONV'!J46</f>
        <v>462.5</v>
      </c>
      <c r="C46">
        <f>'BEFORE CONV'!C46*'BEFORE CONV'!J46</f>
        <v>290</v>
      </c>
      <c r="D46">
        <f>'BEFORE CONV'!D46*'BEFORE CONV'!J46</f>
        <v>277.5</v>
      </c>
      <c r="E46">
        <f>'BEFORE CONV'!E46*'BEFORE CONV'!J46</f>
        <v>3975</v>
      </c>
      <c r="F46">
        <f>'BEFORE CONV'!F46*'BEFORE CONV'!J46</f>
        <v>1298.75</v>
      </c>
    </row>
    <row r="47" spans="1:6" x14ac:dyDescent="0.25">
      <c r="A47" t="s">
        <v>46</v>
      </c>
      <c r="B47">
        <f>'BEFORE CONV'!B47*'BEFORE CONV'!J47</f>
        <v>190.5</v>
      </c>
      <c r="C47">
        <f>'BEFORE CONV'!C47*'BEFORE CONV'!J47</f>
        <v>156.75</v>
      </c>
      <c r="D47">
        <f>'BEFORE CONV'!D47*'BEFORE CONV'!J47</f>
        <v>156.75</v>
      </c>
      <c r="E47">
        <f>'BEFORE CONV'!E47*'BEFORE CONV'!J47</f>
        <v>2159.25</v>
      </c>
      <c r="F47">
        <f>'BEFORE CONV'!F47*'BEFORE CONV'!J47</f>
        <v>730.5</v>
      </c>
    </row>
    <row r="48" spans="1:6" x14ac:dyDescent="0.25">
      <c r="A48" t="s">
        <v>47</v>
      </c>
      <c r="B48">
        <f>'BEFORE CONV'!B48*'BEFORE CONV'!J48</f>
        <v>150</v>
      </c>
      <c r="C48">
        <f>'BEFORE CONV'!C48*'BEFORE CONV'!J48</f>
        <v>264</v>
      </c>
      <c r="D48">
        <f>'BEFORE CONV'!D48*'BEFORE CONV'!J48</f>
        <v>293</v>
      </c>
      <c r="E48">
        <f>'BEFORE CONV'!E48*'BEFORE CONV'!J48</f>
        <v>2816</v>
      </c>
      <c r="F48">
        <f>'BEFORE CONV'!F48*'BEFORE CONV'!J48</f>
        <v>1409</v>
      </c>
    </row>
    <row r="49" spans="1:6" x14ac:dyDescent="0.25">
      <c r="A49" t="s">
        <v>48</v>
      </c>
      <c r="B49">
        <f>'BEFORE CONV'!B49*'BEFORE CONV'!J49</f>
        <v>303</v>
      </c>
      <c r="C49">
        <f>'BEFORE CONV'!C49*'BEFORE CONV'!J49</f>
        <v>311</v>
      </c>
      <c r="D49">
        <f>'BEFORE CONV'!D49*'BEFORE CONV'!J49</f>
        <v>236</v>
      </c>
      <c r="E49">
        <f>'BEFORE CONV'!E49*'BEFORE CONV'!J49</f>
        <v>3778</v>
      </c>
      <c r="F49">
        <f>'BEFORE CONV'!F49*'BEFORE CONV'!J49</f>
        <v>1257</v>
      </c>
    </row>
    <row r="50" spans="1:6" x14ac:dyDescent="0.25">
      <c r="A50" t="s">
        <v>49</v>
      </c>
      <c r="B50">
        <f>'BEFORE CONV'!B50*'BEFORE CONV'!J50</f>
        <v>270</v>
      </c>
      <c r="C50">
        <f>'BEFORE CONV'!C50*'BEFORE CONV'!J50</f>
        <v>382.5</v>
      </c>
      <c r="D50">
        <f>'BEFORE CONV'!D50*'BEFORE CONV'!J50</f>
        <v>540</v>
      </c>
      <c r="E50">
        <f>'BEFORE CONV'!E50*'BEFORE CONV'!J50</f>
        <v>7503.75</v>
      </c>
      <c r="F50">
        <f>'BEFORE CONV'!F50*'BEFORE CONV'!J50</f>
        <v>3309.75</v>
      </c>
    </row>
    <row r="51" spans="1:6" x14ac:dyDescent="0.25">
      <c r="A51" t="s">
        <v>50</v>
      </c>
      <c r="B51">
        <f>'BEFORE CONV'!B51*'BEFORE CONV'!J51</f>
        <v>435</v>
      </c>
      <c r="C51">
        <f>'BEFORE CONV'!C51*'BEFORE CONV'!J51</f>
        <v>532.5</v>
      </c>
      <c r="D51">
        <f>'BEFORE CONV'!D51*'BEFORE CONV'!J51</f>
        <v>600</v>
      </c>
      <c r="E51">
        <f>'BEFORE CONV'!E51*'BEFORE CONV'!J51</f>
        <v>6432.5</v>
      </c>
      <c r="F51">
        <f>'BEFORE CONV'!F51*'BEFORE CONV'!J51</f>
        <v>2237.5</v>
      </c>
    </row>
    <row r="52" spans="1:6" x14ac:dyDescent="0.25">
      <c r="A52" t="s">
        <v>51</v>
      </c>
      <c r="B52">
        <f>'BEFORE CONV'!B52*'BEFORE CONV'!J52</f>
        <v>416.5</v>
      </c>
      <c r="C52">
        <f>'BEFORE CONV'!C52*'BEFORE CONV'!J52</f>
        <v>1395.7</v>
      </c>
      <c r="D52">
        <f>'BEFORE CONV'!D52*'BEFORE CONV'!J52</f>
        <v>1045.5</v>
      </c>
      <c r="E52">
        <f>'BEFORE CONV'!E52*'BEFORE CONV'!J52</f>
        <v>15954.5</v>
      </c>
      <c r="F52">
        <f>'BEFORE CONV'!F52*'BEFORE CONV'!J52</f>
        <v>3486.7</v>
      </c>
    </row>
    <row r="53" spans="1:6" x14ac:dyDescent="0.25">
      <c r="A53" t="s">
        <v>52</v>
      </c>
      <c r="B53">
        <f>'BEFORE CONV'!B53*'BEFORE CONV'!J53</f>
        <v>288</v>
      </c>
      <c r="C53">
        <f>'BEFORE CONV'!C53*'BEFORE CONV'!J53</f>
        <v>218.5</v>
      </c>
      <c r="D53">
        <f>'BEFORE CONV'!D53*'BEFORE CONV'!J53</f>
        <v>163</v>
      </c>
      <c r="E53">
        <f>'BEFORE CONV'!E53*'BEFORE CONV'!J53</f>
        <v>2863.5</v>
      </c>
      <c r="F53">
        <f>'BEFORE CONV'!F53*'BEFORE CONV'!J53</f>
        <v>0</v>
      </c>
    </row>
    <row r="54" spans="1:6" x14ac:dyDescent="0.25">
      <c r="A54" t="s">
        <v>53</v>
      </c>
      <c r="B54">
        <f>'BEFORE CONV'!B54*'BEFORE CONV'!J54</f>
        <v>562.1</v>
      </c>
      <c r="C54">
        <f>'BEFORE CONV'!C54*'BEFORE CONV'!J54</f>
        <v>169.4</v>
      </c>
      <c r="D54">
        <f>'BEFORE CONV'!D54*'BEFORE CONV'!J54</f>
        <v>146.30000000000001</v>
      </c>
      <c r="E54">
        <f>'BEFORE CONV'!E54*'BEFORE CONV'!J54</f>
        <v>2361.7000000000003</v>
      </c>
      <c r="F54">
        <f>'BEFORE CONV'!F54*'BEFORE CONV'!J54</f>
        <v>567.6</v>
      </c>
    </row>
    <row r="55" spans="1:6" x14ac:dyDescent="0.25">
      <c r="A55" t="s">
        <v>54</v>
      </c>
      <c r="B55">
        <f>'BEFORE CONV'!B55*'BEFORE CONV'!J55</f>
        <v>230</v>
      </c>
      <c r="C55">
        <f>'BEFORE CONV'!C55*'BEFORE CONV'!J55</f>
        <v>56</v>
      </c>
      <c r="D55">
        <f>'BEFORE CONV'!D55*'BEFORE CONV'!J55</f>
        <v>32</v>
      </c>
      <c r="E55">
        <f>'BEFORE CONV'!E55*'BEFORE CONV'!J55</f>
        <v>747</v>
      </c>
      <c r="F55">
        <f>'BEFORE CONV'!F55*'BEFORE CONV'!J55</f>
        <v>110</v>
      </c>
    </row>
    <row r="56" spans="1:6" x14ac:dyDescent="0.25">
      <c r="A56" t="s">
        <v>55</v>
      </c>
      <c r="B56">
        <f>'BEFORE CONV'!B56*'BEFORE CONV'!J56</f>
        <v>243.6</v>
      </c>
      <c r="C56">
        <f>'BEFORE CONV'!C56*'BEFORE CONV'!J56</f>
        <v>75.599999999999994</v>
      </c>
      <c r="D56">
        <f>'BEFORE CONV'!D56*'BEFORE CONV'!J56</f>
        <v>77</v>
      </c>
      <c r="E56">
        <f>'BEFORE CONV'!E56*'BEFORE CONV'!J56</f>
        <v>953.4</v>
      </c>
      <c r="F56">
        <f>'BEFORE CONV'!F56*'BEFORE CONV'!J56</f>
        <v>155.39999999999998</v>
      </c>
    </row>
    <row r="57" spans="1:6" x14ac:dyDescent="0.25">
      <c r="A57" t="s">
        <v>56</v>
      </c>
      <c r="B57">
        <f>'BEFORE CONV'!B57*'BEFORE CONV'!J57</f>
        <v>391</v>
      </c>
      <c r="C57">
        <f>'BEFORE CONV'!C57*'BEFORE CONV'!J57</f>
        <v>7</v>
      </c>
      <c r="D57">
        <f>'BEFORE CONV'!D57*'BEFORE CONV'!J57</f>
        <v>7</v>
      </c>
      <c r="E57">
        <f>'BEFORE CONV'!E57*'BEFORE CONV'!J57</f>
        <v>99</v>
      </c>
      <c r="F57">
        <f>'BEFORE CONV'!F57*'BEFORE CONV'!J57</f>
        <v>18</v>
      </c>
    </row>
    <row r="58" spans="1:6" x14ac:dyDescent="0.25">
      <c r="A58" t="s">
        <v>57</v>
      </c>
      <c r="B58">
        <f>'BEFORE CONV'!B58*'BEFORE CONV'!J58</f>
        <v>76.5</v>
      </c>
      <c r="C58">
        <f>'BEFORE CONV'!C58*'BEFORE CONV'!J58</f>
        <v>2</v>
      </c>
      <c r="D58">
        <f>'BEFORE CONV'!D58*'BEFORE CONV'!J58</f>
        <v>1.25</v>
      </c>
      <c r="E58">
        <f>'BEFORE CONV'!E58*'BEFORE CONV'!J58</f>
        <v>18.75</v>
      </c>
      <c r="F58">
        <f>'BEFORE CONV'!F58*'BEFORE CONV'!J58</f>
        <v>4.25</v>
      </c>
    </row>
    <row r="59" spans="1:6" x14ac:dyDescent="0.25">
      <c r="A59" t="s">
        <v>58</v>
      </c>
      <c r="B59">
        <f>'BEFORE CONV'!B59*'BEFORE CONV'!J59</f>
        <v>489</v>
      </c>
      <c r="C59">
        <f>'BEFORE CONV'!C59*'BEFORE CONV'!J59</f>
        <v>142</v>
      </c>
      <c r="D59">
        <f>'BEFORE CONV'!D59*'BEFORE CONV'!J59</f>
        <v>90</v>
      </c>
      <c r="E59">
        <f>'BEFORE CONV'!E59*'BEFORE CONV'!J59</f>
        <v>1626</v>
      </c>
      <c r="F59">
        <f>'BEFORE CONV'!F59*'BEFORE CONV'!J59</f>
        <v>282</v>
      </c>
    </row>
    <row r="60" spans="1:6" x14ac:dyDescent="0.25">
      <c r="A60" t="s">
        <v>59</v>
      </c>
      <c r="B60">
        <f>'BEFORE CONV'!B60*'BEFORE CONV'!J60</f>
        <v>60.5</v>
      </c>
      <c r="C60">
        <f>'BEFORE CONV'!C60*'BEFORE CONV'!J60</f>
        <v>42.25</v>
      </c>
      <c r="D60">
        <f>'BEFORE CONV'!D60*'BEFORE CONV'!J60</f>
        <v>18.75</v>
      </c>
      <c r="E60">
        <f>'BEFORE CONV'!E60*'BEFORE CONV'!J60</f>
        <v>738.75</v>
      </c>
      <c r="F60">
        <f>'BEFORE CONV'!F60*'BEFORE CONV'!J60</f>
        <v>68</v>
      </c>
    </row>
    <row r="61" spans="1:6" x14ac:dyDescent="0.25">
      <c r="A61" t="s">
        <v>60</v>
      </c>
      <c r="B61">
        <f>'BEFORE CONV'!B61*'BEFORE CONV'!J61</f>
        <v>75.599999999999994</v>
      </c>
      <c r="C61">
        <f>'BEFORE CONV'!C61*'BEFORE CONV'!J61</f>
        <v>36.9</v>
      </c>
      <c r="D61">
        <f>'BEFORE CONV'!D61*'BEFORE CONV'!J61</f>
        <v>24</v>
      </c>
      <c r="E61">
        <f>'BEFORE CONV'!E61*'BEFORE CONV'!J61</f>
        <v>579</v>
      </c>
      <c r="F61">
        <f>'BEFORE CONV'!F61*'BEFORE CONV'!J61</f>
        <v>114.3</v>
      </c>
    </row>
    <row r="62" spans="1:6" x14ac:dyDescent="0.25">
      <c r="A62" t="s">
        <v>61</v>
      </c>
      <c r="B62">
        <f>'BEFORE CONV'!B62*'BEFORE CONV'!J62</f>
        <v>139</v>
      </c>
      <c r="C62">
        <f>'BEFORE CONV'!C62*'BEFORE CONV'!J62</f>
        <v>111</v>
      </c>
      <c r="D62">
        <f>'BEFORE CONV'!D62*'BEFORE CONV'!J62</f>
        <v>50</v>
      </c>
      <c r="E62">
        <f>'BEFORE CONV'!E62*'BEFORE CONV'!J62</f>
        <v>1717</v>
      </c>
      <c r="F62">
        <f>'BEFORE CONV'!F62*'BEFORE CONV'!J62</f>
        <v>186</v>
      </c>
    </row>
    <row r="63" spans="1:6" x14ac:dyDescent="0.25">
      <c r="A63" t="s">
        <v>62</v>
      </c>
      <c r="B63">
        <f>'BEFORE CONV'!B63*'BEFORE CONV'!J63</f>
        <v>103.8</v>
      </c>
      <c r="C63">
        <f>'BEFORE CONV'!C63*'BEFORE CONV'!J63</f>
        <v>69</v>
      </c>
      <c r="D63">
        <f>'BEFORE CONV'!D63*'BEFORE CONV'!J63</f>
        <v>37.799999999999997</v>
      </c>
      <c r="E63">
        <f>'BEFORE CONV'!E63*'BEFORE CONV'!J63</f>
        <v>763.8</v>
      </c>
      <c r="F63">
        <f>'BEFORE CONV'!F63*'BEFORE CONV'!J63</f>
        <v>172.5</v>
      </c>
    </row>
    <row r="64" spans="1:6" x14ac:dyDescent="0.25">
      <c r="A64" t="s">
        <v>63</v>
      </c>
      <c r="B64">
        <f>'BEFORE CONV'!B64*'BEFORE CONV'!J64</f>
        <v>87.5</v>
      </c>
      <c r="C64">
        <f>'BEFORE CONV'!C64*'BEFORE CONV'!J64</f>
        <v>26.25</v>
      </c>
      <c r="D64">
        <f>'BEFORE CONV'!D64*'BEFORE CONV'!J64</f>
        <v>36.25</v>
      </c>
      <c r="E64">
        <f>'BEFORE CONV'!E64*'BEFORE CONV'!J64</f>
        <v>438.75</v>
      </c>
      <c r="F64">
        <f>'BEFORE CONV'!F64*'BEFORE CONV'!J64</f>
        <v>90</v>
      </c>
    </row>
    <row r="65" spans="1:6" x14ac:dyDescent="0.25">
      <c r="A65" t="s">
        <v>64</v>
      </c>
      <c r="B65">
        <f>'BEFORE CONV'!B65*'BEFORE CONV'!J65</f>
        <v>108</v>
      </c>
      <c r="C65">
        <f>'BEFORE CONV'!C65*'BEFORE CONV'!J65</f>
        <v>28</v>
      </c>
      <c r="D65">
        <f>'BEFORE CONV'!D65*'BEFORE CONV'!J65</f>
        <v>23</v>
      </c>
      <c r="E65">
        <f>'BEFORE CONV'!E65*'BEFORE CONV'!J65</f>
        <v>401</v>
      </c>
      <c r="F65">
        <f>'BEFORE CONV'!F65*'BEFORE CONV'!J65</f>
        <v>104</v>
      </c>
    </row>
    <row r="66" spans="1:6" x14ac:dyDescent="0.25">
      <c r="A66" t="s">
        <v>65</v>
      </c>
      <c r="B66">
        <f>'BEFORE CONV'!B66*'BEFORE CONV'!J66</f>
        <v>68</v>
      </c>
      <c r="C66">
        <f>'BEFORE CONV'!C66*'BEFORE CONV'!J66</f>
        <v>13</v>
      </c>
      <c r="D66">
        <f>'BEFORE CONV'!D66*'BEFORE CONV'!J66</f>
        <v>6</v>
      </c>
      <c r="E66">
        <f>'BEFORE CONV'!E66*'BEFORE CONV'!J66</f>
        <v>160</v>
      </c>
      <c r="F66">
        <f>'BEFORE CONV'!F66*'BEFORE CONV'!J66</f>
        <v>31</v>
      </c>
    </row>
    <row r="67" spans="1:6" x14ac:dyDescent="0.25">
      <c r="A67" t="s">
        <v>66</v>
      </c>
      <c r="B67">
        <f>'BEFORE CONV'!B67*'BEFORE CONV'!J67</f>
        <v>213.6</v>
      </c>
      <c r="C67">
        <f>'BEFORE CONV'!C67*'BEFORE CONV'!J67</f>
        <v>296.39999999999998</v>
      </c>
      <c r="D67">
        <f>'BEFORE CONV'!D67*'BEFORE CONV'!J67</f>
        <v>219.6</v>
      </c>
      <c r="E67">
        <f>'BEFORE CONV'!E67*'BEFORE CONV'!J67</f>
        <v>1736.3999999999999</v>
      </c>
      <c r="F67">
        <f>'BEFORE CONV'!F67*'BEFORE CONV'!J67</f>
        <v>506.4</v>
      </c>
    </row>
    <row r="68" spans="1:6" x14ac:dyDescent="0.25">
      <c r="A68" t="s">
        <v>67</v>
      </c>
      <c r="B68">
        <f>'BEFORE CONV'!B68*'BEFORE CONV'!J68</f>
        <v>608</v>
      </c>
      <c r="C68">
        <f>'BEFORE CONV'!C68*'BEFORE CONV'!J68</f>
        <v>246</v>
      </c>
      <c r="D68">
        <f>'BEFORE CONV'!D68*'BEFORE CONV'!J68</f>
        <v>124</v>
      </c>
      <c r="E68">
        <f>'BEFORE CONV'!E68*'BEFORE CONV'!J68</f>
        <v>3736</v>
      </c>
      <c r="F68">
        <f>'BEFORE CONV'!F68*'BEFORE CONV'!J68</f>
        <v>428</v>
      </c>
    </row>
    <row r="69" spans="1:6" x14ac:dyDescent="0.25">
      <c r="A69" t="s">
        <v>68</v>
      </c>
      <c r="B69">
        <f>'BEFORE CONV'!B69*'BEFORE CONV'!J69</f>
        <v>350.4</v>
      </c>
      <c r="C69">
        <f>'BEFORE CONV'!C69*'BEFORE CONV'!J69</f>
        <v>54</v>
      </c>
      <c r="D69">
        <f>'BEFORE CONV'!D69*'BEFORE CONV'!J69</f>
        <v>78</v>
      </c>
      <c r="E69">
        <f>'BEFORE CONV'!E69*'BEFORE CONV'!J69</f>
        <v>932.4</v>
      </c>
      <c r="F69">
        <f>'BEFORE CONV'!F69*'BEFORE CONV'!J69</f>
        <v>192</v>
      </c>
    </row>
    <row r="70" spans="1:6" x14ac:dyDescent="0.25">
      <c r="A70" t="s">
        <v>69</v>
      </c>
      <c r="B70">
        <f>'BEFORE CONV'!B70*'BEFORE CONV'!J70</f>
        <v>73</v>
      </c>
      <c r="C70">
        <f>'BEFORE CONV'!C70*'BEFORE CONV'!J70</f>
        <v>21</v>
      </c>
      <c r="D70">
        <f>'BEFORE CONV'!D70*'BEFORE CONV'!J70</f>
        <v>30</v>
      </c>
      <c r="E70">
        <f>'BEFORE CONV'!E70*'BEFORE CONV'!J70</f>
        <v>359</v>
      </c>
      <c r="F70">
        <f>'BEFORE CONV'!F70*'BEFORE CONV'!J70</f>
        <v>74</v>
      </c>
    </row>
    <row r="71" spans="1:6" x14ac:dyDescent="0.25">
      <c r="A71" t="s">
        <v>70</v>
      </c>
      <c r="B71">
        <f>'BEFORE CONV'!B71*'BEFORE CONV'!J71</f>
        <v>111.14999999999999</v>
      </c>
      <c r="C71">
        <f>'BEFORE CONV'!C71*'BEFORE CONV'!J71</f>
        <v>0.6</v>
      </c>
      <c r="D71">
        <f>'BEFORE CONV'!D71*'BEFORE CONV'!J71</f>
        <v>1.2</v>
      </c>
      <c r="E71">
        <f>'BEFORE CONV'!E71*'BEFORE CONV'!J71</f>
        <v>18.149999999999999</v>
      </c>
      <c r="F71">
        <f>'BEFORE CONV'!F71*'BEFORE CONV'!J71</f>
        <v>2.25</v>
      </c>
    </row>
    <row r="72" spans="1:6" x14ac:dyDescent="0.25">
      <c r="A72" t="s">
        <v>71</v>
      </c>
      <c r="B72">
        <f>'BEFORE CONV'!B72*'BEFORE CONV'!J72</f>
        <v>1.0608</v>
      </c>
      <c r="C72">
        <f>'BEFORE CONV'!C72*'BEFORE CONV'!J72</f>
        <v>1.1999999999999999E-3</v>
      </c>
      <c r="D72">
        <f>'BEFORE CONV'!D72*'BEFORE CONV'!J72</f>
        <v>1.1999999999999999E-3</v>
      </c>
      <c r="E72">
        <f>'BEFORE CONV'!E72*'BEFORE CONV'!J72</f>
        <v>1.9199999999999998E-2</v>
      </c>
      <c r="F72">
        <f>'BEFORE CONV'!F72*'BEFORE CONV'!J72</f>
        <v>5.9999999999999993E-3</v>
      </c>
    </row>
    <row r="73" spans="1:6" x14ac:dyDescent="0.25">
      <c r="A73" t="s">
        <v>72</v>
      </c>
      <c r="B73">
        <f>'BEFORE CONV'!B73*'BEFORE CONV'!J73</f>
        <v>106.35</v>
      </c>
      <c r="C73">
        <f>'BEFORE CONV'!C73*'BEFORE CONV'!J73</f>
        <v>0.3</v>
      </c>
      <c r="D73">
        <f>'BEFORE CONV'!D73*'BEFORE CONV'!J73</f>
        <v>0.44999999999999996</v>
      </c>
      <c r="E73">
        <f>'BEFORE CONV'!E73*'BEFORE CONV'!J73</f>
        <v>6</v>
      </c>
      <c r="F73">
        <f>'BEFORE CONV'!F73*'BEFORE CONV'!J73</f>
        <v>0.6</v>
      </c>
    </row>
    <row r="74" spans="1:6" x14ac:dyDescent="0.25">
      <c r="A74" t="s">
        <v>73</v>
      </c>
      <c r="B74">
        <f>'BEFORE CONV'!B74*'BEFORE CONV'!J74</f>
        <v>132.6</v>
      </c>
      <c r="C74">
        <f>'BEFORE CONV'!C74*'BEFORE CONV'!J74</f>
        <v>0</v>
      </c>
      <c r="D74">
        <f>'BEFORE CONV'!D74*'BEFORE CONV'!J74</f>
        <v>0</v>
      </c>
      <c r="E74">
        <f>'BEFORE CONV'!E74*'BEFORE CONV'!J74</f>
        <v>0</v>
      </c>
      <c r="F74">
        <f>'BEFORE CONV'!F74*'BEFORE CONV'!J74</f>
        <v>0</v>
      </c>
    </row>
    <row r="75" spans="1:6" x14ac:dyDescent="0.25">
      <c r="A75" t="s">
        <v>74</v>
      </c>
      <c r="B75">
        <f>'BEFORE CONV'!B75*'BEFORE CONV'!J75</f>
        <v>132.6</v>
      </c>
      <c r="C75">
        <f>'BEFORE CONV'!C75*'BEFORE CONV'!J75</f>
        <v>0</v>
      </c>
      <c r="D75">
        <f>'BEFORE CONV'!D75*'BEFORE CONV'!J75</f>
        <v>0</v>
      </c>
      <c r="E75">
        <f>'BEFORE CONV'!E75*'BEFORE CONV'!J75</f>
        <v>0</v>
      </c>
      <c r="F75">
        <f>'BEFORE CONV'!F75*'BEFORE CONV'!J75</f>
        <v>0</v>
      </c>
    </row>
    <row r="76" spans="1:6" x14ac:dyDescent="0.25">
      <c r="A76" t="s">
        <v>75</v>
      </c>
      <c r="B76">
        <f>'BEFORE CONV'!B76*'BEFORE CONV'!J76</f>
        <v>111.45</v>
      </c>
      <c r="C76">
        <f>'BEFORE CONV'!C76*'BEFORE CONV'!J76</f>
        <v>4.5</v>
      </c>
      <c r="D76">
        <f>'BEFORE CONV'!D76*'BEFORE CONV'!J76</f>
        <v>3.3</v>
      </c>
      <c r="E76">
        <f>'BEFORE CONV'!E76*'BEFORE CONV'!J76</f>
        <v>28.95</v>
      </c>
      <c r="F76">
        <f>'BEFORE CONV'!F76*'BEFORE CONV'!J76</f>
        <v>7.35</v>
      </c>
    </row>
    <row r="77" spans="1:6" x14ac:dyDescent="0.25">
      <c r="A77" t="s">
        <v>76</v>
      </c>
      <c r="B77">
        <f>'BEFORE CONV'!B77*'BEFORE CONV'!J77</f>
        <v>235</v>
      </c>
      <c r="C77">
        <f>'BEFORE CONV'!C77*'BEFORE CONV'!J77</f>
        <v>0</v>
      </c>
      <c r="D77">
        <f>'BEFORE CONV'!D77*'BEFORE CONV'!J77</f>
        <v>0</v>
      </c>
      <c r="E77">
        <f>'BEFORE CONV'!E77*'BEFORE CONV'!J77</f>
        <v>0</v>
      </c>
      <c r="F77">
        <f>'BEFORE CONV'!F77*'BEFORE CONV'!J77</f>
        <v>0</v>
      </c>
    </row>
    <row r="78" spans="1:6" x14ac:dyDescent="0.25">
      <c r="A78" t="s">
        <v>77</v>
      </c>
      <c r="B78">
        <f>'BEFORE CONV'!B78*'BEFORE CONV'!J78</f>
        <v>145</v>
      </c>
      <c r="C78">
        <f>'BEFORE CONV'!C78*'BEFORE CONV'!J78</f>
        <v>0</v>
      </c>
      <c r="D78">
        <f>'BEFORE CONV'!D78*'BEFORE CONV'!J78</f>
        <v>0</v>
      </c>
      <c r="E78">
        <f>'BEFORE CONV'!E78*'BEFORE CONV'!J78</f>
        <v>0</v>
      </c>
      <c r="F78">
        <f>'BEFORE CONV'!F78*'BEFORE CONV'!J78</f>
        <v>0</v>
      </c>
    </row>
    <row r="79" spans="1:6" x14ac:dyDescent="0.25">
      <c r="A79" t="s">
        <v>78</v>
      </c>
      <c r="B79">
        <f>'BEFORE CONV'!B79*'BEFORE CONV'!J79</f>
        <v>235</v>
      </c>
      <c r="C79">
        <f>'BEFORE CONV'!C79*'BEFORE CONV'!J79</f>
        <v>0</v>
      </c>
      <c r="D79">
        <f>'BEFORE CONV'!D79*'BEFORE CONV'!J79</f>
        <v>5</v>
      </c>
      <c r="E79">
        <f>'BEFORE CONV'!E79*'BEFORE CONV'!J79</f>
        <v>35</v>
      </c>
      <c r="F79">
        <f>'BEFORE CONV'!F79*'BEFORE CONV'!J79</f>
        <v>10</v>
      </c>
    </row>
    <row r="80" spans="1:6" x14ac:dyDescent="0.25">
      <c r="A80" t="s">
        <v>79</v>
      </c>
      <c r="B80">
        <f>'BEFORE CONV'!B80*'BEFORE CONV'!J80</f>
        <v>185</v>
      </c>
      <c r="C80">
        <f>'BEFORE CONV'!C80*'BEFORE CONV'!J80</f>
        <v>50</v>
      </c>
      <c r="D80">
        <f>'BEFORE CONV'!D80*'BEFORE CONV'!J80</f>
        <v>25</v>
      </c>
      <c r="E80">
        <f>'BEFORE CONV'!E80*'BEFORE CONV'!J80</f>
        <v>455</v>
      </c>
      <c r="F80">
        <f>'BEFORE CONV'!F80*'BEFORE CONV'!J80</f>
        <v>380</v>
      </c>
    </row>
    <row r="81" spans="1:6" x14ac:dyDescent="0.25">
      <c r="A81" t="s">
        <v>80</v>
      </c>
      <c r="B81">
        <f>'BEFORE CONV'!B81*'BEFORE CONV'!J81</f>
        <v>215</v>
      </c>
      <c r="C81">
        <f>'BEFORE CONV'!C81*'BEFORE CONV'!J81</f>
        <v>20</v>
      </c>
      <c r="D81">
        <f>'BEFORE CONV'!D81*'BEFORE CONV'!J81</f>
        <v>10</v>
      </c>
      <c r="E81">
        <f>'BEFORE CONV'!E81*'BEFORE CONV'!J81</f>
        <v>155</v>
      </c>
      <c r="F81">
        <f>'BEFORE CONV'!F81*'BEFORE CONV'!J81</f>
        <v>45</v>
      </c>
    </row>
    <row r="82" spans="1:6" x14ac:dyDescent="0.25">
      <c r="A82" t="s">
        <v>81</v>
      </c>
      <c r="B82">
        <f>'BEFORE CONV'!B82*'BEFORE CONV'!J82</f>
        <v>0</v>
      </c>
      <c r="C82">
        <f>'BEFORE CONV'!C82*'BEFORE CONV'!J82</f>
        <v>14</v>
      </c>
      <c r="D82">
        <f>'BEFORE CONV'!D82*'BEFORE CONV'!J82</f>
        <v>14</v>
      </c>
      <c r="E82">
        <f>'BEFORE CONV'!E82*'BEFORE CONV'!J82</f>
        <v>72</v>
      </c>
      <c r="F82">
        <f>'BEFORE CONV'!F82*'BEFORE CONV'!J82</f>
        <v>14</v>
      </c>
    </row>
    <row r="83" spans="1:6" x14ac:dyDescent="0.25">
      <c r="A83" t="s">
        <v>82</v>
      </c>
      <c r="B83">
        <f>'BEFORE CONV'!B83*'BEFORE CONV'!J83</f>
        <v>0</v>
      </c>
      <c r="C83">
        <f>'BEFORE CONV'!C83*'BEFORE CONV'!J83</f>
        <v>0</v>
      </c>
      <c r="D83">
        <f>'BEFORE CONV'!D83*'BEFORE CONV'!J83</f>
        <v>0</v>
      </c>
      <c r="E83">
        <f>'BEFORE CONV'!E83*'BEFORE CONV'!J83</f>
        <v>0</v>
      </c>
      <c r="F83">
        <f>'BEFORE CONV'!F83*'BEFORE CONV'!J83</f>
        <v>0</v>
      </c>
    </row>
    <row r="84" spans="1:6" x14ac:dyDescent="0.25">
      <c r="A84" t="s">
        <v>83</v>
      </c>
      <c r="B84">
        <f>'BEFORE CONV'!B84*'BEFORE CONV'!J84</f>
        <v>292</v>
      </c>
      <c r="C84">
        <f>'BEFORE CONV'!C84*'BEFORE CONV'!J84</f>
        <v>16</v>
      </c>
      <c r="D84">
        <f>'BEFORE CONV'!D84*'BEFORE CONV'!J84</f>
        <v>0</v>
      </c>
      <c r="E84">
        <f>'BEFORE CONV'!E84*'BEFORE CONV'!J84</f>
        <v>132</v>
      </c>
      <c r="F84">
        <f>'BEFORE CONV'!F84*'BEFORE CONV'!J84</f>
        <v>16</v>
      </c>
    </row>
    <row r="85" spans="1:6" x14ac:dyDescent="0.25">
      <c r="A85" t="s">
        <v>84</v>
      </c>
      <c r="B85">
        <f>'BEFORE CONV'!B85*'BEFORE CONV'!J85</f>
        <v>292</v>
      </c>
      <c r="C85">
        <f>'BEFORE CONV'!C85*'BEFORE CONV'!J85</f>
        <v>16</v>
      </c>
      <c r="D85">
        <f>'BEFORE CONV'!D85*'BEFORE CONV'!J85</f>
        <v>0</v>
      </c>
      <c r="E85">
        <f>'BEFORE CONV'!E85*'BEFORE CONV'!J85</f>
        <v>132</v>
      </c>
      <c r="F85">
        <f>'BEFORE CONV'!F85*'BEFORE CONV'!J85</f>
        <v>16</v>
      </c>
    </row>
    <row r="86" spans="1:6" x14ac:dyDescent="0.25">
      <c r="A86" t="s">
        <v>85</v>
      </c>
      <c r="B86">
        <f>'BEFORE CONV'!B86*'BEFORE CONV'!J86</f>
        <v>126</v>
      </c>
      <c r="C86">
        <f>'BEFORE CONV'!C86*'BEFORE CONV'!J86</f>
        <v>21</v>
      </c>
      <c r="D86">
        <f>'BEFORE CONV'!D86*'BEFORE CONV'!J86</f>
        <v>33</v>
      </c>
      <c r="E86">
        <f>'BEFORE CONV'!E86*'BEFORE CONV'!J86</f>
        <v>309</v>
      </c>
      <c r="F86">
        <f>'BEFORE CONV'!F86*'BEFORE CONV'!J86</f>
        <v>84</v>
      </c>
    </row>
    <row r="87" spans="1:6" x14ac:dyDescent="0.25">
      <c r="A87" t="s">
        <v>86</v>
      </c>
      <c r="B87">
        <f>'BEFORE CONV'!B87*'BEFORE CONV'!J87</f>
        <v>48.400000000000006</v>
      </c>
      <c r="C87">
        <f>'BEFORE CONV'!C87*'BEFORE CONV'!J87</f>
        <v>0</v>
      </c>
      <c r="D87">
        <f>'BEFORE CONV'!D87*'BEFORE CONV'!J87</f>
        <v>0</v>
      </c>
      <c r="E87">
        <f>'BEFORE CONV'!E87*'BEFORE CONV'!J87</f>
        <v>0</v>
      </c>
      <c r="F87">
        <f>'BEFORE CONV'!F87*'BEFORE CONV'!J87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17F2-E182-F349-B994-9EFBA99CFF32}">
  <dimension ref="A1:S87"/>
  <sheetViews>
    <sheetView tabSelected="1" zoomScale="94" workbookViewId="0">
      <selection activeCell="L13" sqref="L13"/>
    </sheetView>
  </sheetViews>
  <sheetFormatPr baseColWidth="10" defaultRowHeight="15.75" x14ac:dyDescent="0.25"/>
  <cols>
    <col min="1" max="1" width="36.875" customWidth="1"/>
    <col min="2" max="2" width="15.125" customWidth="1"/>
    <col min="3" max="3" width="14.5" customWidth="1"/>
    <col min="4" max="4" width="15.75" customWidth="1"/>
    <col min="5" max="5" width="11.5" customWidth="1"/>
    <col min="6" max="9" width="8.5" customWidth="1"/>
    <col min="10" max="10" width="14.875" customWidth="1"/>
  </cols>
  <sheetData>
    <row r="1" spans="1:19" s="5" customFormat="1" ht="94.5" x14ac:dyDescent="0.25">
      <c r="A1" s="3" t="s">
        <v>0</v>
      </c>
      <c r="B1" s="4" t="s">
        <v>97</v>
      </c>
      <c r="C1" s="4" t="s">
        <v>93</v>
      </c>
      <c r="D1" s="4" t="s">
        <v>94</v>
      </c>
      <c r="E1" s="4" t="s">
        <v>95</v>
      </c>
      <c r="F1" s="4" t="s">
        <v>96</v>
      </c>
      <c r="G1" s="4" t="s">
        <v>103</v>
      </c>
      <c r="H1" s="4" t="s">
        <v>102</v>
      </c>
      <c r="I1" s="4" t="s">
        <v>98</v>
      </c>
      <c r="J1" s="4" t="s">
        <v>99</v>
      </c>
      <c r="L1" s="4" t="s">
        <v>97</v>
      </c>
      <c r="M1" s="4" t="s">
        <v>89</v>
      </c>
      <c r="N1" s="4" t="s">
        <v>87</v>
      </c>
      <c r="O1" s="4" t="s">
        <v>90</v>
      </c>
      <c r="P1" s="4" t="s">
        <v>88</v>
      </c>
      <c r="Q1" s="4" t="s">
        <v>103</v>
      </c>
      <c r="R1" s="4" t="s">
        <v>102</v>
      </c>
      <c r="S1" s="4" t="s">
        <v>98</v>
      </c>
    </row>
    <row r="2" spans="1:19" x14ac:dyDescent="0.25">
      <c r="A2" t="s">
        <v>1</v>
      </c>
      <c r="B2">
        <v>65</v>
      </c>
      <c r="C2">
        <v>25</v>
      </c>
      <c r="D2">
        <v>37</v>
      </c>
      <c r="E2">
        <v>705</v>
      </c>
      <c r="F2">
        <v>64</v>
      </c>
      <c r="J2">
        <f>275.5/100</f>
        <v>2.7549999999999999</v>
      </c>
      <c r="L2">
        <f>B2*J2</f>
        <v>179.07499999999999</v>
      </c>
      <c r="M2">
        <f>C2*J2</f>
        <v>68.875</v>
      </c>
      <c r="N2">
        <f>D2*J2</f>
        <v>101.935</v>
      </c>
      <c r="O2">
        <f>E2*J2</f>
        <v>1942.2749999999999</v>
      </c>
      <c r="P2">
        <f>F2*J2</f>
        <v>176.32</v>
      </c>
      <c r="Q2">
        <f>G2*J2</f>
        <v>0</v>
      </c>
      <c r="R2">
        <f>H2*J2</f>
        <v>0</v>
      </c>
      <c r="S2">
        <f>I2*J2</f>
        <v>0</v>
      </c>
    </row>
    <row r="3" spans="1:19" x14ac:dyDescent="0.25">
      <c r="A3" t="s">
        <v>2</v>
      </c>
      <c r="B3">
        <v>35</v>
      </c>
      <c r="C3">
        <v>26</v>
      </c>
      <c r="D3">
        <v>37.979999999999997</v>
      </c>
      <c r="E3">
        <v>727</v>
      </c>
      <c r="F3">
        <v>66</v>
      </c>
      <c r="J3">
        <f>255.5/100</f>
        <v>2.5550000000000002</v>
      </c>
      <c r="L3">
        <f t="shared" ref="L3:L66" si="0">B3*J3</f>
        <v>89.425000000000011</v>
      </c>
      <c r="M3">
        <f t="shared" ref="M3:M66" si="1">C3*J3</f>
        <v>66.430000000000007</v>
      </c>
      <c r="N3">
        <f t="shared" ref="N3:N66" si="2">D3*J3</f>
        <v>97.038899999999998</v>
      </c>
      <c r="O3">
        <f t="shared" ref="O3:O66" si="3">E3*J3</f>
        <v>1857.4850000000001</v>
      </c>
      <c r="P3">
        <f t="shared" ref="P3:P66" si="4">F3*J3</f>
        <v>168.63000000000002</v>
      </c>
      <c r="Q3">
        <f t="shared" ref="Q3:Q66" si="5">G3*J3</f>
        <v>0</v>
      </c>
      <c r="R3">
        <f t="shared" ref="R3:R66" si="6">H3*J3</f>
        <v>0</v>
      </c>
      <c r="S3">
        <f t="shared" ref="S3:S66" si="7">I3*J3</f>
        <v>0</v>
      </c>
    </row>
    <row r="4" spans="1:19" x14ac:dyDescent="0.25">
      <c r="A4" t="s">
        <v>3</v>
      </c>
      <c r="B4">
        <v>118</v>
      </c>
      <c r="C4">
        <v>28</v>
      </c>
      <c r="D4">
        <v>45</v>
      </c>
      <c r="E4">
        <v>552</v>
      </c>
      <c r="F4">
        <v>65</v>
      </c>
      <c r="J4">
        <f>125/100</f>
        <v>1.25</v>
      </c>
      <c r="L4">
        <f t="shared" si="0"/>
        <v>147.5</v>
      </c>
      <c r="M4">
        <f t="shared" si="1"/>
        <v>35</v>
      </c>
      <c r="N4">
        <f t="shared" si="2"/>
        <v>56.25</v>
      </c>
      <c r="O4">
        <f t="shared" si="3"/>
        <v>690</v>
      </c>
      <c r="P4">
        <f t="shared" si="4"/>
        <v>81.25</v>
      </c>
      <c r="Q4">
        <f t="shared" si="5"/>
        <v>0</v>
      </c>
      <c r="R4">
        <f t="shared" si="6"/>
        <v>0</v>
      </c>
      <c r="S4">
        <f t="shared" si="7"/>
        <v>0</v>
      </c>
    </row>
    <row r="5" spans="1:19" x14ac:dyDescent="0.25">
      <c r="A5" t="s">
        <v>4</v>
      </c>
      <c r="B5">
        <v>73</v>
      </c>
      <c r="C5">
        <v>112</v>
      </c>
      <c r="D5">
        <v>159</v>
      </c>
      <c r="E5">
        <v>2657</v>
      </c>
      <c r="F5">
        <v>203</v>
      </c>
      <c r="J5">
        <v>1</v>
      </c>
      <c r="L5">
        <f t="shared" si="0"/>
        <v>73</v>
      </c>
      <c r="M5">
        <f t="shared" si="1"/>
        <v>112</v>
      </c>
      <c r="N5">
        <f t="shared" si="2"/>
        <v>159</v>
      </c>
      <c r="O5">
        <f t="shared" si="3"/>
        <v>2657</v>
      </c>
      <c r="P5">
        <f t="shared" si="4"/>
        <v>203</v>
      </c>
      <c r="Q5">
        <f t="shared" si="5"/>
        <v>0</v>
      </c>
      <c r="R5">
        <f t="shared" si="6"/>
        <v>0</v>
      </c>
      <c r="S5">
        <f t="shared" si="7"/>
        <v>0</v>
      </c>
    </row>
    <row r="6" spans="1:19" x14ac:dyDescent="0.25">
      <c r="A6" t="s">
        <v>5</v>
      </c>
      <c r="B6">
        <v>393</v>
      </c>
      <c r="C6">
        <v>210</v>
      </c>
      <c r="D6">
        <v>290</v>
      </c>
      <c r="E6">
        <v>6620</v>
      </c>
      <c r="F6">
        <v>470</v>
      </c>
      <c r="J6">
        <v>1</v>
      </c>
      <c r="L6">
        <f t="shared" si="0"/>
        <v>393</v>
      </c>
      <c r="M6">
        <f t="shared" si="1"/>
        <v>210</v>
      </c>
      <c r="N6">
        <f t="shared" si="2"/>
        <v>290</v>
      </c>
      <c r="O6">
        <f t="shared" si="3"/>
        <v>6620</v>
      </c>
      <c r="P6">
        <f t="shared" si="4"/>
        <v>470</v>
      </c>
      <c r="Q6">
        <f t="shared" si="5"/>
        <v>0</v>
      </c>
      <c r="R6">
        <f t="shared" si="6"/>
        <v>0</v>
      </c>
      <c r="S6">
        <f t="shared" si="7"/>
        <v>0</v>
      </c>
    </row>
    <row r="7" spans="1:19" x14ac:dyDescent="0.25">
      <c r="A7" t="s">
        <v>6</v>
      </c>
      <c r="B7">
        <v>303</v>
      </c>
      <c r="C7">
        <v>20</v>
      </c>
      <c r="D7">
        <v>31</v>
      </c>
      <c r="E7">
        <v>475</v>
      </c>
      <c r="F7">
        <v>48</v>
      </c>
      <c r="J7">
        <f>20/100</f>
        <v>0.2</v>
      </c>
      <c r="L7">
        <f t="shared" si="0"/>
        <v>60.6</v>
      </c>
      <c r="M7">
        <f t="shared" si="1"/>
        <v>4</v>
      </c>
      <c r="N7">
        <f t="shared" si="2"/>
        <v>6.2</v>
      </c>
      <c r="O7">
        <f t="shared" si="3"/>
        <v>95</v>
      </c>
      <c r="P7">
        <f t="shared" si="4"/>
        <v>9.6000000000000014</v>
      </c>
      <c r="Q7">
        <f t="shared" si="5"/>
        <v>0</v>
      </c>
      <c r="R7">
        <f t="shared" si="6"/>
        <v>0</v>
      </c>
      <c r="S7">
        <f t="shared" si="7"/>
        <v>0</v>
      </c>
    </row>
    <row r="8" spans="1:19" x14ac:dyDescent="0.25">
      <c r="A8" t="s">
        <v>7</v>
      </c>
      <c r="B8">
        <v>70</v>
      </c>
      <c r="C8">
        <v>14</v>
      </c>
      <c r="D8">
        <v>5</v>
      </c>
      <c r="E8">
        <v>185</v>
      </c>
      <c r="F8">
        <v>25</v>
      </c>
      <c r="J8">
        <v>1</v>
      </c>
      <c r="L8">
        <f t="shared" si="0"/>
        <v>70</v>
      </c>
      <c r="M8">
        <f t="shared" si="1"/>
        <v>14</v>
      </c>
      <c r="N8">
        <f t="shared" si="2"/>
        <v>5</v>
      </c>
      <c r="O8">
        <f t="shared" si="3"/>
        <v>185</v>
      </c>
      <c r="P8">
        <f t="shared" si="4"/>
        <v>25</v>
      </c>
      <c r="Q8">
        <f t="shared" si="5"/>
        <v>0</v>
      </c>
      <c r="R8">
        <f t="shared" si="6"/>
        <v>0</v>
      </c>
      <c r="S8">
        <f t="shared" si="7"/>
        <v>0</v>
      </c>
    </row>
    <row r="9" spans="1:19" x14ac:dyDescent="0.25">
      <c r="A9" t="s">
        <v>8</v>
      </c>
      <c r="B9">
        <v>61</v>
      </c>
      <c r="C9">
        <v>1</v>
      </c>
      <c r="D9">
        <v>3</v>
      </c>
      <c r="E9">
        <v>32</v>
      </c>
      <c r="F9">
        <v>11</v>
      </c>
      <c r="J9">
        <f>240/100</f>
        <v>2.4</v>
      </c>
      <c r="L9">
        <f t="shared" si="0"/>
        <v>146.4</v>
      </c>
      <c r="M9">
        <f t="shared" si="1"/>
        <v>2.4</v>
      </c>
      <c r="N9">
        <f t="shared" si="2"/>
        <v>7.1999999999999993</v>
      </c>
      <c r="O9">
        <f t="shared" si="3"/>
        <v>76.8</v>
      </c>
      <c r="P9">
        <f t="shared" si="4"/>
        <v>26.4</v>
      </c>
      <c r="Q9">
        <f t="shared" si="5"/>
        <v>0</v>
      </c>
      <c r="R9">
        <f t="shared" si="6"/>
        <v>0</v>
      </c>
      <c r="S9">
        <f t="shared" si="7"/>
        <v>0</v>
      </c>
    </row>
    <row r="10" spans="1:19" x14ac:dyDescent="0.25">
      <c r="A10" t="s">
        <v>9</v>
      </c>
      <c r="B10">
        <v>41</v>
      </c>
      <c r="C10">
        <v>12</v>
      </c>
      <c r="D10">
        <v>6</v>
      </c>
      <c r="E10">
        <v>177</v>
      </c>
      <c r="F10">
        <v>19</v>
      </c>
      <c r="J10">
        <f>150/100</f>
        <v>1.5</v>
      </c>
      <c r="L10">
        <f t="shared" si="0"/>
        <v>61.5</v>
      </c>
      <c r="M10">
        <f t="shared" si="1"/>
        <v>18</v>
      </c>
      <c r="N10">
        <f t="shared" si="2"/>
        <v>9</v>
      </c>
      <c r="O10">
        <f t="shared" si="3"/>
        <v>265.5</v>
      </c>
      <c r="P10">
        <f t="shared" si="4"/>
        <v>28.5</v>
      </c>
      <c r="Q10">
        <f t="shared" si="5"/>
        <v>0</v>
      </c>
      <c r="R10">
        <f t="shared" si="6"/>
        <v>0</v>
      </c>
      <c r="S10">
        <f t="shared" si="7"/>
        <v>0</v>
      </c>
    </row>
    <row r="11" spans="1:19" x14ac:dyDescent="0.25">
      <c r="A11" t="s">
        <v>10</v>
      </c>
      <c r="B11">
        <v>43</v>
      </c>
      <c r="C11">
        <v>4</v>
      </c>
      <c r="D11">
        <v>9</v>
      </c>
      <c r="E11">
        <v>88</v>
      </c>
      <c r="F11">
        <v>31</v>
      </c>
      <c r="J11">
        <f>140/100</f>
        <v>1.4</v>
      </c>
      <c r="L11">
        <f t="shared" si="0"/>
        <v>60.199999999999996</v>
      </c>
      <c r="M11">
        <f t="shared" si="1"/>
        <v>5.6</v>
      </c>
      <c r="N11">
        <f t="shared" si="2"/>
        <v>12.6</v>
      </c>
      <c r="O11">
        <f t="shared" si="3"/>
        <v>123.19999999999999</v>
      </c>
      <c r="P11">
        <f t="shared" si="4"/>
        <v>43.4</v>
      </c>
      <c r="Q11">
        <f t="shared" si="5"/>
        <v>0</v>
      </c>
      <c r="R11">
        <f t="shared" si="6"/>
        <v>0</v>
      </c>
      <c r="S11">
        <f t="shared" si="7"/>
        <v>0</v>
      </c>
    </row>
    <row r="12" spans="1:19" x14ac:dyDescent="0.25">
      <c r="A12" t="s">
        <v>11</v>
      </c>
      <c r="B12">
        <v>36</v>
      </c>
      <c r="C12">
        <v>11</v>
      </c>
      <c r="D12">
        <v>5</v>
      </c>
      <c r="E12">
        <v>100</v>
      </c>
      <c r="F12">
        <v>84</v>
      </c>
      <c r="J12">
        <f>60/100</f>
        <v>0.6</v>
      </c>
      <c r="L12">
        <f t="shared" si="0"/>
        <v>21.599999999999998</v>
      </c>
      <c r="M12">
        <f t="shared" si="1"/>
        <v>6.6</v>
      </c>
      <c r="N12">
        <f t="shared" si="2"/>
        <v>3</v>
      </c>
      <c r="O12">
        <f t="shared" si="3"/>
        <v>60</v>
      </c>
      <c r="P12">
        <f t="shared" si="4"/>
        <v>50.4</v>
      </c>
      <c r="Q12">
        <f t="shared" si="5"/>
        <v>0</v>
      </c>
      <c r="R12">
        <f t="shared" si="6"/>
        <v>0</v>
      </c>
      <c r="S12">
        <f t="shared" si="7"/>
        <v>0</v>
      </c>
    </row>
    <row r="13" spans="1:19" x14ac:dyDescent="0.25">
      <c r="A13" t="s">
        <v>12</v>
      </c>
      <c r="B13">
        <v>38</v>
      </c>
      <c r="C13">
        <v>3</v>
      </c>
      <c r="D13">
        <v>10</v>
      </c>
      <c r="E13">
        <v>90</v>
      </c>
      <c r="F13">
        <v>15</v>
      </c>
      <c r="J13">
        <f>200/100</f>
        <v>2</v>
      </c>
      <c r="L13">
        <f t="shared" si="0"/>
        <v>76</v>
      </c>
      <c r="M13">
        <f t="shared" si="1"/>
        <v>6</v>
      </c>
      <c r="N13">
        <f t="shared" si="2"/>
        <v>20</v>
      </c>
      <c r="O13">
        <f t="shared" si="3"/>
        <v>180</v>
      </c>
      <c r="P13">
        <f t="shared" si="4"/>
        <v>30</v>
      </c>
      <c r="Q13">
        <f t="shared" si="5"/>
        <v>0</v>
      </c>
      <c r="R13">
        <f t="shared" si="6"/>
        <v>0</v>
      </c>
      <c r="S13">
        <f t="shared" si="7"/>
        <v>0</v>
      </c>
    </row>
    <row r="14" spans="1:19" x14ac:dyDescent="0.25">
      <c r="A14" t="s">
        <v>13</v>
      </c>
      <c r="B14">
        <v>55</v>
      </c>
      <c r="C14">
        <v>6</v>
      </c>
      <c r="D14">
        <v>5</v>
      </c>
      <c r="E14">
        <v>136</v>
      </c>
      <c r="F14">
        <v>48</v>
      </c>
      <c r="J14">
        <f>2/100</f>
        <v>0.02</v>
      </c>
      <c r="L14">
        <f t="shared" si="0"/>
        <v>1.1000000000000001</v>
      </c>
      <c r="M14">
        <f t="shared" si="1"/>
        <v>0.12</v>
      </c>
      <c r="N14">
        <f t="shared" si="2"/>
        <v>0.1</v>
      </c>
      <c r="O14">
        <f t="shared" si="3"/>
        <v>2.72</v>
      </c>
      <c r="P14">
        <f t="shared" si="4"/>
        <v>0.96</v>
      </c>
      <c r="Q14">
        <f t="shared" si="5"/>
        <v>0</v>
      </c>
      <c r="R14">
        <f t="shared" si="6"/>
        <v>0</v>
      </c>
      <c r="S14">
        <f t="shared" si="7"/>
        <v>0</v>
      </c>
    </row>
    <row r="15" spans="1:19" x14ac:dyDescent="0.25">
      <c r="A15" t="s">
        <v>14</v>
      </c>
      <c r="B15">
        <v>32</v>
      </c>
      <c r="C15">
        <v>8</v>
      </c>
      <c r="D15">
        <v>17</v>
      </c>
      <c r="E15">
        <v>141</v>
      </c>
      <c r="F15">
        <v>38</v>
      </c>
      <c r="J15">
        <v>1</v>
      </c>
      <c r="L15">
        <f t="shared" si="0"/>
        <v>32</v>
      </c>
      <c r="M15">
        <f t="shared" si="1"/>
        <v>8</v>
      </c>
      <c r="N15">
        <f t="shared" si="2"/>
        <v>17</v>
      </c>
      <c r="O15">
        <f t="shared" si="3"/>
        <v>141</v>
      </c>
      <c r="P15">
        <f t="shared" si="4"/>
        <v>38</v>
      </c>
      <c r="Q15">
        <f t="shared" si="5"/>
        <v>0</v>
      </c>
      <c r="R15">
        <f t="shared" si="6"/>
        <v>0</v>
      </c>
      <c r="S15">
        <f t="shared" si="7"/>
        <v>0</v>
      </c>
    </row>
    <row r="16" spans="1:19" x14ac:dyDescent="0.25">
      <c r="A16" t="s">
        <v>15</v>
      </c>
      <c r="B16">
        <v>36</v>
      </c>
      <c r="C16">
        <v>15</v>
      </c>
      <c r="D16">
        <v>15</v>
      </c>
      <c r="E16">
        <v>245</v>
      </c>
      <c r="F16">
        <v>61</v>
      </c>
      <c r="J16">
        <v>1</v>
      </c>
      <c r="L16">
        <f t="shared" si="0"/>
        <v>36</v>
      </c>
      <c r="M16">
        <f t="shared" si="1"/>
        <v>15</v>
      </c>
      <c r="N16">
        <f t="shared" si="2"/>
        <v>15</v>
      </c>
      <c r="O16">
        <f t="shared" si="3"/>
        <v>245</v>
      </c>
      <c r="P16">
        <f t="shared" si="4"/>
        <v>61</v>
      </c>
      <c r="Q16">
        <f t="shared" si="5"/>
        <v>0</v>
      </c>
      <c r="R16">
        <f t="shared" si="6"/>
        <v>0</v>
      </c>
      <c r="S16">
        <f t="shared" si="7"/>
        <v>0</v>
      </c>
    </row>
    <row r="17" spans="1:19" x14ac:dyDescent="0.25">
      <c r="A17" t="s">
        <v>16</v>
      </c>
      <c r="B17">
        <v>45</v>
      </c>
      <c r="C17">
        <v>4</v>
      </c>
      <c r="D17">
        <v>0</v>
      </c>
      <c r="E17">
        <v>42</v>
      </c>
      <c r="F17">
        <v>13</v>
      </c>
      <c r="J17">
        <v>1</v>
      </c>
      <c r="L17">
        <f t="shared" si="0"/>
        <v>45</v>
      </c>
      <c r="M17">
        <f t="shared" si="1"/>
        <v>4</v>
      </c>
      <c r="N17">
        <f t="shared" si="2"/>
        <v>0</v>
      </c>
      <c r="O17">
        <f t="shared" si="3"/>
        <v>42</v>
      </c>
      <c r="P17">
        <f t="shared" si="4"/>
        <v>13</v>
      </c>
      <c r="Q17">
        <f t="shared" si="5"/>
        <v>0</v>
      </c>
      <c r="R17">
        <f t="shared" si="6"/>
        <v>0</v>
      </c>
      <c r="S17">
        <f t="shared" si="7"/>
        <v>0</v>
      </c>
    </row>
    <row r="18" spans="1:19" x14ac:dyDescent="0.25">
      <c r="A18" t="s">
        <v>17</v>
      </c>
      <c r="B18">
        <v>56</v>
      </c>
      <c r="C18">
        <v>2</v>
      </c>
      <c r="D18">
        <v>7</v>
      </c>
      <c r="E18">
        <v>63</v>
      </c>
      <c r="F18">
        <v>24</v>
      </c>
      <c r="J18">
        <v>1</v>
      </c>
      <c r="L18">
        <f t="shared" si="0"/>
        <v>56</v>
      </c>
      <c r="M18">
        <f t="shared" si="1"/>
        <v>2</v>
      </c>
      <c r="N18">
        <f t="shared" si="2"/>
        <v>7</v>
      </c>
      <c r="O18">
        <f t="shared" si="3"/>
        <v>63</v>
      </c>
      <c r="P18">
        <f t="shared" si="4"/>
        <v>24</v>
      </c>
      <c r="Q18">
        <f t="shared" si="5"/>
        <v>0</v>
      </c>
      <c r="R18">
        <f t="shared" si="6"/>
        <v>0</v>
      </c>
      <c r="S18">
        <f t="shared" si="7"/>
        <v>0</v>
      </c>
    </row>
    <row r="19" spans="1:19" x14ac:dyDescent="0.25">
      <c r="A19" t="s">
        <v>18</v>
      </c>
      <c r="B19">
        <v>59</v>
      </c>
      <c r="C19">
        <v>0</v>
      </c>
      <c r="D19">
        <v>12</v>
      </c>
      <c r="E19">
        <v>86</v>
      </c>
      <c r="F19">
        <v>30</v>
      </c>
      <c r="J19">
        <f>165/100</f>
        <v>1.65</v>
      </c>
      <c r="L19">
        <f t="shared" si="0"/>
        <v>97.35</v>
      </c>
      <c r="M19">
        <f t="shared" si="1"/>
        <v>0</v>
      </c>
      <c r="N19">
        <f t="shared" si="2"/>
        <v>19.799999999999997</v>
      </c>
      <c r="O19">
        <f t="shared" si="3"/>
        <v>141.9</v>
      </c>
      <c r="P19">
        <f t="shared" si="4"/>
        <v>49.5</v>
      </c>
      <c r="Q19">
        <f t="shared" si="5"/>
        <v>0</v>
      </c>
      <c r="R19">
        <f t="shared" si="6"/>
        <v>0</v>
      </c>
      <c r="S19">
        <f t="shared" si="7"/>
        <v>0</v>
      </c>
    </row>
    <row r="20" spans="1:19" x14ac:dyDescent="0.25">
      <c r="A20" t="s">
        <v>19</v>
      </c>
      <c r="B20">
        <v>60</v>
      </c>
      <c r="C20">
        <v>3</v>
      </c>
      <c r="D20">
        <v>9</v>
      </c>
      <c r="E20">
        <v>36</v>
      </c>
      <c r="F20">
        <v>22</v>
      </c>
      <c r="J20">
        <f>50/100</f>
        <v>0.5</v>
      </c>
      <c r="L20">
        <f t="shared" si="0"/>
        <v>30</v>
      </c>
      <c r="M20">
        <f t="shared" si="1"/>
        <v>1.5</v>
      </c>
      <c r="N20">
        <f t="shared" si="2"/>
        <v>4.5</v>
      </c>
      <c r="O20">
        <f t="shared" si="3"/>
        <v>18</v>
      </c>
      <c r="P20">
        <f t="shared" si="4"/>
        <v>11</v>
      </c>
      <c r="Q20">
        <f t="shared" si="5"/>
        <v>0</v>
      </c>
      <c r="R20">
        <f t="shared" si="6"/>
        <v>0</v>
      </c>
      <c r="S20">
        <f t="shared" si="7"/>
        <v>0</v>
      </c>
    </row>
    <row r="21" spans="1:19" x14ac:dyDescent="0.25">
      <c r="A21" t="s">
        <v>20</v>
      </c>
      <c r="B21">
        <v>90</v>
      </c>
      <c r="C21">
        <v>3</v>
      </c>
      <c r="D21">
        <v>23</v>
      </c>
      <c r="E21">
        <v>136</v>
      </c>
      <c r="F21">
        <v>54</v>
      </c>
      <c r="J21">
        <f>120/100</f>
        <v>1.2</v>
      </c>
      <c r="L21">
        <f t="shared" si="0"/>
        <v>108</v>
      </c>
      <c r="M21">
        <f t="shared" si="1"/>
        <v>3.5999999999999996</v>
      </c>
      <c r="N21">
        <f t="shared" si="2"/>
        <v>27.599999999999998</v>
      </c>
      <c r="O21">
        <f t="shared" si="3"/>
        <v>163.19999999999999</v>
      </c>
      <c r="P21">
        <f t="shared" si="4"/>
        <v>64.8</v>
      </c>
      <c r="Q21">
        <f t="shared" si="5"/>
        <v>0</v>
      </c>
      <c r="R21">
        <f t="shared" si="6"/>
        <v>0</v>
      </c>
      <c r="S21">
        <f t="shared" si="7"/>
        <v>0</v>
      </c>
    </row>
    <row r="22" spans="1:19" x14ac:dyDescent="0.25">
      <c r="A22" t="s">
        <v>21</v>
      </c>
      <c r="B22">
        <v>17</v>
      </c>
      <c r="C22">
        <v>1</v>
      </c>
      <c r="D22">
        <v>8</v>
      </c>
      <c r="E22">
        <v>424</v>
      </c>
      <c r="F22">
        <v>23</v>
      </c>
      <c r="J22">
        <v>1</v>
      </c>
      <c r="L22">
        <f t="shared" si="0"/>
        <v>17</v>
      </c>
      <c r="M22">
        <f t="shared" si="1"/>
        <v>1</v>
      </c>
      <c r="N22">
        <f t="shared" si="2"/>
        <v>8</v>
      </c>
      <c r="O22">
        <f t="shared" si="3"/>
        <v>424</v>
      </c>
      <c r="P22">
        <f t="shared" si="4"/>
        <v>23</v>
      </c>
      <c r="Q22">
        <f t="shared" si="5"/>
        <v>0</v>
      </c>
      <c r="R22">
        <f t="shared" si="6"/>
        <v>0</v>
      </c>
      <c r="S22">
        <f t="shared" si="7"/>
        <v>0</v>
      </c>
    </row>
    <row r="23" spans="1:19" x14ac:dyDescent="0.25">
      <c r="A23" t="s">
        <v>22</v>
      </c>
      <c r="B23">
        <v>60</v>
      </c>
      <c r="C23">
        <v>23</v>
      </c>
      <c r="D23">
        <v>17</v>
      </c>
      <c r="E23">
        <v>589</v>
      </c>
      <c r="F23">
        <v>56</v>
      </c>
      <c r="J23">
        <f>200/100</f>
        <v>2</v>
      </c>
      <c r="L23">
        <f t="shared" si="0"/>
        <v>120</v>
      </c>
      <c r="M23">
        <f t="shared" si="1"/>
        <v>46</v>
      </c>
      <c r="N23">
        <f t="shared" si="2"/>
        <v>34</v>
      </c>
      <c r="O23">
        <f t="shared" si="3"/>
        <v>1178</v>
      </c>
      <c r="P23">
        <f t="shared" si="4"/>
        <v>112</v>
      </c>
      <c r="Q23">
        <f t="shared" si="5"/>
        <v>0</v>
      </c>
      <c r="R23">
        <f t="shared" si="6"/>
        <v>0</v>
      </c>
      <c r="S23">
        <f t="shared" si="7"/>
        <v>0</v>
      </c>
    </row>
    <row r="24" spans="1:19" x14ac:dyDescent="0.25">
      <c r="A24" t="s">
        <v>23</v>
      </c>
      <c r="B24">
        <v>12</v>
      </c>
      <c r="C24">
        <v>4</v>
      </c>
      <c r="D24">
        <v>4</v>
      </c>
      <c r="E24">
        <v>236</v>
      </c>
      <c r="F24">
        <v>29</v>
      </c>
      <c r="J24">
        <f>125/100</f>
        <v>1.25</v>
      </c>
      <c r="L24">
        <f t="shared" si="0"/>
        <v>15</v>
      </c>
      <c r="M24">
        <f t="shared" si="1"/>
        <v>5</v>
      </c>
      <c r="N24">
        <f t="shared" si="2"/>
        <v>5</v>
      </c>
      <c r="O24">
        <f t="shared" si="3"/>
        <v>295</v>
      </c>
      <c r="P24">
        <f t="shared" si="4"/>
        <v>36.25</v>
      </c>
      <c r="Q24">
        <f t="shared" si="5"/>
        <v>0</v>
      </c>
      <c r="R24">
        <f t="shared" si="6"/>
        <v>0</v>
      </c>
      <c r="S24">
        <f t="shared" si="7"/>
        <v>0</v>
      </c>
    </row>
    <row r="25" spans="1:19" x14ac:dyDescent="0.25">
      <c r="A25" t="s">
        <v>24</v>
      </c>
      <c r="B25">
        <v>97</v>
      </c>
      <c r="C25">
        <v>61</v>
      </c>
      <c r="D25">
        <v>73</v>
      </c>
      <c r="E25">
        <v>1225</v>
      </c>
      <c r="F25">
        <v>218</v>
      </c>
      <c r="J25">
        <f>125/100</f>
        <v>1.25</v>
      </c>
      <c r="L25">
        <f t="shared" si="0"/>
        <v>121.25</v>
      </c>
      <c r="M25">
        <f t="shared" si="1"/>
        <v>76.25</v>
      </c>
      <c r="N25">
        <f t="shared" si="2"/>
        <v>91.25</v>
      </c>
      <c r="O25">
        <f t="shared" si="3"/>
        <v>1531.25</v>
      </c>
      <c r="P25">
        <f t="shared" si="4"/>
        <v>272.5</v>
      </c>
      <c r="Q25">
        <f t="shared" si="5"/>
        <v>0</v>
      </c>
      <c r="R25">
        <f t="shared" si="6"/>
        <v>0</v>
      </c>
      <c r="S25">
        <f t="shared" si="7"/>
        <v>0</v>
      </c>
    </row>
    <row r="26" spans="1:19" x14ac:dyDescent="0.25">
      <c r="A26" t="s">
        <v>25</v>
      </c>
      <c r="B26">
        <v>43</v>
      </c>
      <c r="C26">
        <v>24</v>
      </c>
      <c r="D26">
        <v>13</v>
      </c>
      <c r="E26">
        <v>265</v>
      </c>
      <c r="F26">
        <v>34</v>
      </c>
      <c r="J26">
        <f>125/100</f>
        <v>1.25</v>
      </c>
      <c r="L26">
        <f t="shared" si="0"/>
        <v>53.75</v>
      </c>
      <c r="M26">
        <f t="shared" si="1"/>
        <v>30</v>
      </c>
      <c r="N26">
        <f t="shared" si="2"/>
        <v>16.25</v>
      </c>
      <c r="O26">
        <f t="shared" si="3"/>
        <v>331.25</v>
      </c>
      <c r="P26">
        <f t="shared" si="4"/>
        <v>42.5</v>
      </c>
      <c r="Q26">
        <f t="shared" si="5"/>
        <v>0</v>
      </c>
      <c r="R26">
        <f t="shared" si="6"/>
        <v>0</v>
      </c>
      <c r="S26">
        <f t="shared" si="7"/>
        <v>0</v>
      </c>
    </row>
    <row r="27" spans="1:19" x14ac:dyDescent="0.25">
      <c r="A27" t="s">
        <v>26</v>
      </c>
      <c r="B27">
        <v>28</v>
      </c>
      <c r="C27">
        <v>64</v>
      </c>
      <c r="D27">
        <v>45</v>
      </c>
      <c r="E27">
        <v>807</v>
      </c>
      <c r="F27">
        <v>197</v>
      </c>
      <c r="J27">
        <f>125/100</f>
        <v>1.25</v>
      </c>
      <c r="L27">
        <f t="shared" si="0"/>
        <v>35</v>
      </c>
      <c r="M27">
        <f t="shared" si="1"/>
        <v>80</v>
      </c>
      <c r="N27">
        <f t="shared" si="2"/>
        <v>56.25</v>
      </c>
      <c r="O27">
        <f t="shared" si="3"/>
        <v>1008.75</v>
      </c>
      <c r="P27">
        <f t="shared" si="4"/>
        <v>246.25</v>
      </c>
      <c r="Q27">
        <f t="shared" si="5"/>
        <v>0</v>
      </c>
      <c r="R27">
        <f t="shared" si="6"/>
        <v>0</v>
      </c>
      <c r="S27">
        <f t="shared" si="7"/>
        <v>0</v>
      </c>
    </row>
    <row r="28" spans="1:19" x14ac:dyDescent="0.25">
      <c r="A28" t="s">
        <v>27</v>
      </c>
      <c r="B28">
        <v>22</v>
      </c>
      <c r="C28">
        <v>34</v>
      </c>
      <c r="D28">
        <v>37</v>
      </c>
      <c r="E28">
        <v>401</v>
      </c>
      <c r="F28">
        <v>108</v>
      </c>
      <c r="J28">
        <f>125/100</f>
        <v>1.25</v>
      </c>
      <c r="L28">
        <f t="shared" si="0"/>
        <v>27.5</v>
      </c>
      <c r="M28">
        <f t="shared" si="1"/>
        <v>42.5</v>
      </c>
      <c r="N28">
        <f t="shared" si="2"/>
        <v>46.25</v>
      </c>
      <c r="O28">
        <f t="shared" si="3"/>
        <v>501.25</v>
      </c>
      <c r="P28">
        <f t="shared" si="4"/>
        <v>135</v>
      </c>
      <c r="Q28">
        <f t="shared" si="5"/>
        <v>0</v>
      </c>
      <c r="R28">
        <f t="shared" si="6"/>
        <v>0</v>
      </c>
      <c r="S28">
        <f t="shared" si="7"/>
        <v>0</v>
      </c>
    </row>
    <row r="29" spans="1:19" x14ac:dyDescent="0.25">
      <c r="A29" t="s">
        <v>28</v>
      </c>
      <c r="B29">
        <v>58</v>
      </c>
      <c r="C29">
        <v>13</v>
      </c>
      <c r="D29">
        <v>11</v>
      </c>
      <c r="E29">
        <v>214</v>
      </c>
      <c r="F29">
        <v>32</v>
      </c>
      <c r="J29">
        <f>60/100</f>
        <v>0.6</v>
      </c>
      <c r="L29">
        <f t="shared" si="0"/>
        <v>34.799999999999997</v>
      </c>
      <c r="M29">
        <f t="shared" si="1"/>
        <v>7.8</v>
      </c>
      <c r="N29">
        <f t="shared" si="2"/>
        <v>6.6</v>
      </c>
      <c r="O29">
        <f t="shared" si="3"/>
        <v>128.4</v>
      </c>
      <c r="P29">
        <f t="shared" si="4"/>
        <v>19.2</v>
      </c>
      <c r="Q29">
        <f t="shared" si="5"/>
        <v>0</v>
      </c>
      <c r="R29">
        <f t="shared" si="6"/>
        <v>0</v>
      </c>
      <c r="S29">
        <f t="shared" si="7"/>
        <v>0</v>
      </c>
    </row>
    <row r="30" spans="1:19" x14ac:dyDescent="0.25">
      <c r="A30" t="s">
        <v>29</v>
      </c>
      <c r="B30">
        <v>42</v>
      </c>
      <c r="C30">
        <v>26</v>
      </c>
      <c r="D30">
        <v>15</v>
      </c>
      <c r="E30">
        <v>621</v>
      </c>
      <c r="F30">
        <v>48</v>
      </c>
      <c r="J30">
        <f>125/100</f>
        <v>1.25</v>
      </c>
      <c r="L30">
        <f t="shared" si="0"/>
        <v>52.5</v>
      </c>
      <c r="M30">
        <f t="shared" si="1"/>
        <v>32.5</v>
      </c>
      <c r="N30">
        <f t="shared" si="2"/>
        <v>18.75</v>
      </c>
      <c r="O30">
        <f t="shared" si="3"/>
        <v>776.25</v>
      </c>
      <c r="P30">
        <f t="shared" si="4"/>
        <v>60</v>
      </c>
      <c r="Q30">
        <f t="shared" si="5"/>
        <v>0</v>
      </c>
      <c r="R30">
        <f t="shared" si="6"/>
        <v>0</v>
      </c>
      <c r="S30">
        <f t="shared" si="7"/>
        <v>0</v>
      </c>
    </row>
    <row r="31" spans="1:19" x14ac:dyDescent="0.25">
      <c r="A31" t="s">
        <v>30</v>
      </c>
      <c r="B31">
        <v>85</v>
      </c>
      <c r="C31">
        <v>119</v>
      </c>
      <c r="D31">
        <v>92</v>
      </c>
      <c r="E31">
        <v>911</v>
      </c>
      <c r="F31">
        <v>156</v>
      </c>
      <c r="J31">
        <v>1</v>
      </c>
      <c r="L31">
        <f t="shared" si="0"/>
        <v>85</v>
      </c>
      <c r="M31">
        <f t="shared" si="1"/>
        <v>119</v>
      </c>
      <c r="N31">
        <f t="shared" si="2"/>
        <v>92</v>
      </c>
      <c r="O31">
        <f t="shared" si="3"/>
        <v>911</v>
      </c>
      <c r="P31">
        <f t="shared" si="4"/>
        <v>156</v>
      </c>
      <c r="Q31">
        <f t="shared" si="5"/>
        <v>0</v>
      </c>
      <c r="R31">
        <f t="shared" si="6"/>
        <v>0</v>
      </c>
      <c r="S31">
        <f t="shared" si="7"/>
        <v>0</v>
      </c>
    </row>
    <row r="32" spans="1:19" x14ac:dyDescent="0.25">
      <c r="A32" t="s">
        <v>31</v>
      </c>
      <c r="B32">
        <v>61</v>
      </c>
      <c r="C32">
        <v>49</v>
      </c>
      <c r="D32">
        <v>54</v>
      </c>
      <c r="E32">
        <v>883</v>
      </c>
      <c r="F32">
        <v>230</v>
      </c>
      <c r="J32">
        <v>1</v>
      </c>
      <c r="L32">
        <f t="shared" si="0"/>
        <v>61</v>
      </c>
      <c r="M32">
        <f t="shared" si="1"/>
        <v>49</v>
      </c>
      <c r="N32">
        <f t="shared" si="2"/>
        <v>54</v>
      </c>
      <c r="O32">
        <f t="shared" si="3"/>
        <v>883</v>
      </c>
      <c r="P32">
        <f t="shared" si="4"/>
        <v>230</v>
      </c>
      <c r="Q32">
        <f t="shared" si="5"/>
        <v>0</v>
      </c>
      <c r="R32">
        <f t="shared" si="6"/>
        <v>0</v>
      </c>
      <c r="S32">
        <f t="shared" si="7"/>
        <v>0</v>
      </c>
    </row>
    <row r="33" spans="1:19" x14ac:dyDescent="0.25">
      <c r="A33" t="s">
        <v>32</v>
      </c>
      <c r="B33">
        <v>105</v>
      </c>
      <c r="C33">
        <v>65</v>
      </c>
      <c r="D33">
        <v>59</v>
      </c>
      <c r="E33">
        <v>1162</v>
      </c>
      <c r="F33">
        <v>272</v>
      </c>
      <c r="J33">
        <v>1</v>
      </c>
      <c r="L33">
        <f t="shared" si="0"/>
        <v>105</v>
      </c>
      <c r="M33">
        <f t="shared" si="1"/>
        <v>65</v>
      </c>
      <c r="N33">
        <f t="shared" si="2"/>
        <v>59</v>
      </c>
      <c r="O33">
        <f t="shared" si="3"/>
        <v>1162</v>
      </c>
      <c r="P33">
        <f t="shared" si="4"/>
        <v>272</v>
      </c>
      <c r="Q33">
        <f t="shared" si="5"/>
        <v>0</v>
      </c>
      <c r="R33">
        <f t="shared" si="6"/>
        <v>0</v>
      </c>
      <c r="S33">
        <f t="shared" si="7"/>
        <v>0</v>
      </c>
    </row>
    <row r="34" spans="1:19" x14ac:dyDescent="0.25">
      <c r="A34" t="s">
        <v>33</v>
      </c>
      <c r="B34">
        <v>19</v>
      </c>
      <c r="C34">
        <v>38</v>
      </c>
      <c r="D34">
        <v>41</v>
      </c>
      <c r="E34">
        <v>369</v>
      </c>
      <c r="F34">
        <v>150</v>
      </c>
      <c r="J34">
        <v>1</v>
      </c>
      <c r="L34">
        <f t="shared" si="0"/>
        <v>19</v>
      </c>
      <c r="M34">
        <f t="shared" si="1"/>
        <v>38</v>
      </c>
      <c r="N34">
        <f t="shared" si="2"/>
        <v>41</v>
      </c>
      <c r="O34">
        <f t="shared" si="3"/>
        <v>369</v>
      </c>
      <c r="P34">
        <f t="shared" si="4"/>
        <v>150</v>
      </c>
      <c r="Q34">
        <f t="shared" si="5"/>
        <v>0</v>
      </c>
      <c r="R34">
        <f t="shared" si="6"/>
        <v>0</v>
      </c>
      <c r="S34">
        <f t="shared" si="7"/>
        <v>0</v>
      </c>
    </row>
    <row r="35" spans="1:19" x14ac:dyDescent="0.25">
      <c r="A35" t="s">
        <v>34</v>
      </c>
      <c r="B35">
        <v>22</v>
      </c>
      <c r="C35">
        <v>52</v>
      </c>
      <c r="D35">
        <v>55</v>
      </c>
      <c r="E35">
        <v>500</v>
      </c>
      <c r="F35">
        <v>203</v>
      </c>
      <c r="J35">
        <v>1</v>
      </c>
      <c r="L35">
        <f t="shared" si="0"/>
        <v>22</v>
      </c>
      <c r="M35">
        <f t="shared" si="1"/>
        <v>52</v>
      </c>
      <c r="N35">
        <f t="shared" si="2"/>
        <v>55</v>
      </c>
      <c r="O35">
        <f t="shared" si="3"/>
        <v>500</v>
      </c>
      <c r="P35">
        <f t="shared" si="4"/>
        <v>203</v>
      </c>
      <c r="Q35">
        <f t="shared" si="5"/>
        <v>0</v>
      </c>
      <c r="R35">
        <f t="shared" si="6"/>
        <v>0</v>
      </c>
      <c r="S35">
        <f t="shared" si="7"/>
        <v>0</v>
      </c>
    </row>
    <row r="36" spans="1:19" x14ac:dyDescent="0.25">
      <c r="A36" t="s">
        <v>35</v>
      </c>
      <c r="B36">
        <v>17</v>
      </c>
      <c r="C36">
        <v>5</v>
      </c>
      <c r="D36">
        <v>15</v>
      </c>
      <c r="E36">
        <v>352</v>
      </c>
      <c r="F36">
        <v>59</v>
      </c>
      <c r="J36">
        <f>160/100</f>
        <v>1.6</v>
      </c>
      <c r="L36">
        <f t="shared" si="0"/>
        <v>27.200000000000003</v>
      </c>
      <c r="M36">
        <f t="shared" si="1"/>
        <v>8</v>
      </c>
      <c r="N36">
        <f t="shared" si="2"/>
        <v>24</v>
      </c>
      <c r="O36">
        <f t="shared" si="3"/>
        <v>563.20000000000005</v>
      </c>
      <c r="P36">
        <f t="shared" si="4"/>
        <v>94.4</v>
      </c>
      <c r="Q36">
        <f t="shared" si="5"/>
        <v>0</v>
      </c>
      <c r="R36">
        <f t="shared" si="6"/>
        <v>0</v>
      </c>
      <c r="S36">
        <f t="shared" si="7"/>
        <v>0</v>
      </c>
    </row>
    <row r="37" spans="1:19" x14ac:dyDescent="0.25">
      <c r="A37" t="s">
        <v>36</v>
      </c>
      <c r="B37">
        <v>142</v>
      </c>
      <c r="C37">
        <v>87</v>
      </c>
      <c r="D37">
        <v>104</v>
      </c>
      <c r="E37">
        <v>1089</v>
      </c>
      <c r="F37">
        <v>269</v>
      </c>
      <c r="J37">
        <f>10/100</f>
        <v>0.1</v>
      </c>
      <c r="L37">
        <f t="shared" si="0"/>
        <v>14.200000000000001</v>
      </c>
      <c r="M37">
        <f t="shared" si="1"/>
        <v>8.7000000000000011</v>
      </c>
      <c r="N37">
        <f t="shared" si="2"/>
        <v>10.4</v>
      </c>
      <c r="O37">
        <f t="shared" si="3"/>
        <v>108.9</v>
      </c>
      <c r="P37">
        <f t="shared" si="4"/>
        <v>26.900000000000002</v>
      </c>
      <c r="Q37">
        <f t="shared" si="5"/>
        <v>0</v>
      </c>
      <c r="R37">
        <f t="shared" si="6"/>
        <v>0</v>
      </c>
      <c r="S37">
        <f t="shared" si="7"/>
        <v>0</v>
      </c>
    </row>
    <row r="38" spans="1:19" x14ac:dyDescent="0.25">
      <c r="A38" t="s">
        <v>37</v>
      </c>
      <c r="B38">
        <v>22</v>
      </c>
      <c r="C38">
        <v>22</v>
      </c>
      <c r="D38">
        <v>37</v>
      </c>
      <c r="E38">
        <v>683</v>
      </c>
      <c r="F38">
        <v>265</v>
      </c>
      <c r="J38">
        <f>100/100</f>
        <v>1</v>
      </c>
      <c r="L38">
        <f t="shared" si="0"/>
        <v>22</v>
      </c>
      <c r="M38">
        <f t="shared" si="1"/>
        <v>22</v>
      </c>
      <c r="N38">
        <f t="shared" si="2"/>
        <v>37</v>
      </c>
      <c r="O38">
        <f t="shared" si="3"/>
        <v>683</v>
      </c>
      <c r="P38">
        <f t="shared" si="4"/>
        <v>265</v>
      </c>
      <c r="Q38">
        <f t="shared" si="5"/>
        <v>0</v>
      </c>
      <c r="R38">
        <f t="shared" si="6"/>
        <v>0</v>
      </c>
      <c r="S38">
        <f t="shared" si="7"/>
        <v>0</v>
      </c>
    </row>
    <row r="39" spans="1:19" x14ac:dyDescent="0.25">
      <c r="A39" t="s">
        <v>38</v>
      </c>
      <c r="B39">
        <v>322</v>
      </c>
      <c r="C39">
        <v>460</v>
      </c>
      <c r="D39">
        <v>330</v>
      </c>
      <c r="E39">
        <v>5250</v>
      </c>
      <c r="F39">
        <v>2160</v>
      </c>
      <c r="J39">
        <v>1</v>
      </c>
      <c r="L39">
        <f t="shared" si="0"/>
        <v>322</v>
      </c>
      <c r="M39">
        <f t="shared" si="1"/>
        <v>460</v>
      </c>
      <c r="N39">
        <f t="shared" si="2"/>
        <v>330</v>
      </c>
      <c r="O39">
        <f t="shared" si="3"/>
        <v>5250</v>
      </c>
      <c r="P39">
        <f t="shared" si="4"/>
        <v>2160</v>
      </c>
      <c r="Q39">
        <f t="shared" si="5"/>
        <v>0</v>
      </c>
      <c r="R39">
        <f t="shared" si="6"/>
        <v>0</v>
      </c>
      <c r="S39">
        <f t="shared" si="7"/>
        <v>0</v>
      </c>
    </row>
    <row r="40" spans="1:19" x14ac:dyDescent="0.25">
      <c r="A40" t="s">
        <v>39</v>
      </c>
      <c r="B40">
        <v>137</v>
      </c>
      <c r="C40">
        <v>246</v>
      </c>
      <c r="D40">
        <v>182</v>
      </c>
      <c r="E40">
        <v>1436</v>
      </c>
      <c r="F40">
        <v>420</v>
      </c>
      <c r="J40">
        <f>50/100</f>
        <v>0.5</v>
      </c>
      <c r="L40">
        <f t="shared" si="0"/>
        <v>68.5</v>
      </c>
      <c r="M40">
        <f t="shared" si="1"/>
        <v>123</v>
      </c>
      <c r="N40">
        <f t="shared" si="2"/>
        <v>91</v>
      </c>
      <c r="O40">
        <f t="shared" si="3"/>
        <v>718</v>
      </c>
      <c r="P40">
        <f t="shared" si="4"/>
        <v>210</v>
      </c>
      <c r="Q40">
        <f t="shared" si="5"/>
        <v>0</v>
      </c>
      <c r="R40">
        <f t="shared" si="6"/>
        <v>0</v>
      </c>
      <c r="S40">
        <f t="shared" si="7"/>
        <v>0</v>
      </c>
    </row>
    <row r="41" spans="1:19" x14ac:dyDescent="0.25">
      <c r="A41" t="s">
        <v>40</v>
      </c>
      <c r="B41">
        <v>177</v>
      </c>
      <c r="C41">
        <v>341</v>
      </c>
      <c r="D41">
        <v>319</v>
      </c>
      <c r="E41">
        <v>4200</v>
      </c>
      <c r="F41">
        <v>1593</v>
      </c>
      <c r="J41">
        <f>125/100</f>
        <v>1.25</v>
      </c>
      <c r="L41">
        <f t="shared" si="0"/>
        <v>221.25</v>
      </c>
      <c r="M41">
        <f t="shared" si="1"/>
        <v>426.25</v>
      </c>
      <c r="N41">
        <f t="shared" si="2"/>
        <v>398.75</v>
      </c>
      <c r="O41">
        <f t="shared" si="3"/>
        <v>5250</v>
      </c>
      <c r="P41">
        <f t="shared" si="4"/>
        <v>1991.25</v>
      </c>
      <c r="Q41">
        <f t="shared" si="5"/>
        <v>0</v>
      </c>
      <c r="R41">
        <f t="shared" si="6"/>
        <v>0</v>
      </c>
      <c r="S41">
        <f t="shared" si="7"/>
        <v>0</v>
      </c>
    </row>
    <row r="42" spans="1:19" x14ac:dyDescent="0.25">
      <c r="A42" t="s">
        <v>41</v>
      </c>
      <c r="B42">
        <v>139</v>
      </c>
      <c r="C42">
        <v>250</v>
      </c>
      <c r="D42">
        <v>242</v>
      </c>
      <c r="E42">
        <v>3526</v>
      </c>
      <c r="F42">
        <v>1321</v>
      </c>
      <c r="J42">
        <f>125/100</f>
        <v>1.25</v>
      </c>
      <c r="L42">
        <f t="shared" si="0"/>
        <v>173.75</v>
      </c>
      <c r="M42">
        <f t="shared" si="1"/>
        <v>312.5</v>
      </c>
      <c r="N42">
        <f t="shared" si="2"/>
        <v>302.5</v>
      </c>
      <c r="O42">
        <f t="shared" si="3"/>
        <v>4407.5</v>
      </c>
      <c r="P42">
        <f t="shared" si="4"/>
        <v>1651.25</v>
      </c>
      <c r="Q42">
        <f t="shared" si="5"/>
        <v>0</v>
      </c>
      <c r="R42">
        <f t="shared" si="6"/>
        <v>0</v>
      </c>
      <c r="S42">
        <f t="shared" si="7"/>
        <v>0</v>
      </c>
    </row>
    <row r="43" spans="1:19" x14ac:dyDescent="0.25">
      <c r="A43" t="s">
        <v>42</v>
      </c>
      <c r="B43">
        <v>117</v>
      </c>
      <c r="C43">
        <v>226</v>
      </c>
      <c r="D43">
        <v>207</v>
      </c>
      <c r="E43">
        <v>3009</v>
      </c>
      <c r="F43">
        <v>978</v>
      </c>
      <c r="J43">
        <f>135/100</f>
        <v>1.35</v>
      </c>
      <c r="L43">
        <f t="shared" si="0"/>
        <v>157.95000000000002</v>
      </c>
      <c r="M43">
        <f t="shared" si="1"/>
        <v>305.10000000000002</v>
      </c>
      <c r="N43">
        <f t="shared" si="2"/>
        <v>279.45000000000005</v>
      </c>
      <c r="O43">
        <f t="shared" si="3"/>
        <v>4062.15</v>
      </c>
      <c r="P43">
        <f t="shared" si="4"/>
        <v>1320.3000000000002</v>
      </c>
      <c r="Q43">
        <f t="shared" si="5"/>
        <v>0</v>
      </c>
      <c r="R43">
        <f t="shared" si="6"/>
        <v>0</v>
      </c>
      <c r="S43">
        <f t="shared" si="7"/>
        <v>0</v>
      </c>
    </row>
    <row r="44" spans="1:19" x14ac:dyDescent="0.25">
      <c r="A44" t="s">
        <v>43</v>
      </c>
      <c r="B44">
        <v>139</v>
      </c>
      <c r="C44">
        <v>238</v>
      </c>
      <c r="D44">
        <v>205</v>
      </c>
      <c r="E44">
        <v>3115</v>
      </c>
      <c r="F44">
        <v>899</v>
      </c>
      <c r="J44">
        <f>225/100</f>
        <v>2.25</v>
      </c>
      <c r="L44">
        <f t="shared" si="0"/>
        <v>312.75</v>
      </c>
      <c r="M44">
        <f t="shared" si="1"/>
        <v>535.5</v>
      </c>
      <c r="N44">
        <f t="shared" si="2"/>
        <v>461.25</v>
      </c>
      <c r="O44">
        <f t="shared" si="3"/>
        <v>7008.75</v>
      </c>
      <c r="P44">
        <f t="shared" si="4"/>
        <v>2022.75</v>
      </c>
      <c r="Q44">
        <f t="shared" si="5"/>
        <v>0</v>
      </c>
      <c r="R44">
        <f t="shared" si="6"/>
        <v>0</v>
      </c>
      <c r="S44">
        <f t="shared" si="7"/>
        <v>0</v>
      </c>
    </row>
    <row r="45" spans="1:19" x14ac:dyDescent="0.25">
      <c r="A45" t="s">
        <v>44</v>
      </c>
      <c r="B45">
        <v>105</v>
      </c>
      <c r="C45">
        <v>68</v>
      </c>
      <c r="D45">
        <v>64</v>
      </c>
      <c r="E45">
        <v>939</v>
      </c>
      <c r="F45">
        <v>266</v>
      </c>
      <c r="J45">
        <f>175/100</f>
        <v>1.75</v>
      </c>
      <c r="L45">
        <f t="shared" si="0"/>
        <v>183.75</v>
      </c>
      <c r="M45">
        <f t="shared" si="1"/>
        <v>119</v>
      </c>
      <c r="N45">
        <f t="shared" si="2"/>
        <v>112</v>
      </c>
      <c r="O45">
        <f t="shared" si="3"/>
        <v>1643.25</v>
      </c>
      <c r="P45">
        <f t="shared" si="4"/>
        <v>465.5</v>
      </c>
      <c r="Q45">
        <f t="shared" si="5"/>
        <v>0</v>
      </c>
      <c r="R45">
        <f t="shared" si="6"/>
        <v>0</v>
      </c>
      <c r="S45">
        <f t="shared" si="7"/>
        <v>0</v>
      </c>
    </row>
    <row r="46" spans="1:19" x14ac:dyDescent="0.25">
      <c r="A46" t="s">
        <v>45</v>
      </c>
      <c r="B46">
        <v>370</v>
      </c>
      <c r="C46">
        <v>232</v>
      </c>
      <c r="D46">
        <v>222</v>
      </c>
      <c r="E46">
        <v>3180</v>
      </c>
      <c r="F46">
        <v>1039</v>
      </c>
      <c r="J46">
        <f>125/100</f>
        <v>1.25</v>
      </c>
      <c r="L46">
        <f t="shared" si="0"/>
        <v>462.5</v>
      </c>
      <c r="M46">
        <f t="shared" si="1"/>
        <v>290</v>
      </c>
      <c r="N46">
        <f t="shared" si="2"/>
        <v>277.5</v>
      </c>
      <c r="O46">
        <f t="shared" si="3"/>
        <v>3975</v>
      </c>
      <c r="P46">
        <f t="shared" si="4"/>
        <v>1298.75</v>
      </c>
      <c r="Q46">
        <f t="shared" si="5"/>
        <v>0</v>
      </c>
      <c r="R46">
        <f t="shared" si="6"/>
        <v>0</v>
      </c>
      <c r="S46">
        <f t="shared" si="7"/>
        <v>0</v>
      </c>
    </row>
    <row r="47" spans="1:19" x14ac:dyDescent="0.25">
      <c r="A47" t="s">
        <v>46</v>
      </c>
      <c r="B47">
        <v>254</v>
      </c>
      <c r="C47">
        <v>209</v>
      </c>
      <c r="D47">
        <v>209</v>
      </c>
      <c r="E47">
        <v>2879</v>
      </c>
      <c r="F47">
        <v>974</v>
      </c>
      <c r="J47">
        <f>75/100</f>
        <v>0.75</v>
      </c>
      <c r="L47">
        <f t="shared" si="0"/>
        <v>190.5</v>
      </c>
      <c r="M47">
        <f t="shared" si="1"/>
        <v>156.75</v>
      </c>
      <c r="N47">
        <f t="shared" si="2"/>
        <v>156.75</v>
      </c>
      <c r="O47">
        <f t="shared" si="3"/>
        <v>2159.25</v>
      </c>
      <c r="P47">
        <f t="shared" si="4"/>
        <v>730.5</v>
      </c>
      <c r="Q47">
        <f t="shared" si="5"/>
        <v>0</v>
      </c>
      <c r="R47">
        <f t="shared" si="6"/>
        <v>0</v>
      </c>
      <c r="S47">
        <f t="shared" si="7"/>
        <v>0</v>
      </c>
    </row>
    <row r="48" spans="1:19" x14ac:dyDescent="0.25">
      <c r="A48" t="s">
        <v>47</v>
      </c>
      <c r="B48">
        <v>150</v>
      </c>
      <c r="C48">
        <v>264</v>
      </c>
      <c r="D48">
        <v>293</v>
      </c>
      <c r="E48">
        <v>2816</v>
      </c>
      <c r="F48">
        <v>1409</v>
      </c>
      <c r="J48">
        <v>1</v>
      </c>
      <c r="L48">
        <f t="shared" si="0"/>
        <v>150</v>
      </c>
      <c r="M48">
        <f t="shared" si="1"/>
        <v>264</v>
      </c>
      <c r="N48">
        <f t="shared" si="2"/>
        <v>293</v>
      </c>
      <c r="O48">
        <f t="shared" si="3"/>
        <v>2816</v>
      </c>
      <c r="P48">
        <f t="shared" si="4"/>
        <v>1409</v>
      </c>
      <c r="Q48">
        <f t="shared" si="5"/>
        <v>0</v>
      </c>
      <c r="R48">
        <f t="shared" si="6"/>
        <v>0</v>
      </c>
      <c r="S48">
        <f t="shared" si="7"/>
        <v>0</v>
      </c>
    </row>
    <row r="49" spans="1:19" x14ac:dyDescent="0.25">
      <c r="A49" t="s">
        <v>48</v>
      </c>
      <c r="B49">
        <v>303</v>
      </c>
      <c r="C49">
        <v>311</v>
      </c>
      <c r="D49">
        <v>236</v>
      </c>
      <c r="E49">
        <v>3778</v>
      </c>
      <c r="F49">
        <v>1257</v>
      </c>
      <c r="J49">
        <v>1</v>
      </c>
      <c r="L49">
        <f t="shared" si="0"/>
        <v>303</v>
      </c>
      <c r="M49">
        <f t="shared" si="1"/>
        <v>311</v>
      </c>
      <c r="N49">
        <f t="shared" si="2"/>
        <v>236</v>
      </c>
      <c r="O49">
        <f t="shared" si="3"/>
        <v>3778</v>
      </c>
      <c r="P49">
        <f t="shared" si="4"/>
        <v>1257</v>
      </c>
      <c r="Q49">
        <f t="shared" si="5"/>
        <v>0</v>
      </c>
      <c r="R49">
        <f t="shared" si="6"/>
        <v>0</v>
      </c>
      <c r="S49">
        <f t="shared" si="7"/>
        <v>0</v>
      </c>
    </row>
    <row r="50" spans="1:19" x14ac:dyDescent="0.25">
      <c r="A50" t="s">
        <v>49</v>
      </c>
      <c r="B50">
        <v>120</v>
      </c>
      <c r="C50">
        <v>170</v>
      </c>
      <c r="D50">
        <v>240</v>
      </c>
      <c r="E50">
        <v>3335</v>
      </c>
      <c r="F50">
        <v>1471</v>
      </c>
      <c r="J50">
        <f>225/100</f>
        <v>2.25</v>
      </c>
      <c r="L50">
        <f t="shared" si="0"/>
        <v>270</v>
      </c>
      <c r="M50">
        <f t="shared" si="1"/>
        <v>382.5</v>
      </c>
      <c r="N50">
        <f t="shared" si="2"/>
        <v>540</v>
      </c>
      <c r="O50">
        <f t="shared" si="3"/>
        <v>7503.75</v>
      </c>
      <c r="P50">
        <f t="shared" si="4"/>
        <v>3309.75</v>
      </c>
      <c r="Q50">
        <f t="shared" si="5"/>
        <v>0</v>
      </c>
      <c r="R50">
        <f t="shared" si="6"/>
        <v>0</v>
      </c>
      <c r="S50">
        <f t="shared" si="7"/>
        <v>0</v>
      </c>
    </row>
    <row r="51" spans="1:19" x14ac:dyDescent="0.25">
      <c r="A51" t="s">
        <v>50</v>
      </c>
      <c r="B51">
        <v>174</v>
      </c>
      <c r="C51">
        <v>213</v>
      </c>
      <c r="D51">
        <v>240</v>
      </c>
      <c r="E51">
        <v>2573</v>
      </c>
      <c r="F51">
        <v>895</v>
      </c>
      <c r="J51">
        <f>250/100</f>
        <v>2.5</v>
      </c>
      <c r="L51">
        <f t="shared" si="0"/>
        <v>435</v>
      </c>
      <c r="M51">
        <f t="shared" si="1"/>
        <v>532.5</v>
      </c>
      <c r="N51">
        <f t="shared" si="2"/>
        <v>600</v>
      </c>
      <c r="O51">
        <f t="shared" si="3"/>
        <v>6432.5</v>
      </c>
      <c r="P51">
        <f t="shared" si="4"/>
        <v>2237.5</v>
      </c>
      <c r="Q51">
        <f t="shared" si="5"/>
        <v>0</v>
      </c>
      <c r="R51">
        <f t="shared" si="6"/>
        <v>0</v>
      </c>
      <c r="S51">
        <f t="shared" si="7"/>
        <v>0</v>
      </c>
    </row>
    <row r="52" spans="1:19" x14ac:dyDescent="0.25">
      <c r="A52" t="s">
        <v>51</v>
      </c>
      <c r="B52">
        <v>245</v>
      </c>
      <c r="C52">
        <v>821</v>
      </c>
      <c r="D52">
        <v>615</v>
      </c>
      <c r="E52">
        <v>9385</v>
      </c>
      <c r="F52">
        <v>2051</v>
      </c>
      <c r="J52">
        <f>170/100</f>
        <v>1.7</v>
      </c>
      <c r="L52">
        <f t="shared" si="0"/>
        <v>416.5</v>
      </c>
      <c r="M52">
        <f t="shared" si="1"/>
        <v>1395.7</v>
      </c>
      <c r="N52">
        <f t="shared" si="2"/>
        <v>1045.5</v>
      </c>
      <c r="O52">
        <f t="shared" si="3"/>
        <v>15954.5</v>
      </c>
      <c r="P52">
        <f t="shared" si="4"/>
        <v>3486.7</v>
      </c>
      <c r="Q52">
        <f t="shared" si="5"/>
        <v>0</v>
      </c>
      <c r="R52">
        <f t="shared" si="6"/>
        <v>0</v>
      </c>
      <c r="S52">
        <f t="shared" si="7"/>
        <v>0</v>
      </c>
    </row>
    <row r="53" spans="1:19" x14ac:dyDescent="0.25">
      <c r="A53" t="s">
        <v>52</v>
      </c>
      <c r="B53">
        <v>576</v>
      </c>
      <c r="C53">
        <v>437</v>
      </c>
      <c r="D53">
        <v>326</v>
      </c>
      <c r="E53">
        <v>5727</v>
      </c>
      <c r="J53">
        <f>50/100</f>
        <v>0.5</v>
      </c>
      <c r="L53">
        <f t="shared" si="0"/>
        <v>288</v>
      </c>
      <c r="M53">
        <f t="shared" si="1"/>
        <v>218.5</v>
      </c>
      <c r="N53">
        <f t="shared" si="2"/>
        <v>163</v>
      </c>
      <c r="O53">
        <f t="shared" si="3"/>
        <v>2863.5</v>
      </c>
      <c r="P53">
        <f t="shared" si="4"/>
        <v>0</v>
      </c>
      <c r="Q53">
        <f t="shared" si="5"/>
        <v>0</v>
      </c>
      <c r="R53">
        <f t="shared" si="6"/>
        <v>0</v>
      </c>
      <c r="S53">
        <f t="shared" si="7"/>
        <v>0</v>
      </c>
    </row>
    <row r="54" spans="1:19" x14ac:dyDescent="0.25">
      <c r="A54" t="s">
        <v>53</v>
      </c>
      <c r="B54">
        <v>511</v>
      </c>
      <c r="C54">
        <v>154</v>
      </c>
      <c r="D54">
        <v>133</v>
      </c>
      <c r="E54">
        <v>2147</v>
      </c>
      <c r="F54">
        <v>516</v>
      </c>
      <c r="J54">
        <f>110/100</f>
        <v>1.1000000000000001</v>
      </c>
      <c r="L54">
        <f t="shared" si="0"/>
        <v>562.1</v>
      </c>
      <c r="M54">
        <f t="shared" si="1"/>
        <v>169.4</v>
      </c>
      <c r="N54">
        <f t="shared" si="2"/>
        <v>146.30000000000001</v>
      </c>
      <c r="O54">
        <f t="shared" si="3"/>
        <v>2361.7000000000003</v>
      </c>
      <c r="P54">
        <f t="shared" si="4"/>
        <v>567.6</v>
      </c>
      <c r="Q54">
        <f t="shared" si="5"/>
        <v>0</v>
      </c>
      <c r="R54">
        <f t="shared" si="6"/>
        <v>0</v>
      </c>
      <c r="S54">
        <f t="shared" si="7"/>
        <v>0</v>
      </c>
    </row>
    <row r="55" spans="1:19" x14ac:dyDescent="0.25">
      <c r="A55" t="s">
        <v>54</v>
      </c>
      <c r="B55">
        <v>230</v>
      </c>
      <c r="C55">
        <v>56</v>
      </c>
      <c r="D55">
        <v>32</v>
      </c>
      <c r="E55">
        <v>747</v>
      </c>
      <c r="F55">
        <v>110</v>
      </c>
      <c r="J55">
        <v>1</v>
      </c>
      <c r="L55">
        <f t="shared" si="0"/>
        <v>230</v>
      </c>
      <c r="M55">
        <f t="shared" si="1"/>
        <v>56</v>
      </c>
      <c r="N55">
        <f t="shared" si="2"/>
        <v>32</v>
      </c>
      <c r="O55">
        <f t="shared" si="3"/>
        <v>747</v>
      </c>
      <c r="P55">
        <f t="shared" si="4"/>
        <v>110</v>
      </c>
      <c r="Q55">
        <f t="shared" si="5"/>
        <v>0</v>
      </c>
      <c r="R55">
        <f t="shared" si="6"/>
        <v>0</v>
      </c>
      <c r="S55">
        <f t="shared" si="7"/>
        <v>0</v>
      </c>
    </row>
    <row r="56" spans="1:19" x14ac:dyDescent="0.25">
      <c r="A56" t="s">
        <v>55</v>
      </c>
      <c r="B56">
        <v>174</v>
      </c>
      <c r="C56">
        <v>54</v>
      </c>
      <c r="D56">
        <v>55</v>
      </c>
      <c r="E56">
        <v>681</v>
      </c>
      <c r="F56">
        <v>111</v>
      </c>
      <c r="J56">
        <f>140/100</f>
        <v>1.4</v>
      </c>
      <c r="L56">
        <f t="shared" si="0"/>
        <v>243.6</v>
      </c>
      <c r="M56">
        <f t="shared" si="1"/>
        <v>75.599999999999994</v>
      </c>
      <c r="N56">
        <f t="shared" si="2"/>
        <v>77</v>
      </c>
      <c r="O56">
        <f t="shared" si="3"/>
        <v>953.4</v>
      </c>
      <c r="P56">
        <f t="shared" si="4"/>
        <v>155.39999999999998</v>
      </c>
      <c r="Q56">
        <f t="shared" si="5"/>
        <v>0</v>
      </c>
      <c r="R56">
        <f t="shared" si="6"/>
        <v>0</v>
      </c>
      <c r="S56">
        <f t="shared" si="7"/>
        <v>0</v>
      </c>
    </row>
    <row r="57" spans="1:19" x14ac:dyDescent="0.25">
      <c r="A57" t="s">
        <v>56</v>
      </c>
      <c r="B57">
        <v>391</v>
      </c>
      <c r="C57">
        <v>7</v>
      </c>
      <c r="D57">
        <v>7</v>
      </c>
      <c r="E57">
        <v>99</v>
      </c>
      <c r="F57">
        <v>18</v>
      </c>
      <c r="J57">
        <v>1</v>
      </c>
      <c r="L57">
        <f t="shared" si="0"/>
        <v>391</v>
      </c>
      <c r="M57">
        <f t="shared" si="1"/>
        <v>7</v>
      </c>
      <c r="N57">
        <f t="shared" si="2"/>
        <v>7</v>
      </c>
      <c r="O57">
        <f t="shared" si="3"/>
        <v>99</v>
      </c>
      <c r="P57">
        <f t="shared" si="4"/>
        <v>18</v>
      </c>
      <c r="Q57">
        <f t="shared" si="5"/>
        <v>0</v>
      </c>
      <c r="R57">
        <f t="shared" si="6"/>
        <v>0</v>
      </c>
      <c r="S57">
        <f t="shared" si="7"/>
        <v>0</v>
      </c>
    </row>
    <row r="58" spans="1:19" x14ac:dyDescent="0.25">
      <c r="A58" t="s">
        <v>57</v>
      </c>
      <c r="B58">
        <v>306</v>
      </c>
      <c r="C58">
        <v>8</v>
      </c>
      <c r="D58">
        <v>5</v>
      </c>
      <c r="E58">
        <v>75</v>
      </c>
      <c r="F58">
        <v>17</v>
      </c>
      <c r="J58">
        <f>25/100</f>
        <v>0.25</v>
      </c>
      <c r="L58">
        <f t="shared" si="0"/>
        <v>76.5</v>
      </c>
      <c r="M58">
        <f t="shared" si="1"/>
        <v>2</v>
      </c>
      <c r="N58">
        <f t="shared" si="2"/>
        <v>1.25</v>
      </c>
      <c r="O58">
        <f t="shared" si="3"/>
        <v>18.75</v>
      </c>
      <c r="P58">
        <f t="shared" si="4"/>
        <v>4.25</v>
      </c>
      <c r="Q58">
        <f t="shared" si="5"/>
        <v>0</v>
      </c>
      <c r="R58">
        <f t="shared" si="6"/>
        <v>0</v>
      </c>
      <c r="S58">
        <f t="shared" si="7"/>
        <v>0</v>
      </c>
    </row>
    <row r="59" spans="1:19" x14ac:dyDescent="0.25">
      <c r="A59" t="s">
        <v>58</v>
      </c>
      <c r="B59">
        <v>489</v>
      </c>
      <c r="C59">
        <v>142</v>
      </c>
      <c r="D59">
        <v>90</v>
      </c>
      <c r="E59">
        <v>1626</v>
      </c>
      <c r="F59">
        <v>282</v>
      </c>
      <c r="J59">
        <v>1</v>
      </c>
      <c r="L59">
        <f t="shared" si="0"/>
        <v>489</v>
      </c>
      <c r="M59">
        <f t="shared" si="1"/>
        <v>142</v>
      </c>
      <c r="N59">
        <f t="shared" si="2"/>
        <v>90</v>
      </c>
      <c r="O59">
        <f t="shared" si="3"/>
        <v>1626</v>
      </c>
      <c r="P59">
        <f t="shared" si="4"/>
        <v>282</v>
      </c>
      <c r="Q59">
        <f t="shared" si="5"/>
        <v>0</v>
      </c>
      <c r="R59">
        <f t="shared" si="6"/>
        <v>0</v>
      </c>
      <c r="S59">
        <f t="shared" si="7"/>
        <v>0</v>
      </c>
    </row>
    <row r="60" spans="1:19" x14ac:dyDescent="0.25">
      <c r="A60" t="s">
        <v>59</v>
      </c>
      <c r="B60">
        <v>242</v>
      </c>
      <c r="C60">
        <v>169</v>
      </c>
      <c r="D60">
        <v>75</v>
      </c>
      <c r="E60">
        <v>2955</v>
      </c>
      <c r="F60">
        <v>272</v>
      </c>
      <c r="J60">
        <f>25/100</f>
        <v>0.25</v>
      </c>
      <c r="L60">
        <f t="shared" si="0"/>
        <v>60.5</v>
      </c>
      <c r="M60">
        <f t="shared" si="1"/>
        <v>42.25</v>
      </c>
      <c r="N60">
        <f t="shared" si="2"/>
        <v>18.75</v>
      </c>
      <c r="O60">
        <f t="shared" si="3"/>
        <v>738.75</v>
      </c>
      <c r="P60">
        <f t="shared" si="4"/>
        <v>68</v>
      </c>
      <c r="Q60">
        <f t="shared" si="5"/>
        <v>0</v>
      </c>
      <c r="R60">
        <f t="shared" si="6"/>
        <v>0</v>
      </c>
      <c r="S60">
        <f t="shared" si="7"/>
        <v>0</v>
      </c>
    </row>
    <row r="61" spans="1:19" x14ac:dyDescent="0.25">
      <c r="A61" t="s">
        <v>60</v>
      </c>
      <c r="B61">
        <v>252</v>
      </c>
      <c r="C61">
        <v>123</v>
      </c>
      <c r="D61">
        <v>80</v>
      </c>
      <c r="E61">
        <v>1930</v>
      </c>
      <c r="F61">
        <v>381</v>
      </c>
      <c r="J61">
        <f>30/100</f>
        <v>0.3</v>
      </c>
      <c r="L61">
        <f t="shared" si="0"/>
        <v>75.599999999999994</v>
      </c>
      <c r="M61">
        <f t="shared" si="1"/>
        <v>36.9</v>
      </c>
      <c r="N61">
        <f t="shared" si="2"/>
        <v>24</v>
      </c>
      <c r="O61">
        <f t="shared" si="3"/>
        <v>579</v>
      </c>
      <c r="P61">
        <f t="shared" si="4"/>
        <v>114.3</v>
      </c>
      <c r="Q61">
        <f t="shared" si="5"/>
        <v>0</v>
      </c>
      <c r="R61">
        <f t="shared" si="6"/>
        <v>0</v>
      </c>
      <c r="S61">
        <f t="shared" si="7"/>
        <v>0</v>
      </c>
    </row>
    <row r="62" spans="1:19" x14ac:dyDescent="0.25">
      <c r="A62" t="s">
        <v>61</v>
      </c>
      <c r="B62">
        <v>139</v>
      </c>
      <c r="C62">
        <v>111</v>
      </c>
      <c r="D62">
        <v>50</v>
      </c>
      <c r="E62">
        <v>1717</v>
      </c>
      <c r="F62">
        <v>186</v>
      </c>
      <c r="J62">
        <v>1</v>
      </c>
      <c r="L62">
        <f t="shared" si="0"/>
        <v>139</v>
      </c>
      <c r="M62">
        <f t="shared" si="1"/>
        <v>111</v>
      </c>
      <c r="N62">
        <f t="shared" si="2"/>
        <v>50</v>
      </c>
      <c r="O62">
        <f t="shared" si="3"/>
        <v>1717</v>
      </c>
      <c r="P62">
        <f t="shared" si="4"/>
        <v>186</v>
      </c>
      <c r="Q62">
        <f t="shared" si="5"/>
        <v>0</v>
      </c>
      <c r="R62">
        <f t="shared" si="6"/>
        <v>0</v>
      </c>
      <c r="S62">
        <f t="shared" si="7"/>
        <v>0</v>
      </c>
    </row>
    <row r="63" spans="1:19" x14ac:dyDescent="0.25">
      <c r="A63" t="s">
        <v>62</v>
      </c>
      <c r="B63">
        <v>346</v>
      </c>
      <c r="C63">
        <v>230</v>
      </c>
      <c r="D63">
        <v>126</v>
      </c>
      <c r="E63">
        <v>2546</v>
      </c>
      <c r="F63">
        <v>575</v>
      </c>
      <c r="J63">
        <f>30/100</f>
        <v>0.3</v>
      </c>
      <c r="L63">
        <f t="shared" si="0"/>
        <v>103.8</v>
      </c>
      <c r="M63">
        <f t="shared" si="1"/>
        <v>69</v>
      </c>
      <c r="N63">
        <f t="shared" si="2"/>
        <v>37.799999999999997</v>
      </c>
      <c r="O63">
        <f t="shared" si="3"/>
        <v>763.8</v>
      </c>
      <c r="P63">
        <f t="shared" si="4"/>
        <v>172.5</v>
      </c>
      <c r="Q63">
        <f t="shared" si="5"/>
        <v>0</v>
      </c>
      <c r="R63">
        <f t="shared" si="6"/>
        <v>0</v>
      </c>
      <c r="S63">
        <f t="shared" si="7"/>
        <v>0</v>
      </c>
    </row>
    <row r="64" spans="1:19" x14ac:dyDescent="0.25">
      <c r="A64" t="s">
        <v>63</v>
      </c>
      <c r="B64">
        <v>70</v>
      </c>
      <c r="C64">
        <v>21</v>
      </c>
      <c r="D64">
        <v>29</v>
      </c>
      <c r="E64">
        <v>351</v>
      </c>
      <c r="F64">
        <v>72</v>
      </c>
      <c r="J64">
        <f>125/100</f>
        <v>1.25</v>
      </c>
      <c r="L64">
        <f t="shared" si="0"/>
        <v>87.5</v>
      </c>
      <c r="M64">
        <f t="shared" si="1"/>
        <v>26.25</v>
      </c>
      <c r="N64">
        <f t="shared" si="2"/>
        <v>36.25</v>
      </c>
      <c r="O64">
        <f t="shared" si="3"/>
        <v>438.75</v>
      </c>
      <c r="P64">
        <f t="shared" si="4"/>
        <v>90</v>
      </c>
      <c r="Q64">
        <f t="shared" si="5"/>
        <v>0</v>
      </c>
      <c r="R64">
        <f t="shared" si="6"/>
        <v>0</v>
      </c>
      <c r="S64">
        <f t="shared" si="7"/>
        <v>0</v>
      </c>
    </row>
    <row r="65" spans="1:19" x14ac:dyDescent="0.25">
      <c r="A65" t="s">
        <v>64</v>
      </c>
      <c r="B65">
        <v>108</v>
      </c>
      <c r="C65">
        <v>28</v>
      </c>
      <c r="D65">
        <v>23</v>
      </c>
      <c r="E65">
        <v>401</v>
      </c>
      <c r="F65">
        <v>104</v>
      </c>
      <c r="J65">
        <v>1</v>
      </c>
      <c r="L65">
        <f t="shared" si="0"/>
        <v>108</v>
      </c>
      <c r="M65">
        <f t="shared" si="1"/>
        <v>28</v>
      </c>
      <c r="N65">
        <f t="shared" si="2"/>
        <v>23</v>
      </c>
      <c r="O65">
        <f t="shared" si="3"/>
        <v>401</v>
      </c>
      <c r="P65">
        <f t="shared" si="4"/>
        <v>104</v>
      </c>
      <c r="Q65">
        <f t="shared" si="5"/>
        <v>0</v>
      </c>
      <c r="R65">
        <f t="shared" si="6"/>
        <v>0</v>
      </c>
      <c r="S65">
        <f t="shared" si="7"/>
        <v>0</v>
      </c>
    </row>
    <row r="66" spans="1:19" x14ac:dyDescent="0.25">
      <c r="A66" t="s">
        <v>65</v>
      </c>
      <c r="B66">
        <v>68</v>
      </c>
      <c r="C66">
        <v>13</v>
      </c>
      <c r="D66">
        <v>6</v>
      </c>
      <c r="E66">
        <v>160</v>
      </c>
      <c r="F66">
        <v>31</v>
      </c>
      <c r="J66">
        <v>1</v>
      </c>
      <c r="L66">
        <f t="shared" si="0"/>
        <v>68</v>
      </c>
      <c r="M66">
        <f t="shared" si="1"/>
        <v>13</v>
      </c>
      <c r="N66">
        <f t="shared" si="2"/>
        <v>6</v>
      </c>
      <c r="O66">
        <f t="shared" si="3"/>
        <v>160</v>
      </c>
      <c r="P66">
        <f t="shared" si="4"/>
        <v>31</v>
      </c>
      <c r="Q66">
        <f t="shared" si="5"/>
        <v>0</v>
      </c>
      <c r="R66">
        <f t="shared" si="6"/>
        <v>0</v>
      </c>
      <c r="S66">
        <f t="shared" si="7"/>
        <v>0</v>
      </c>
    </row>
    <row r="67" spans="1:19" x14ac:dyDescent="0.25">
      <c r="A67" t="s">
        <v>66</v>
      </c>
      <c r="B67">
        <v>178</v>
      </c>
      <c r="C67">
        <v>247</v>
      </c>
      <c r="D67">
        <v>183</v>
      </c>
      <c r="E67">
        <v>1447</v>
      </c>
      <c r="F67">
        <v>422</v>
      </c>
      <c r="J67">
        <f>120/100</f>
        <v>1.2</v>
      </c>
      <c r="L67">
        <f t="shared" ref="L67:L87" si="8">B67*J67</f>
        <v>213.6</v>
      </c>
      <c r="M67">
        <f t="shared" ref="M67:M87" si="9">C67*J67</f>
        <v>296.39999999999998</v>
      </c>
      <c r="N67">
        <f t="shared" ref="N67:N87" si="10">D67*J67</f>
        <v>219.6</v>
      </c>
      <c r="O67">
        <f t="shared" ref="O67:O87" si="11">E67*J67</f>
        <v>1736.3999999999999</v>
      </c>
      <c r="P67">
        <f t="shared" ref="P67:P87" si="12">F67*J67</f>
        <v>506.4</v>
      </c>
      <c r="Q67">
        <f t="shared" ref="Q67:Q87" si="13">G67*J67</f>
        <v>0</v>
      </c>
      <c r="R67">
        <f t="shared" ref="R67:R87" si="14">H67*J67</f>
        <v>0</v>
      </c>
      <c r="S67">
        <f t="shared" ref="S67:S87" si="15">I67*J67</f>
        <v>0</v>
      </c>
    </row>
    <row r="68" spans="1:19" x14ac:dyDescent="0.25">
      <c r="A68" t="s">
        <v>67</v>
      </c>
      <c r="B68">
        <v>304</v>
      </c>
      <c r="C68">
        <v>123</v>
      </c>
      <c r="D68">
        <v>62</v>
      </c>
      <c r="E68">
        <v>1868</v>
      </c>
      <c r="F68">
        <v>214</v>
      </c>
      <c r="J68">
        <f>200/100</f>
        <v>2</v>
      </c>
      <c r="L68">
        <f t="shared" si="8"/>
        <v>608</v>
      </c>
      <c r="M68">
        <f t="shared" si="9"/>
        <v>246</v>
      </c>
      <c r="N68">
        <f t="shared" si="10"/>
        <v>124</v>
      </c>
      <c r="O68">
        <f t="shared" si="11"/>
        <v>3736</v>
      </c>
      <c r="P68">
        <f t="shared" si="12"/>
        <v>428</v>
      </c>
      <c r="Q68">
        <f t="shared" si="13"/>
        <v>0</v>
      </c>
      <c r="R68">
        <f t="shared" si="14"/>
        <v>0</v>
      </c>
      <c r="S68">
        <f t="shared" si="15"/>
        <v>0</v>
      </c>
    </row>
    <row r="69" spans="1:19" x14ac:dyDescent="0.25">
      <c r="A69" t="s">
        <v>68</v>
      </c>
      <c r="B69">
        <v>292</v>
      </c>
      <c r="C69">
        <v>45</v>
      </c>
      <c r="D69">
        <v>65</v>
      </c>
      <c r="E69">
        <v>777</v>
      </c>
      <c r="F69">
        <v>160</v>
      </c>
      <c r="J69">
        <f>120/100</f>
        <v>1.2</v>
      </c>
      <c r="L69">
        <f t="shared" si="8"/>
        <v>350.4</v>
      </c>
      <c r="M69">
        <f t="shared" si="9"/>
        <v>54</v>
      </c>
      <c r="N69">
        <f t="shared" si="10"/>
        <v>78</v>
      </c>
      <c r="O69">
        <f t="shared" si="11"/>
        <v>932.4</v>
      </c>
      <c r="P69">
        <f t="shared" si="12"/>
        <v>192</v>
      </c>
      <c r="Q69">
        <f t="shared" si="13"/>
        <v>0</v>
      </c>
      <c r="R69">
        <f t="shared" si="14"/>
        <v>0</v>
      </c>
      <c r="S69">
        <f t="shared" si="15"/>
        <v>0</v>
      </c>
    </row>
    <row r="70" spans="1:19" x14ac:dyDescent="0.25">
      <c r="A70" t="s">
        <v>69</v>
      </c>
      <c r="B70">
        <v>73</v>
      </c>
      <c r="C70">
        <v>21</v>
      </c>
      <c r="D70">
        <v>30</v>
      </c>
      <c r="E70">
        <v>359</v>
      </c>
      <c r="F70">
        <v>74</v>
      </c>
      <c r="J70">
        <v>1</v>
      </c>
      <c r="L70">
        <f t="shared" si="8"/>
        <v>73</v>
      </c>
      <c r="M70">
        <f t="shared" si="9"/>
        <v>21</v>
      </c>
      <c r="N70">
        <f t="shared" si="10"/>
        <v>30</v>
      </c>
      <c r="O70">
        <f t="shared" si="11"/>
        <v>359</v>
      </c>
      <c r="P70">
        <f t="shared" si="12"/>
        <v>74</v>
      </c>
      <c r="Q70">
        <f t="shared" si="13"/>
        <v>0</v>
      </c>
      <c r="R70">
        <f t="shared" si="14"/>
        <v>0</v>
      </c>
      <c r="S70">
        <f t="shared" si="15"/>
        <v>0</v>
      </c>
    </row>
    <row r="71" spans="1:19" x14ac:dyDescent="0.25">
      <c r="A71" t="s">
        <v>70</v>
      </c>
      <c r="B71">
        <v>741</v>
      </c>
      <c r="C71">
        <v>4</v>
      </c>
      <c r="D71">
        <v>8</v>
      </c>
      <c r="E71">
        <v>121</v>
      </c>
      <c r="F71">
        <v>15</v>
      </c>
      <c r="J71">
        <f>15/100</f>
        <v>0.15</v>
      </c>
      <c r="L71">
        <f t="shared" si="8"/>
        <v>111.14999999999999</v>
      </c>
      <c r="M71">
        <f t="shared" si="9"/>
        <v>0.6</v>
      </c>
      <c r="N71">
        <f t="shared" si="10"/>
        <v>1.2</v>
      </c>
      <c r="O71">
        <f t="shared" si="11"/>
        <v>18.149999999999999</v>
      </c>
      <c r="P71">
        <f t="shared" si="12"/>
        <v>2.25</v>
      </c>
      <c r="Q71">
        <f t="shared" si="13"/>
        <v>0</v>
      </c>
      <c r="R71">
        <f t="shared" si="14"/>
        <v>0</v>
      </c>
      <c r="S71">
        <f t="shared" si="15"/>
        <v>0</v>
      </c>
    </row>
    <row r="72" spans="1:19" x14ac:dyDescent="0.25">
      <c r="A72" t="s">
        <v>71</v>
      </c>
      <c r="B72">
        <v>884</v>
      </c>
      <c r="C72">
        <v>1</v>
      </c>
      <c r="D72">
        <v>1</v>
      </c>
      <c r="E72">
        <v>16</v>
      </c>
      <c r="F72">
        <v>5</v>
      </c>
      <c r="J72">
        <f>0.12/100</f>
        <v>1.1999999999999999E-3</v>
      </c>
      <c r="L72">
        <f t="shared" si="8"/>
        <v>1.0608</v>
      </c>
      <c r="M72">
        <f t="shared" si="9"/>
        <v>1.1999999999999999E-3</v>
      </c>
      <c r="N72">
        <f t="shared" si="10"/>
        <v>1.1999999999999999E-3</v>
      </c>
      <c r="O72">
        <f t="shared" si="11"/>
        <v>1.9199999999999998E-2</v>
      </c>
      <c r="P72">
        <f t="shared" si="12"/>
        <v>5.9999999999999993E-3</v>
      </c>
      <c r="Q72">
        <f t="shared" si="13"/>
        <v>0</v>
      </c>
      <c r="R72">
        <f t="shared" si="14"/>
        <v>0</v>
      </c>
      <c r="S72">
        <f t="shared" si="15"/>
        <v>0</v>
      </c>
    </row>
    <row r="73" spans="1:19" x14ac:dyDescent="0.25">
      <c r="A73" t="s">
        <v>72</v>
      </c>
      <c r="B73">
        <v>709</v>
      </c>
      <c r="C73">
        <v>2</v>
      </c>
      <c r="D73">
        <v>3</v>
      </c>
      <c r="E73">
        <v>40</v>
      </c>
      <c r="F73">
        <v>4</v>
      </c>
      <c r="J73">
        <f>15/100</f>
        <v>0.15</v>
      </c>
      <c r="L73">
        <f t="shared" si="8"/>
        <v>106.35</v>
      </c>
      <c r="M73">
        <f t="shared" si="9"/>
        <v>0.3</v>
      </c>
      <c r="N73">
        <f t="shared" si="10"/>
        <v>0.44999999999999996</v>
      </c>
      <c r="O73">
        <f t="shared" si="11"/>
        <v>6</v>
      </c>
      <c r="P73">
        <f t="shared" si="12"/>
        <v>0.6</v>
      </c>
      <c r="Q73">
        <f t="shared" si="13"/>
        <v>0</v>
      </c>
      <c r="R73">
        <f t="shared" si="14"/>
        <v>0</v>
      </c>
      <c r="S73">
        <f t="shared" si="15"/>
        <v>0</v>
      </c>
    </row>
    <row r="74" spans="1:19" x14ac:dyDescent="0.25">
      <c r="A74" t="s">
        <v>73</v>
      </c>
      <c r="B74">
        <v>884</v>
      </c>
      <c r="C74">
        <v>0</v>
      </c>
      <c r="D74">
        <v>0</v>
      </c>
      <c r="E74">
        <v>0</v>
      </c>
      <c r="F74">
        <v>0</v>
      </c>
      <c r="J74">
        <f>15/100</f>
        <v>0.15</v>
      </c>
      <c r="L74">
        <f t="shared" si="8"/>
        <v>132.6</v>
      </c>
      <c r="M74">
        <f t="shared" si="9"/>
        <v>0</v>
      </c>
      <c r="N74">
        <f t="shared" si="10"/>
        <v>0</v>
      </c>
      <c r="O74">
        <f t="shared" si="11"/>
        <v>0</v>
      </c>
      <c r="P74">
        <f t="shared" si="12"/>
        <v>0</v>
      </c>
      <c r="Q74">
        <f t="shared" si="13"/>
        <v>0</v>
      </c>
      <c r="R74">
        <f t="shared" si="14"/>
        <v>0</v>
      </c>
      <c r="S74">
        <f t="shared" si="15"/>
        <v>0</v>
      </c>
    </row>
    <row r="75" spans="1:19" x14ac:dyDescent="0.25">
      <c r="A75" t="s">
        <v>74</v>
      </c>
      <c r="B75">
        <v>884</v>
      </c>
      <c r="C75">
        <v>0</v>
      </c>
      <c r="D75">
        <v>0</v>
      </c>
      <c r="E75">
        <v>0</v>
      </c>
      <c r="F75">
        <v>0</v>
      </c>
      <c r="J75">
        <f>15/100</f>
        <v>0.15</v>
      </c>
      <c r="L75">
        <f t="shared" si="8"/>
        <v>132.6</v>
      </c>
      <c r="M75">
        <f t="shared" si="9"/>
        <v>0</v>
      </c>
      <c r="N75">
        <f t="shared" si="10"/>
        <v>0</v>
      </c>
      <c r="O75">
        <f t="shared" si="11"/>
        <v>0</v>
      </c>
      <c r="P75">
        <f t="shared" si="12"/>
        <v>0</v>
      </c>
      <c r="Q75">
        <f t="shared" si="13"/>
        <v>0</v>
      </c>
      <c r="R75">
        <f t="shared" si="14"/>
        <v>0</v>
      </c>
      <c r="S75">
        <f t="shared" si="15"/>
        <v>0</v>
      </c>
    </row>
    <row r="76" spans="1:19" x14ac:dyDescent="0.25">
      <c r="A76" t="s">
        <v>75</v>
      </c>
      <c r="B76">
        <v>743</v>
      </c>
      <c r="C76">
        <v>30</v>
      </c>
      <c r="D76">
        <v>22</v>
      </c>
      <c r="E76">
        <v>193</v>
      </c>
      <c r="F76">
        <v>49</v>
      </c>
      <c r="J76">
        <f>15/100</f>
        <v>0.15</v>
      </c>
      <c r="L76">
        <f t="shared" si="8"/>
        <v>111.45</v>
      </c>
      <c r="M76">
        <f t="shared" si="9"/>
        <v>4.5</v>
      </c>
      <c r="N76">
        <f t="shared" si="10"/>
        <v>3.3</v>
      </c>
      <c r="O76">
        <f t="shared" si="11"/>
        <v>28.95</v>
      </c>
      <c r="P76">
        <f t="shared" si="12"/>
        <v>7.35</v>
      </c>
      <c r="Q76">
        <f t="shared" si="13"/>
        <v>0</v>
      </c>
      <c r="R76">
        <f t="shared" si="14"/>
        <v>0</v>
      </c>
      <c r="S76">
        <f t="shared" si="15"/>
        <v>0</v>
      </c>
    </row>
    <row r="77" spans="1:19" x14ac:dyDescent="0.25">
      <c r="A77" t="s">
        <v>101</v>
      </c>
      <c r="B77">
        <v>47</v>
      </c>
      <c r="C77">
        <v>0</v>
      </c>
      <c r="D77">
        <v>0</v>
      </c>
      <c r="E77">
        <v>0</v>
      </c>
      <c r="F77">
        <v>0</v>
      </c>
      <c r="J77">
        <f>500/100</f>
        <v>5</v>
      </c>
      <c r="L77">
        <f t="shared" si="8"/>
        <v>235</v>
      </c>
      <c r="M77">
        <f t="shared" si="9"/>
        <v>0</v>
      </c>
      <c r="N77">
        <f t="shared" si="10"/>
        <v>0</v>
      </c>
      <c r="O77">
        <f t="shared" si="11"/>
        <v>0</v>
      </c>
      <c r="P77">
        <f t="shared" si="12"/>
        <v>0</v>
      </c>
      <c r="Q77">
        <f t="shared" si="13"/>
        <v>0</v>
      </c>
      <c r="R77">
        <f t="shared" si="14"/>
        <v>0</v>
      </c>
      <c r="S77">
        <f t="shared" si="15"/>
        <v>0</v>
      </c>
    </row>
    <row r="78" spans="1:19" x14ac:dyDescent="0.25">
      <c r="A78" t="s">
        <v>100</v>
      </c>
      <c r="B78">
        <v>29</v>
      </c>
      <c r="C78">
        <v>0</v>
      </c>
      <c r="D78">
        <v>0</v>
      </c>
      <c r="E78">
        <v>0</v>
      </c>
      <c r="F78">
        <v>0</v>
      </c>
      <c r="J78">
        <f>500/100</f>
        <v>5</v>
      </c>
      <c r="L78">
        <f t="shared" si="8"/>
        <v>145</v>
      </c>
      <c r="M78">
        <f t="shared" si="9"/>
        <v>0</v>
      </c>
      <c r="N78">
        <f t="shared" si="10"/>
        <v>0</v>
      </c>
      <c r="O78">
        <f t="shared" si="11"/>
        <v>0</v>
      </c>
      <c r="P78">
        <f t="shared" si="12"/>
        <v>0</v>
      </c>
      <c r="Q78">
        <f t="shared" si="13"/>
        <v>0</v>
      </c>
      <c r="R78">
        <f t="shared" si="14"/>
        <v>0</v>
      </c>
      <c r="S78">
        <f t="shared" si="15"/>
        <v>0</v>
      </c>
    </row>
    <row r="79" spans="1:19" x14ac:dyDescent="0.25">
      <c r="A79" t="s">
        <v>78</v>
      </c>
      <c r="B79">
        <v>47</v>
      </c>
      <c r="C79">
        <v>0</v>
      </c>
      <c r="D79">
        <v>1</v>
      </c>
      <c r="E79">
        <v>7</v>
      </c>
      <c r="F79">
        <v>2</v>
      </c>
      <c r="J79">
        <f>500/100</f>
        <v>5</v>
      </c>
      <c r="L79">
        <f t="shared" si="8"/>
        <v>235</v>
      </c>
      <c r="M79">
        <f t="shared" si="9"/>
        <v>0</v>
      </c>
      <c r="N79">
        <f t="shared" si="10"/>
        <v>5</v>
      </c>
      <c r="O79">
        <f t="shared" si="11"/>
        <v>35</v>
      </c>
      <c r="P79">
        <f t="shared" si="12"/>
        <v>10</v>
      </c>
      <c r="Q79">
        <f t="shared" si="13"/>
        <v>0</v>
      </c>
      <c r="R79">
        <f t="shared" si="14"/>
        <v>0</v>
      </c>
      <c r="S79">
        <f t="shared" si="15"/>
        <v>0</v>
      </c>
    </row>
    <row r="80" spans="1:19" x14ac:dyDescent="0.25">
      <c r="A80" t="s">
        <v>79</v>
      </c>
      <c r="B80">
        <v>37</v>
      </c>
      <c r="C80">
        <v>10</v>
      </c>
      <c r="D80">
        <v>5</v>
      </c>
      <c r="E80">
        <v>91</v>
      </c>
      <c r="F80">
        <v>76</v>
      </c>
      <c r="J80">
        <f>500/100</f>
        <v>5</v>
      </c>
      <c r="L80">
        <f t="shared" si="8"/>
        <v>185</v>
      </c>
      <c r="M80">
        <f t="shared" si="9"/>
        <v>50</v>
      </c>
      <c r="N80">
        <f t="shared" si="10"/>
        <v>25</v>
      </c>
      <c r="O80">
        <f t="shared" si="11"/>
        <v>455</v>
      </c>
      <c r="P80">
        <f t="shared" si="12"/>
        <v>380</v>
      </c>
      <c r="Q80">
        <f t="shared" si="13"/>
        <v>0</v>
      </c>
      <c r="R80">
        <f t="shared" si="14"/>
        <v>0</v>
      </c>
      <c r="S80">
        <f t="shared" si="15"/>
        <v>0</v>
      </c>
    </row>
    <row r="81" spans="1:19" x14ac:dyDescent="0.25">
      <c r="A81" t="s">
        <v>80</v>
      </c>
      <c r="B81">
        <v>43</v>
      </c>
      <c r="C81">
        <v>4</v>
      </c>
      <c r="D81">
        <v>2</v>
      </c>
      <c r="E81">
        <v>31</v>
      </c>
      <c r="F81">
        <v>9</v>
      </c>
      <c r="J81">
        <f>500/100</f>
        <v>5</v>
      </c>
      <c r="L81">
        <f t="shared" si="8"/>
        <v>215</v>
      </c>
      <c r="M81">
        <f t="shared" si="9"/>
        <v>20</v>
      </c>
      <c r="N81">
        <f t="shared" si="10"/>
        <v>10</v>
      </c>
      <c r="O81">
        <f t="shared" si="11"/>
        <v>155</v>
      </c>
      <c r="P81">
        <f t="shared" si="12"/>
        <v>45</v>
      </c>
      <c r="Q81">
        <f t="shared" si="13"/>
        <v>0</v>
      </c>
      <c r="R81">
        <f t="shared" si="14"/>
        <v>0</v>
      </c>
      <c r="S81">
        <f t="shared" si="15"/>
        <v>0</v>
      </c>
    </row>
    <row r="82" spans="1:19" x14ac:dyDescent="0.25">
      <c r="A82" t="s">
        <v>81</v>
      </c>
      <c r="B82">
        <v>0</v>
      </c>
      <c r="C82">
        <v>7</v>
      </c>
      <c r="D82">
        <v>7</v>
      </c>
      <c r="E82">
        <v>36</v>
      </c>
      <c r="F82">
        <v>7</v>
      </c>
      <c r="J82">
        <f>200/100</f>
        <v>2</v>
      </c>
      <c r="L82">
        <f t="shared" si="8"/>
        <v>0</v>
      </c>
      <c r="M82">
        <f t="shared" si="9"/>
        <v>14</v>
      </c>
      <c r="N82">
        <f t="shared" si="10"/>
        <v>14</v>
      </c>
      <c r="O82">
        <f t="shared" si="11"/>
        <v>72</v>
      </c>
      <c r="P82">
        <f t="shared" si="12"/>
        <v>14</v>
      </c>
      <c r="Q82">
        <f t="shared" si="13"/>
        <v>0</v>
      </c>
      <c r="R82">
        <f t="shared" si="14"/>
        <v>0</v>
      </c>
      <c r="S82">
        <f t="shared" si="15"/>
        <v>0</v>
      </c>
    </row>
    <row r="83" spans="1:19" x14ac:dyDescent="0.25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J83">
        <f>250/100</f>
        <v>2.5</v>
      </c>
      <c r="L83">
        <f t="shared" si="8"/>
        <v>0</v>
      </c>
      <c r="M83">
        <f t="shared" si="9"/>
        <v>0</v>
      </c>
      <c r="N83">
        <f t="shared" si="10"/>
        <v>0</v>
      </c>
      <c r="O83">
        <f t="shared" si="11"/>
        <v>0</v>
      </c>
      <c r="P83">
        <f t="shared" si="12"/>
        <v>0</v>
      </c>
      <c r="Q83">
        <f t="shared" si="13"/>
        <v>0</v>
      </c>
      <c r="R83">
        <f t="shared" si="14"/>
        <v>0</v>
      </c>
      <c r="S83">
        <f t="shared" si="15"/>
        <v>0</v>
      </c>
    </row>
    <row r="84" spans="1:19" x14ac:dyDescent="0.25">
      <c r="A84" t="s">
        <v>83</v>
      </c>
      <c r="B84">
        <v>73</v>
      </c>
      <c r="C84">
        <v>4</v>
      </c>
      <c r="D84">
        <v>0</v>
      </c>
      <c r="E84">
        <v>33</v>
      </c>
      <c r="F84">
        <v>4</v>
      </c>
      <c r="J84">
        <f>400/100</f>
        <v>4</v>
      </c>
      <c r="L84">
        <f t="shared" si="8"/>
        <v>292</v>
      </c>
      <c r="M84">
        <f t="shared" si="9"/>
        <v>16</v>
      </c>
      <c r="N84">
        <f t="shared" si="10"/>
        <v>0</v>
      </c>
      <c r="O84">
        <f t="shared" si="11"/>
        <v>132</v>
      </c>
      <c r="P84">
        <f t="shared" si="12"/>
        <v>16</v>
      </c>
      <c r="Q84">
        <f t="shared" si="13"/>
        <v>0</v>
      </c>
      <c r="R84">
        <f t="shared" si="14"/>
        <v>0</v>
      </c>
      <c r="S84">
        <f t="shared" si="15"/>
        <v>0</v>
      </c>
    </row>
    <row r="85" spans="1:19" x14ac:dyDescent="0.25">
      <c r="A85" t="s">
        <v>84</v>
      </c>
      <c r="B85">
        <v>73</v>
      </c>
      <c r="C85">
        <v>4</v>
      </c>
      <c r="D85">
        <v>0</v>
      </c>
      <c r="E85">
        <v>33</v>
      </c>
      <c r="F85">
        <v>4</v>
      </c>
      <c r="J85">
        <f>400/100</f>
        <v>4</v>
      </c>
      <c r="L85">
        <f t="shared" si="8"/>
        <v>292</v>
      </c>
      <c r="M85">
        <f t="shared" si="9"/>
        <v>16</v>
      </c>
      <c r="N85">
        <f t="shared" si="10"/>
        <v>0</v>
      </c>
      <c r="O85">
        <f t="shared" si="11"/>
        <v>132</v>
      </c>
      <c r="P85">
        <f t="shared" si="12"/>
        <v>16</v>
      </c>
      <c r="Q85">
        <f t="shared" si="13"/>
        <v>0</v>
      </c>
      <c r="R85">
        <f t="shared" si="14"/>
        <v>0</v>
      </c>
      <c r="S85">
        <f t="shared" si="15"/>
        <v>0</v>
      </c>
    </row>
    <row r="86" spans="1:19" x14ac:dyDescent="0.25">
      <c r="A86" t="s">
        <v>85</v>
      </c>
      <c r="B86">
        <v>42</v>
      </c>
      <c r="C86">
        <v>7</v>
      </c>
      <c r="D86">
        <v>11</v>
      </c>
      <c r="E86">
        <v>103</v>
      </c>
      <c r="F86">
        <v>28</v>
      </c>
      <c r="J86">
        <f>300/100</f>
        <v>3</v>
      </c>
      <c r="L86">
        <f t="shared" si="8"/>
        <v>126</v>
      </c>
      <c r="M86">
        <f t="shared" si="9"/>
        <v>21</v>
      </c>
      <c r="N86">
        <f t="shared" si="10"/>
        <v>33</v>
      </c>
      <c r="O86">
        <f t="shared" si="11"/>
        <v>309</v>
      </c>
      <c r="P86">
        <f t="shared" si="12"/>
        <v>84</v>
      </c>
      <c r="Q86">
        <f t="shared" si="13"/>
        <v>0</v>
      </c>
      <c r="R86">
        <f t="shared" si="14"/>
        <v>0</v>
      </c>
      <c r="S86">
        <f t="shared" si="15"/>
        <v>0</v>
      </c>
    </row>
    <row r="87" spans="1:19" x14ac:dyDescent="0.25">
      <c r="A87" t="s">
        <v>92</v>
      </c>
      <c r="B87">
        <v>242</v>
      </c>
      <c r="C87">
        <v>0</v>
      </c>
      <c r="D87">
        <v>0</v>
      </c>
      <c r="E87">
        <v>0</v>
      </c>
      <c r="F87">
        <v>0</v>
      </c>
      <c r="J87">
        <f>20/100</f>
        <v>0.2</v>
      </c>
      <c r="L87">
        <f t="shared" si="8"/>
        <v>48.400000000000006</v>
      </c>
      <c r="M87">
        <f t="shared" si="9"/>
        <v>0</v>
      </c>
      <c r="N87">
        <f t="shared" si="10"/>
        <v>0</v>
      </c>
      <c r="O87">
        <f t="shared" si="11"/>
        <v>0</v>
      </c>
      <c r="P87">
        <f t="shared" si="12"/>
        <v>0</v>
      </c>
      <c r="Q87">
        <f t="shared" si="13"/>
        <v>0</v>
      </c>
      <c r="R87">
        <f t="shared" si="14"/>
        <v>0</v>
      </c>
      <c r="S87">
        <f t="shared" si="15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AFTER CONV</vt:lpstr>
      <vt:lpstr>BEFORE 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Nicolas</cp:lastModifiedBy>
  <dcterms:created xsi:type="dcterms:W3CDTF">2022-08-18T07:42:08Z</dcterms:created>
  <dcterms:modified xsi:type="dcterms:W3CDTF">2022-11-15T17:31:41Z</dcterms:modified>
</cp:coreProperties>
</file>