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2025-2-Sección 1/Grupo 7/"/>
    </mc:Choice>
  </mc:AlternateContent>
  <xr:revisionPtr revIDLastSave="0" documentId="13_ncr:1_{4EBCF3F9-B903-6745-8771-C35740AE5BF3}" xr6:coauthVersionLast="47" xr6:coauthVersionMax="47" xr10:uidLastSave="{00000000-0000-0000-0000-000000000000}"/>
  <bookViews>
    <workbookView xWindow="5020" yWindow="47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<sst xmlns="http://schemas.openxmlformats.org/spreadsheetml/2006/main" count="160" uniqueCount="101">
  <si>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</si>
  <si>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</si>
  <si>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</si>
  <si>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</si>
  <si>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</si>
  <si>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</si>
  <si>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</si>
  <si>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</si>
  <si>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</si>
  <si>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</si>
  <si>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</si>
  <si>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</si>
  <si>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</si>
  <si>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</si>
  <si>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</si>
  <si>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</si>
  <si>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</si>
  <si>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</si>
  <si>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</si>
  <si>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</si>
  <si>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</si>
  <si>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</si>
  <si>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</si>
  <si>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</si>
  <si>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</si>
  <si>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</si>
  <si>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</si>
  <si>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</si>
  <si>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</si>
  <si>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</si>
  <si>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</si>
  <si>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</si>
  <si>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</si>
  <si>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</si>
  <si>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</si>
  <si>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</si>
  <si>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</si>
  <si>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</si>
  <si>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</si>
  <si>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</si>
  <si>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</si>
  <si>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</si>
  <si>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</si>
  <si>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</si>
  <si>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</si>
  <si>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</si>
  <si>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</si>
  <si>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</si>
  <si>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</si>
  <si>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</si>
  <si>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</si>
  <si>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</si>
  <si>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</si>
  <si>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</si>
  <si>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</si>
  <si>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</si>
  <si>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</si>
  <si>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</si>
  <si>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</si>
  <si>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</si>
  <si>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</si>
  <si>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</si>
  <si>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</si>
  <si>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</si>
  <si>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</si>
  <si>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</si>
  <si>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</si>
  <si>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</si>
  <si>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</si>
  <si>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</si>
  <si>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</si>
  <si>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</si>
  <si>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</si>
  <si>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</si>
  <si>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</si>
  <si>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</si>
  <si>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</si>
  <si>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</si>
  <si>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</si>
  <si>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</si>
  <si>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</si>
  <si>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</si>
  <si>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</si>
  <si>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</si>
  <si>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</si>
  <si>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</si>
  <si>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</si>
  <si>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</si>
  <si>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</si>
  <si>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</si>
  <si>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</si>
  <si>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</si>
  <si>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</si>
  <si>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</si>
  <si>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</si>
  <si>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Comentarios Presentación</t>
  </si>
  <si>
    <t>Nicolas Garces</t>
  </si>
  <si>
    <t>Marcelo Tapia</t>
  </si>
  <si>
    <t>No subieron la evidencias al GIT</t>
  </si>
  <si>
    <t>No me dieron acceso al Jira</t>
  </si>
  <si>
    <t>No realizaron la presentación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</si>
</sst>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rgb="FF000000"/>
      <name val="Helvetica Neue"/>
      <family val="2"/>
    </font>
    <font>
      <sz val="12"/>
      <color rgb="FF000000"/>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7" fillId="0" borderId="0" xfId="0" applyFont="1" applyAlignment="1">
      <alignment horizontal="left" inden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8"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814917</xdr:colOff>
      <xdr:row>76</xdr:row>
      <xdr:rowOff>50094</xdr:rowOff>
    </xdr:from>
    <xdr:to>
      <xdr:col>11</xdr:col>
      <xdr:colOff>10583</xdr:colOff>
      <xdr:row>89</xdr:row>
      <xdr:rowOff>173643</xdr:rowOff>
    </xdr:to>
    <xdr:pic>
      <xdr:nvPicPr>
        <xdr:cNvPr id="2" name="Imagen 1">
          <a:extLst>
            <a:ext uri="{FF2B5EF4-FFF2-40B4-BE49-F238E27FC236}">
              <a16:creationId xmlns:a16="http://schemas.microsoft.com/office/drawing/2014/main" id="{074583A3-B196-43CE-7376-A31D12CBD544}"/>
            </a:ext>
          </a:extLst>
        </xdr:cNvPr>
        <xdr:cNvPicPr>
          <a:picLocks noChangeAspect="1"/>
        </xdr:cNvPicPr>
      </xdr:nvPicPr>
      <xdr:blipFill>
        <a:blip xmlns:r="http://schemas.openxmlformats.org/officeDocument/2006/relationships" r:embed="rId1"/>
        <a:stretch>
          <a:fillRect/>
        </a:stretch>
      </xdr:blipFill>
      <xdr:spPr>
        <a:xfrm>
          <a:off x="9260417" y="16295511"/>
          <a:ext cx="4804833" cy="2600049"/>
        </a:xfrm>
        <a:prstGeom prst="rect">
          <a:avLst/>
        </a:prstGeom>
      </xdr:spPr>
    </xdr:pic>
    <xdr:clientData/>
  </xdr:twoCellAnchor>
  <xdr:twoCellAnchor editAs="oneCell">
    <xdr:from>
      <xdr:col>5</xdr:col>
      <xdr:colOff>4754</xdr:colOff>
      <xdr:row>61</xdr:row>
      <xdr:rowOff>31750</xdr:rowOff>
    </xdr:from>
    <xdr:to>
      <xdr:col>8</xdr:col>
      <xdr:colOff>670980</xdr:colOff>
      <xdr:row>73</xdr:row>
      <xdr:rowOff>141427</xdr:rowOff>
    </xdr:to>
    <xdr:pic>
      <xdr:nvPicPr>
        <xdr:cNvPr id="3" name="Imagen 2">
          <a:extLst>
            <a:ext uri="{FF2B5EF4-FFF2-40B4-BE49-F238E27FC236}">
              <a16:creationId xmlns:a16="http://schemas.microsoft.com/office/drawing/2014/main" id="{FF286747-20BD-CD2F-575E-558A2742C375}"/>
            </a:ext>
          </a:extLst>
        </xdr:cNvPr>
        <xdr:cNvPicPr>
          <a:picLocks noChangeAspect="1"/>
        </xdr:cNvPicPr>
      </xdr:nvPicPr>
      <xdr:blipFill>
        <a:blip xmlns:r="http://schemas.openxmlformats.org/officeDocument/2006/relationships" r:embed="rId2"/>
        <a:stretch>
          <a:fillRect/>
        </a:stretch>
      </xdr:blipFill>
      <xdr:spPr>
        <a:xfrm>
          <a:off x="9339254" y="13419667"/>
          <a:ext cx="3026309" cy="2395677"/>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1" zoomScale="120" zoomScaleNormal="120" workbookViewId="0">
      <selection activeCell="C15" sqref="C15:C22"/>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 t="s">
        <v>3</v>
      </c>
      <c r="D3" s="2" t="s">
        <v>4</v>
      </c>
      <c r="E3" s="55"/>
    </row>
    <row r="4" spans="1:11" ht="16" x14ac:dyDescent="0.2">
      <c r="A4" s="5">
        <v>1</v>
      </c>
      <c r="B4" s="85" t="s">
        <v>96</v>
      </c>
      <c r="C4" s="6">
        <f>EVALUACION1!$C$24</f>
        <v>1</v>
      </c>
      <c r="D4" s="6">
        <f>$C$35</f>
        <v>1</v>
      </c>
      <c r="E4" s="51">
        <f>C4*C$2+D4*D$2</f>
        <v>1</v>
      </c>
      <c r="G4" s="1"/>
    </row>
    <row r="5" spans="1:11" ht="16" x14ac:dyDescent="0.2">
      <c r="A5" s="5">
        <v>2</v>
      </c>
      <c r="B5" s="85" t="s">
        <v>97</v>
      </c>
      <c r="C5" s="6">
        <f>EVALUACION1!$C$24</f>
        <v>1</v>
      </c>
      <c r="D5" s="6">
        <f>C47</f>
        <v>1</v>
      </c>
      <c r="E5" s="51">
        <f t="shared" ref="E5:E6" si="0">C5*C$2+D5*D$2</f>
        <v>1</v>
      </c>
      <c r="G5" s="1"/>
    </row>
    <row r="6" spans="1:11" x14ac:dyDescent="0.2">
      <c r="A6" s="5">
        <v>3</v>
      </c>
      <c r="B6" s="38"/>
      <c r="C6" s="6">
        <f>EVALUACION1!$C$24</f>
        <v>1</v>
      </c>
      <c r="D6" s="6">
        <f>C58</f>
        <v>6</v>
      </c>
      <c r="E6" s="51">
        <f t="shared" si="0"/>
        <v>2.25</v>
      </c>
      <c r="G6" s="1"/>
    </row>
    <row r="11" spans="1:11" ht="19" outlineLevel="1" x14ac:dyDescent="0.2">
      <c r="A11" s="70" t="s">
        <v>12</v>
      </c>
      <c r="B11" s="15"/>
      <c r="C11" s="62" t="s">
        <v>13</v>
      </c>
      <c r="D11" s="63" t="s">
        <v>14</v>
      </c>
      <c r="E11" s="64"/>
      <c r="F11" s="64"/>
      <c r="G11" s="64"/>
      <c r="H11" s="64"/>
      <c r="I11" s="64"/>
      <c r="J11" s="64"/>
      <c r="K11" s="65"/>
    </row>
    <row r="12" spans="1:11" outlineLevel="1" x14ac:dyDescent="0.2">
      <c r="A12" s="67"/>
      <c r="B12" s="25" t="s">
        <v>15</v>
      </c>
      <c r="C12" s="55"/>
      <c r="D12" s="63" t="s">
        <v>7</v>
      </c>
      <c r="E12" s="65"/>
      <c r="F12" s="63" t="s">
        <v>8</v>
      </c>
      <c r="G12" s="65"/>
      <c r="H12" s="69" t="s">
        <v>77</v>
      </c>
      <c r="I12" s="65"/>
      <c r="J12" s="63" t="s">
        <v>10</v>
      </c>
      <c r="K12" s="65"/>
    </row>
    <row r="13" spans="1:11" ht="26" outlineLevel="1" x14ac:dyDescent="0.2">
      <c r="A13" s="71"/>
      <c r="B13" s="41" t="str">
        <f>RUBRICA!A5</f>
        <v>1. Describe brevemente en qué consiste el Proyecto APT, justificando su relevancia para el campo laboral de su carrera.</v>
      </c>
      <c r="C13" s="39" t="s">
        <v>10</v>
      </c>
      <c r="D13" s="17" t="str">
        <f t="shared" ref="D13:D16" si="1">IF($C13=CL,"X","")</f>
        <v/>
      </c>
      <c r="E13" s="17" t="str">
        <f>IF(D13="X",100*0.1,"")</f>
        <v/>
      </c>
      <c r="F13" s="17" t="str">
        <f t="shared" ref="F13:F16" si="2">IF($C13=L,"X","")</f>
        <v/>
      </c>
      <c r="G13" s="17" t="str">
        <f>IF(F13="X",60*0.1,"")</f>
        <v/>
      </c>
      <c r="H13" s="17" t="str">
        <f t="shared" ref="H13:H16" si="3">IF($C13=ML,"X","")</f>
        <v/>
      </c>
      <c r="I13" s="17" t="str">
        <f>IF(H13="X",30*0.1,"")</f>
        <v/>
      </c>
      <c r="J13" s="17" t="str">
        <f t="shared" ref="J13:J16" si="4">IF($C13=NL,"X","")</f>
        <v>X</v>
      </c>
      <c r="K13" s="17">
        <f t="shared" ref="K13:K16" si="5">IF($J13="X",0,"")</f>
        <v>0</v>
      </c>
    </row>
    <row r="14" spans="1:11" ht="26.5" customHeight="1" outlineLevel="1" x14ac:dyDescent="0.2">
      <c r="A14" s="71"/>
      <c r="B14" s="41" t="str">
        <f>RUBRICA!A6</f>
        <v>2. Relaciona el Proyecto APT con las competencias del perfil de egreso de su Plan de Estudio.</v>
      </c>
      <c r="C14" s="39" t="s">
        <v>10</v>
      </c>
      <c r="D14" s="17" t="str">
        <f t="shared" si="1"/>
        <v/>
      </c>
      <c r="E14" s="17" t="str">
        <f t="shared" ref="E14" si="6">IF(D14="X",100*0.05,"")</f>
        <v/>
      </c>
      <c r="F14" s="17" t="str">
        <f t="shared" si="2"/>
        <v/>
      </c>
      <c r="G14" s="17" t="str">
        <f t="shared" ref="G14" si="7">IF(F14="X",60*0.05,"")</f>
        <v/>
      </c>
      <c r="H14" s="17" t="str">
        <f t="shared" si="3"/>
        <v/>
      </c>
      <c r="I14" s="17" t="str">
        <f t="shared" ref="I14" si="8">IF(H14="X",30*0.05,"")</f>
        <v/>
      </c>
      <c r="J14" s="17" t="str">
        <f t="shared" si="4"/>
        <v>X</v>
      </c>
      <c r="K14" s="17">
        <f t="shared" si="5"/>
        <v>0</v>
      </c>
    </row>
    <row r="15" spans="1:11" outlineLevel="1" x14ac:dyDescent="0.2">
      <c r="A15" s="71"/>
      <c r="B15" s="41" t="str">
        <f>RUBRICA!A8</f>
        <v xml:space="preserve">4.  Argumenta por qué el proyecto es factible de realizarse en el marco de la asignatura. </v>
      </c>
      <c r="C15" s="39" t="s">
        <v>10</v>
      </c>
      <c r="D15" s="17" t="str">
        <f t="shared" si="1"/>
        <v/>
      </c>
      <c r="E15" s="17" t="str">
        <f t="shared" ref="E15:E21" si="9">IF(D15="X",100*0.05,"")</f>
        <v/>
      </c>
      <c r="F15" s="17" t="str">
        <f t="shared" si="2"/>
        <v/>
      </c>
      <c r="G15" s="17" t="str">
        <f t="shared" ref="G15:G21" si="10">IF(F15="X",60*0.05,"")</f>
        <v/>
      </c>
      <c r="H15" s="17" t="str">
        <f t="shared" si="3"/>
        <v/>
      </c>
      <c r="I15" s="17" t="str">
        <f t="shared" ref="I15:I21" si="11">IF(H15="X",30*0.05,"")</f>
        <v/>
      </c>
      <c r="J15" s="17" t="str">
        <f t="shared" si="4"/>
        <v>X</v>
      </c>
      <c r="K15" s="17">
        <f t="shared" si="5"/>
        <v>0</v>
      </c>
    </row>
    <row r="16" spans="1:11" outlineLevel="1" x14ac:dyDescent="0.2">
      <c r="A16" s="71"/>
      <c r="B16" s="41" t="str">
        <f>RUBRICA!A9</f>
        <v xml:space="preserve">5. Formula objetivos claros, concisos y coherentes con la disciplina y la situación a abordar. </v>
      </c>
      <c r="C16" s="39" t="s">
        <v>10</v>
      </c>
      <c r="D16" s="17" t="str">
        <f t="shared" si="1"/>
        <v/>
      </c>
      <c r="E16" s="17" t="str">
        <f>IF(D16="X",100*0.05,"")</f>
        <v/>
      </c>
      <c r="F16" s="17" t="str">
        <f t="shared" si="2"/>
        <v/>
      </c>
      <c r="G16" s="17" t="str">
        <f>IF(F16="X",60*0.05,"")</f>
        <v/>
      </c>
      <c r="H16" s="17" t="str">
        <f t="shared" si="3"/>
        <v/>
      </c>
      <c r="I16" s="17" t="str">
        <f>IF(H16="X",30*0.05,"")</f>
        <v/>
      </c>
      <c r="J16" s="17" t="str">
        <f t="shared" si="4"/>
        <v>X</v>
      </c>
      <c r="K16" s="17">
        <f t="shared" si="5"/>
        <v>0</v>
      </c>
    </row>
    <row r="17" spans="1:11" ht="26" outlineLevel="1" x14ac:dyDescent="0.2">
      <c r="A17" s="71"/>
      <c r="B17" s="41" t="str">
        <f>RUBRICA!A10</f>
        <v>6. Propone una metodología de trabajo que permite alcanzar los objetivos propuestos y es pertinente con los requerimientos disciplinares.</v>
      </c>
      <c r="C17" s="39" t="s">
        <v>10</v>
      </c>
      <c r="D17" s="17" t="str">
        <f t="shared" ref="D17:D22" si="12">IF($C17=CL,"X","")</f>
        <v/>
      </c>
      <c r="E17" s="17" t="str">
        <f t="shared" ref="E17" si="13">IF(D17="X",100*0.1,"")</f>
        <v/>
      </c>
      <c r="F17" s="17" t="str">
        <f t="shared" ref="F17:F22" si="14">IF($C17=L,"X","")</f>
        <v/>
      </c>
      <c r="G17" s="17" t="str">
        <f t="shared" ref="G17" si="15">IF(F17="X",60*0.1,"")</f>
        <v/>
      </c>
      <c r="H17" s="17" t="str">
        <f t="shared" ref="H17:H22" si="16">IF($C17=ML,"X","")</f>
        <v/>
      </c>
      <c r="I17" s="17" t="str">
        <f t="shared" ref="I17" si="17">IF(H17="X",30*0.1,"")</f>
        <v/>
      </c>
      <c r="J17" s="17" t="str">
        <f t="shared" ref="J17:J22" si="18">IF($C17=NL,"X","")</f>
        <v>X</v>
      </c>
      <c r="K17" s="17">
        <f t="shared" ref="K17:K22" si="19">IF($J17="X",0,"")</f>
        <v>0</v>
      </c>
    </row>
    <row r="18" spans="1:11" ht="26" outlineLevel="1" x14ac:dyDescent="0.2">
      <c r="A18" s="71"/>
      <c r="B18" s="41" t="str">
        <f>RUBRICA!A11</f>
        <v xml:space="preserve">7. Establece un plan de trabajo para su proyecto APT considerando los recursos, duración, facilitadores y obstaculizadores en el desarrollo de las actividades. </v>
      </c>
      <c r="C18" s="39" t="s">
        <v>10</v>
      </c>
      <c r="D18" s="17" t="str">
        <f t="shared" si="12"/>
        <v/>
      </c>
      <c r="E18" s="17" t="str">
        <f t="shared" ref="E18" si="20">IF(D18="X",100*0.1,"")</f>
        <v/>
      </c>
      <c r="F18" s="17" t="str">
        <f t="shared" si="14"/>
        <v/>
      </c>
      <c r="G18" s="17" t="str">
        <f t="shared" ref="G18" si="21">IF(F18="X",60*0.1,"")</f>
        <v/>
      </c>
      <c r="H18" s="17" t="str">
        <f t="shared" si="16"/>
        <v/>
      </c>
      <c r="I18" s="17" t="str">
        <f t="shared" ref="I18" si="22">IF(H18="X",30*0.1,"")</f>
        <v/>
      </c>
      <c r="J18" s="17" t="str">
        <f t="shared" si="18"/>
        <v>X</v>
      </c>
      <c r="K18" s="17">
        <f t="shared" si="19"/>
        <v>0</v>
      </c>
    </row>
    <row r="19" spans="1:11" ht="26" outlineLevel="1" x14ac:dyDescent="0.2">
      <c r="A19" s="71"/>
      <c r="B19" s="41" t="str">
        <f>RUBRICA!A12</f>
        <v>8. Determina evidencias, justificando cómo estas dan cuenta del logro de las actividades del Proyecto APT.</v>
      </c>
      <c r="C19" s="39" t="s">
        <v>10</v>
      </c>
      <c r="D19" s="17" t="str">
        <f t="shared" si="12"/>
        <v/>
      </c>
      <c r="E19" s="17" t="str">
        <f>IF(D19="X",100*0.05,"")</f>
        <v/>
      </c>
      <c r="F19" s="17" t="str">
        <f t="shared" si="14"/>
        <v/>
      </c>
      <c r="G19" s="17" t="str">
        <f t="shared" ref="G19" si="23">IF(F19="X",60*0.05,"")</f>
        <v/>
      </c>
      <c r="H19" s="17" t="str">
        <f t="shared" si="16"/>
        <v/>
      </c>
      <c r="I19" s="17" t="str">
        <f t="shared" ref="I19" si="24">IF(H19="X",30*0.05,"")</f>
        <v/>
      </c>
      <c r="J19" s="17" t="str">
        <f t="shared" si="18"/>
        <v>X</v>
      </c>
      <c r="K19" s="17">
        <f t="shared" si="19"/>
        <v>0</v>
      </c>
    </row>
    <row r="20" spans="1:11" outlineLevel="1" x14ac:dyDescent="0.2">
      <c r="A20" s="71"/>
      <c r="B20" s="41" t="str">
        <f>RUBRICA!A13</f>
        <v xml:space="preserve">9. Utiliza reglas de redacción, ortografía (literal, puntual, acentual) y las normas para citas y referencias. </v>
      </c>
      <c r="C20" s="39" t="s">
        <v>10</v>
      </c>
      <c r="D20" s="17" t="str">
        <f t="shared" si="12"/>
        <v/>
      </c>
      <c r="E20" s="17" t="str">
        <f>IF(D20="X",100*0.05,"")</f>
        <v/>
      </c>
      <c r="F20" s="17" t="str">
        <f t="shared" si="14"/>
        <v/>
      </c>
      <c r="G20" s="17" t="str">
        <f t="shared" si="10"/>
        <v/>
      </c>
      <c r="H20" s="17" t="str">
        <f t="shared" si="16"/>
        <v/>
      </c>
      <c r="I20" s="17" t="str">
        <f t="shared" si="11"/>
        <v/>
      </c>
      <c r="J20" s="17" t="str">
        <f t="shared" si="18"/>
        <v>X</v>
      </c>
      <c r="K20" s="17">
        <f t="shared" si="19"/>
        <v>0</v>
      </c>
    </row>
    <row r="21" spans="1:11" ht="22.75" customHeight="1" outlineLevel="1" x14ac:dyDescent="0.2">
      <c r="A21" s="71"/>
      <c r="B21" s="41" t="str">
        <f>RUBRICA!A14</f>
        <v>10. Cumple completando el contenido del informe de presentación del proyecto de acuerdo con la plantilla entregada.</v>
      </c>
      <c r="C21" s="39" t="s">
        <v>10</v>
      </c>
      <c r="D21" s="17" t="str">
        <f t="shared" si="12"/>
        <v/>
      </c>
      <c r="E21" s="17" t="str">
        <f t="shared" si="9"/>
        <v/>
      </c>
      <c r="F21" s="17" t="str">
        <f t="shared" si="14"/>
        <v/>
      </c>
      <c r="G21" s="17" t="str">
        <f t="shared" si="10"/>
        <v/>
      </c>
      <c r="H21" s="17" t="str">
        <f t="shared" si="16"/>
        <v/>
      </c>
      <c r="I21" s="17" t="str">
        <f t="shared" si="11"/>
        <v/>
      </c>
      <c r="J21" s="17" t="str">
        <f t="shared" si="18"/>
        <v>X</v>
      </c>
      <c r="K21" s="17">
        <f t="shared" si="19"/>
        <v>0</v>
      </c>
    </row>
    <row r="22" spans="1:11" ht="26" outlineLevel="1" x14ac:dyDescent="0.2">
      <c r="A22" s="71"/>
      <c r="B22" s="41" t="str">
        <f>RUBRICA!A16</f>
        <v>12. Desarrolla un plan de trabajo que permita del logro de los objetivos propuestos del proyecto de 
acuerdo a los tiempos para su desarrollo</v>
      </c>
      <c r="C22" s="39" t="s">
        <v>10</v>
      </c>
      <c r="D22" s="17" t="str">
        <f t="shared" si="12"/>
        <v/>
      </c>
      <c r="E22" s="17" t="str">
        <f>IF(D22="X",100*0.1,"")</f>
        <v/>
      </c>
      <c r="F22" s="17" t="str">
        <f t="shared" si="14"/>
        <v/>
      </c>
      <c r="G22" s="17" t="str">
        <f>IF(F22="X",60*0.1,"")</f>
        <v/>
      </c>
      <c r="H22" s="17" t="str">
        <f t="shared" si="16"/>
        <v/>
      </c>
      <c r="I22" s="17" t="str">
        <f>IF(H22="X",30*0.1,"")</f>
        <v/>
      </c>
      <c r="J22" s="17" t="str">
        <f t="shared" si="18"/>
        <v>X</v>
      </c>
      <c r="K22" s="17">
        <f t="shared" si="19"/>
        <v>0</v>
      </c>
    </row>
    <row r="23" spans="1:11" ht="15.75" customHeight="1" outlineLevel="1" x14ac:dyDescent="0.25">
      <c r="A23" s="67"/>
      <c r="B23" s="40" t="s">
        <v>6</v>
      </c>
      <c r="C23" s="44">
        <f>E23+G23+I23+K23</f>
        <v>0</v>
      </c>
      <c r="D23" s="20"/>
      <c r="E23" s="20">
        <f>SUM(E13:E22)</f>
        <v>0</v>
      </c>
      <c r="F23" s="20"/>
      <c r="G23" s="20">
        <f>SUM(G13:G22)</f>
        <v>0</v>
      </c>
      <c r="H23" s="20"/>
      <c r="I23" s="20">
        <f>SUM(I13:I22)</f>
        <v>0</v>
      </c>
      <c r="J23" s="20"/>
      <c r="K23" s="20">
        <f>SUM(K13:K22)</f>
        <v>0</v>
      </c>
    </row>
    <row r="24" spans="1:11" ht="15.75" customHeight="1" outlineLevel="1" x14ac:dyDescent="0.25">
      <c r="A24" s="55"/>
      <c r="B24" s="43" t="s">
        <v>16</v>
      </c>
      <c r="C24" s="21">
        <f>VLOOKUP(C23,ESCALA_IEP!A2:B142,2,FALSE)</f>
        <v>1</v>
      </c>
    </row>
    <row r="25" spans="1:11" ht="15.75" customHeight="1" x14ac:dyDescent="0.2"/>
    <row r="26" spans="1:11" ht="15.75" customHeight="1" x14ac:dyDescent="0.2"/>
    <row r="27" spans="1:11" ht="15.75" customHeight="1" x14ac:dyDescent="0.2">
      <c r="A27" s="66" t="s">
        <v>18</v>
      </c>
      <c r="B27" s="54" t="s">
        <v>19</v>
      </c>
      <c r="C27" s="56" t="str">
        <f>$B$4</f>
        <v>Nicolas Garces</v>
      </c>
      <c r="D27" s="57"/>
      <c r="E27" s="57"/>
      <c r="F27" s="57"/>
      <c r="G27" s="57"/>
      <c r="H27" s="57"/>
      <c r="I27" s="57"/>
      <c r="J27" s="57"/>
      <c r="K27" s="58"/>
    </row>
    <row r="28" spans="1:11" ht="15.75" customHeight="1" x14ac:dyDescent="0.2">
      <c r="A28" s="67"/>
      <c r="B28" s="55"/>
      <c r="C28" s="59"/>
      <c r="D28" s="60"/>
      <c r="E28" s="60"/>
      <c r="F28" s="60"/>
      <c r="G28" s="60"/>
      <c r="H28" s="60"/>
      <c r="I28" s="60"/>
      <c r="J28" s="60"/>
      <c r="K28" s="61"/>
    </row>
    <row r="29" spans="1:11" ht="15.75" customHeight="1" x14ac:dyDescent="0.2">
      <c r="A29" s="67"/>
      <c r="B29" s="15" t="s">
        <v>20</v>
      </c>
      <c r="C29" s="62" t="s">
        <v>13</v>
      </c>
      <c r="D29" s="63" t="s">
        <v>14</v>
      </c>
      <c r="E29" s="64"/>
      <c r="F29" s="64"/>
      <c r="G29" s="64"/>
      <c r="H29" s="64"/>
      <c r="I29" s="64"/>
      <c r="J29" s="64"/>
      <c r="K29" s="65"/>
    </row>
    <row r="30" spans="1:11" ht="15.75" customHeight="1" x14ac:dyDescent="0.2">
      <c r="A30" s="67"/>
      <c r="B30" s="16" t="s">
        <v>15</v>
      </c>
      <c r="C30" s="55"/>
      <c r="D30" s="63" t="s">
        <v>7</v>
      </c>
      <c r="E30" s="65"/>
      <c r="F30" s="63" t="s">
        <v>8</v>
      </c>
      <c r="G30" s="65"/>
      <c r="H30" s="63" t="s">
        <v>9</v>
      </c>
      <c r="I30" s="65"/>
      <c r="J30" s="63" t="s">
        <v>10</v>
      </c>
      <c r="K30" s="65"/>
    </row>
    <row r="31" spans="1:11" ht="24.5" customHeight="1" x14ac:dyDescent="0.2">
      <c r="A31" s="67"/>
      <c r="B31" s="41" t="str">
        <f>RUBRICA!A7</f>
        <v>3. Relaciona el Proyecto APT con sus intereses profesionales. *</v>
      </c>
      <c r="C31" s="39" t="s">
        <v>10</v>
      </c>
      <c r="D31" s="17" t="str">
        <f t="shared" ref="D31:D32" si="25">IF($C31=CL,"X","")</f>
        <v/>
      </c>
      <c r="E31" s="17" t="str">
        <f>IF(D31="X",100*0.1,"")</f>
        <v/>
      </c>
      <c r="F31" s="17" t="str">
        <f t="shared" ref="F31:F32" si="26">IF($C31=L,"X","")</f>
        <v/>
      </c>
      <c r="G31" s="17" t="str">
        <f>IF(F31="X",60*0.1,"")</f>
        <v/>
      </c>
      <c r="H31" s="17" t="str">
        <f t="shared" ref="H31:H32" si="27">IF($C31=ML,"X","")</f>
        <v/>
      </c>
      <c r="I31" s="17" t="str">
        <f>IF(H31="X",30*0.1,"")</f>
        <v/>
      </c>
      <c r="J31" s="17" t="str">
        <f t="shared" ref="J31:J32" si="28">IF($C31=NL,"X","")</f>
        <v>X</v>
      </c>
      <c r="K31" s="17">
        <f t="shared" ref="K31:K32" si="29">IF($J31="X",0,"")</f>
        <v>0</v>
      </c>
    </row>
    <row r="32" spans="1:11" ht="25.75" customHeight="1" x14ac:dyDescent="0.2">
      <c r="A32" s="67"/>
      <c r="B32" s="41" t="str">
        <f>RUBRICA!A15</f>
        <v>11. Expone el tema utilizando un lenguaje técnico disciplinar al presentar la propuesta y responde evidenciando un manejo de la información. *</v>
      </c>
      <c r="C32" s="39" t="s">
        <v>10</v>
      </c>
      <c r="D32" s="17" t="str">
        <f t="shared" si="25"/>
        <v/>
      </c>
      <c r="E32" s="17" t="str">
        <f>IF(D32="X",100*0.1,"")</f>
        <v/>
      </c>
      <c r="F32" s="17" t="str">
        <f t="shared" si="26"/>
        <v/>
      </c>
      <c r="G32" s="17" t="str">
        <f>IF(F32="X",60*0.1,"")</f>
        <v/>
      </c>
      <c r="H32" s="17" t="str">
        <f t="shared" si="27"/>
        <v/>
      </c>
      <c r="I32" s="17" t="str">
        <f>IF(H32="X",30*0.1,"")</f>
        <v/>
      </c>
      <c r="J32" s="17" t="str">
        <f t="shared" si="28"/>
        <v>X</v>
      </c>
      <c r="K32" s="17">
        <f t="shared" si="29"/>
        <v>0</v>
      </c>
    </row>
    <row r="33" spans="1:11" x14ac:dyDescent="0.2">
      <c r="A33" s="67"/>
      <c r="B33" s="41" t="str">
        <f>RUBRICA!A17</f>
        <v>13. Colaboración y trabajo en equipo *</v>
      </c>
      <c r="C33" s="39" t="s">
        <v>10</v>
      </c>
      <c r="D33" s="17" t="str">
        <f>IF($C33=CL,"X","")</f>
        <v/>
      </c>
      <c r="E33" s="17" t="str">
        <f>IF(D33="X",100*0.1,"")</f>
        <v/>
      </c>
      <c r="F33" s="17" t="str">
        <f>IF($C33=L,"X","")</f>
        <v/>
      </c>
      <c r="G33" s="17" t="str">
        <f>IF(F33="X",60*0.1,"")</f>
        <v/>
      </c>
      <c r="H33" s="17" t="str">
        <f>IF($C33=ML,"X","")</f>
        <v/>
      </c>
      <c r="I33" s="17" t="str">
        <f>IF(H33="X",30*0.1,"")</f>
        <v/>
      </c>
      <c r="J33" s="17" t="str">
        <f>IF($C33=NL,"X","")</f>
        <v>X</v>
      </c>
      <c r="K33" s="17">
        <f>IF($J33="X",0,"")</f>
        <v>0</v>
      </c>
    </row>
    <row r="34" spans="1:11" ht="15.75" customHeight="1" x14ac:dyDescent="0.25">
      <c r="A34" s="67"/>
      <c r="B34" s="22" t="s">
        <v>17</v>
      </c>
      <c r="C34" s="19">
        <f>E34+G34+I34+K34</f>
        <v>0</v>
      </c>
      <c r="D34" s="20"/>
      <c r="E34" s="20">
        <f>SUM(E31:E33)</f>
        <v>0</v>
      </c>
      <c r="F34" s="20"/>
      <c r="G34" s="20">
        <f t="shared" ref="G34:K34" si="30">SUM(G31:G33)</f>
        <v>0</v>
      </c>
      <c r="H34" s="20"/>
      <c r="I34" s="20">
        <f t="shared" si="30"/>
        <v>0</v>
      </c>
      <c r="J34" s="20"/>
      <c r="K34" s="20">
        <f t="shared" si="30"/>
        <v>0</v>
      </c>
    </row>
    <row r="35" spans="1:11" ht="15.75" customHeight="1" x14ac:dyDescent="0.25">
      <c r="A35" s="55"/>
      <c r="B35" s="18" t="s">
        <v>16</v>
      </c>
      <c r="C35" s="21">
        <f>VLOOKUP(C34,ESCALA_TRAB_EQUIP!A2:B62,2,FALSE)</f>
        <v>1</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6" t="s">
        <v>18</v>
      </c>
      <c r="B39" s="54" t="s">
        <v>19</v>
      </c>
      <c r="C39" s="56" t="str">
        <f>B5</f>
        <v>Marcelo Tapia</v>
      </c>
      <c r="D39" s="57"/>
      <c r="E39" s="57"/>
      <c r="F39" s="57"/>
      <c r="G39" s="57"/>
      <c r="H39" s="57"/>
      <c r="I39" s="57"/>
      <c r="J39" s="57"/>
      <c r="K39" s="58"/>
    </row>
    <row r="40" spans="1:11" ht="15.75" customHeight="1" x14ac:dyDescent="0.2">
      <c r="A40" s="67"/>
      <c r="B40" s="55"/>
      <c r="C40" s="59"/>
      <c r="D40" s="60"/>
      <c r="E40" s="60"/>
      <c r="F40" s="60"/>
      <c r="G40" s="60"/>
      <c r="H40" s="60"/>
      <c r="I40" s="60"/>
      <c r="J40" s="60"/>
      <c r="K40" s="61"/>
    </row>
    <row r="41" spans="1:11" ht="15.75" customHeight="1" x14ac:dyDescent="0.2">
      <c r="A41" s="67"/>
      <c r="B41" s="15" t="s">
        <v>20</v>
      </c>
      <c r="C41" s="62" t="s">
        <v>13</v>
      </c>
      <c r="D41" s="63" t="s">
        <v>14</v>
      </c>
      <c r="E41" s="64"/>
      <c r="F41" s="64"/>
      <c r="G41" s="64"/>
      <c r="H41" s="64"/>
      <c r="I41" s="64"/>
      <c r="J41" s="64"/>
      <c r="K41" s="65"/>
    </row>
    <row r="42" spans="1:11" ht="15.75" customHeight="1" x14ac:dyDescent="0.2">
      <c r="A42" s="67"/>
      <c r="B42" s="16" t="s">
        <v>15</v>
      </c>
      <c r="C42" s="55"/>
      <c r="D42" s="63" t="s">
        <v>7</v>
      </c>
      <c r="E42" s="65"/>
      <c r="F42" s="63" t="s">
        <v>8</v>
      </c>
      <c r="G42" s="65"/>
      <c r="H42" s="63" t="s">
        <v>9</v>
      </c>
      <c r="I42" s="65"/>
      <c r="J42" s="63" t="s">
        <v>10</v>
      </c>
      <c r="K42" s="65"/>
    </row>
    <row r="43" spans="1:11" ht="25.75" customHeight="1" x14ac:dyDescent="0.2">
      <c r="A43" s="67"/>
      <c r="B43" s="41" t="str">
        <f>RUBRICA!A7</f>
        <v>3. Relaciona el Proyecto APT con sus intereses profesionales. *</v>
      </c>
      <c r="C43" s="39" t="s">
        <v>10</v>
      </c>
      <c r="D43" s="17" t="str">
        <f t="shared" ref="D43:D44" si="31">IF($C43=CL,"X","")</f>
        <v/>
      </c>
      <c r="E43" s="17" t="str">
        <f>IF(D43="X",100*0.1,"")</f>
        <v/>
      </c>
      <c r="F43" s="17" t="str">
        <f t="shared" ref="F43:F44" si="32">IF($C43=L,"X","")</f>
        <v/>
      </c>
      <c r="G43" s="17" t="str">
        <f>IF(F43="X",60*0.1,"")</f>
        <v/>
      </c>
      <c r="H43" s="17" t="str">
        <f t="shared" ref="H43:H44" si="33">IF($C43=ML,"X","")</f>
        <v/>
      </c>
      <c r="I43" s="17" t="str">
        <f>IF(H43="X",30*0.1,"")</f>
        <v/>
      </c>
      <c r="J43" s="17" t="str">
        <f t="shared" ref="J43:J44" si="34">IF($C43=NL,"X","")</f>
        <v>X</v>
      </c>
      <c r="K43" s="17">
        <f t="shared" ref="K43:K44" si="35">IF($J43="X",0,"")</f>
        <v>0</v>
      </c>
    </row>
    <row r="44" spans="1:11" ht="26" x14ac:dyDescent="0.2">
      <c r="A44" s="67"/>
      <c r="B44" s="41" t="str">
        <f>RUBRICA!A15</f>
        <v>11. Expone el tema utilizando un lenguaje técnico disciplinar al presentar la propuesta y responde evidenciando un manejo de la información. *</v>
      </c>
      <c r="C44" s="39" t="s">
        <v>10</v>
      </c>
      <c r="D44" s="17" t="str">
        <f t="shared" si="31"/>
        <v/>
      </c>
      <c r="E44" s="17" t="str">
        <f>IF(D44="X",100*0.1,"")</f>
        <v/>
      </c>
      <c r="F44" s="17" t="str">
        <f t="shared" si="32"/>
        <v/>
      </c>
      <c r="G44" s="17" t="str">
        <f>IF(F44="X",60*0.1,"")</f>
        <v/>
      </c>
      <c r="H44" s="17" t="str">
        <f t="shared" si="33"/>
        <v/>
      </c>
      <c r="I44" s="17" t="str">
        <f>IF(H44="X",30*0.1,"")</f>
        <v/>
      </c>
      <c r="J44" s="17" t="str">
        <f t="shared" si="34"/>
        <v>X</v>
      </c>
      <c r="K44" s="17">
        <f t="shared" si="35"/>
        <v>0</v>
      </c>
    </row>
    <row r="45" spans="1:11" ht="15.75" customHeight="1" x14ac:dyDescent="0.2">
      <c r="A45" s="67"/>
      <c r="B45" s="41" t="str">
        <f>RUBRICA!A17</f>
        <v>13. Colaboración y trabajo en equipo *</v>
      </c>
      <c r="C45" s="39" t="s">
        <v>10</v>
      </c>
      <c r="D45" s="17" t="str">
        <f>IF($C45=CL,"X","")</f>
        <v/>
      </c>
      <c r="E45" s="17" t="str">
        <f>IF(D45="X",100*0.1,"")</f>
        <v/>
      </c>
      <c r="F45" s="17" t="str">
        <f>IF($C45=L,"X","")</f>
        <v/>
      </c>
      <c r="G45" s="17" t="str">
        <f>IF(F45="X",60*0.1,"")</f>
        <v/>
      </c>
      <c r="H45" s="17" t="str">
        <f>IF($C45=ML,"X","")</f>
        <v/>
      </c>
      <c r="I45" s="17" t="str">
        <f>IF(H45="X",30*0.1,"")</f>
        <v/>
      </c>
      <c r="J45" s="17" t="str">
        <f>IF($C45=NL,"X","")</f>
        <v>X</v>
      </c>
      <c r="K45" s="17">
        <f>IF($J45="X",0,"")</f>
        <v>0</v>
      </c>
    </row>
    <row r="46" spans="1:11" ht="15.75" customHeight="1" x14ac:dyDescent="0.25">
      <c r="A46" s="67"/>
      <c r="B46" s="22" t="s">
        <v>17</v>
      </c>
      <c r="C46" s="19">
        <f>E46+G46+I46+K46</f>
        <v>0</v>
      </c>
      <c r="D46" s="20"/>
      <c r="E46" s="20">
        <f>SUM(E43:E45)</f>
        <v>0</v>
      </c>
      <c r="F46" s="20"/>
      <c r="G46" s="20">
        <f t="shared" ref="G46" si="36">SUM(G43:G45)</f>
        <v>0</v>
      </c>
      <c r="H46" s="20"/>
      <c r="I46" s="20">
        <f t="shared" ref="I46" si="37">SUM(I43:I45)</f>
        <v>0</v>
      </c>
      <c r="J46" s="20"/>
      <c r="K46" s="20">
        <f t="shared" ref="K46" si="38">SUM(K43:K45)</f>
        <v>0</v>
      </c>
    </row>
    <row r="47" spans="1:11" ht="15.75" customHeight="1" x14ac:dyDescent="0.25">
      <c r="A47" s="55"/>
      <c r="B47" s="18" t="s">
        <v>16</v>
      </c>
      <c r="C47" s="21">
        <f>VLOOKUP(C46,ESCALA_TRAB_EQUIP!A2:B62,2,FALSE)</f>
        <v>1</v>
      </c>
    </row>
    <row r="48" spans="1:11" ht="15.75" customHeight="1" x14ac:dyDescent="0.25">
      <c r="B48" s="23"/>
      <c r="C48" s="24"/>
    </row>
    <row r="49" spans="1:11" ht="15.75" customHeight="1" x14ac:dyDescent="0.25">
      <c r="B49" s="23"/>
      <c r="C49" s="24"/>
    </row>
    <row r="50" spans="1:11" ht="15.75" customHeight="1" x14ac:dyDescent="0.2">
      <c r="A50" s="66" t="s">
        <v>18</v>
      </c>
      <c r="B50" s="54" t="s">
        <v>19</v>
      </c>
      <c r="C50" s="56">
        <f>B6</f>
        <v>0</v>
      </c>
      <c r="D50" s="57"/>
      <c r="E50" s="57"/>
      <c r="F50" s="57"/>
      <c r="G50" s="57"/>
      <c r="H50" s="57"/>
      <c r="I50" s="57"/>
      <c r="J50" s="57"/>
      <c r="K50" s="58"/>
    </row>
    <row r="51" spans="1:11" ht="15.75" customHeight="1" x14ac:dyDescent="0.2">
      <c r="A51" s="67"/>
      <c r="B51" s="55"/>
      <c r="C51" s="59"/>
      <c r="D51" s="60"/>
      <c r="E51" s="60"/>
      <c r="F51" s="60"/>
      <c r="G51" s="60"/>
      <c r="H51" s="60"/>
      <c r="I51" s="60"/>
      <c r="J51" s="60"/>
      <c r="K51" s="61"/>
    </row>
    <row r="52" spans="1:11" ht="15.75" customHeight="1" x14ac:dyDescent="0.2">
      <c r="A52" s="67"/>
      <c r="B52" s="15" t="s">
        <v>20</v>
      </c>
      <c r="C52" s="62" t="s">
        <v>13</v>
      </c>
      <c r="D52" s="63" t="s">
        <v>14</v>
      </c>
      <c r="E52" s="64"/>
      <c r="F52" s="64"/>
      <c r="G52" s="64"/>
      <c r="H52" s="64"/>
      <c r="I52" s="64"/>
      <c r="J52" s="64"/>
      <c r="K52" s="65"/>
    </row>
    <row r="53" spans="1:11" ht="15.75" customHeight="1" x14ac:dyDescent="0.2">
      <c r="A53" s="67"/>
      <c r="B53" s="16" t="s">
        <v>15</v>
      </c>
      <c r="C53" s="55"/>
      <c r="D53" s="63" t="s">
        <v>7</v>
      </c>
      <c r="E53" s="65"/>
      <c r="F53" s="63" t="s">
        <v>8</v>
      </c>
      <c r="G53" s="65"/>
      <c r="H53" s="63" t="s">
        <v>9</v>
      </c>
      <c r="I53" s="65"/>
      <c r="J53" s="63" t="s">
        <v>10</v>
      </c>
      <c r="K53" s="65"/>
    </row>
    <row r="54" spans="1:11" ht="25.75" customHeight="1" x14ac:dyDescent="0.2">
      <c r="A54" s="67"/>
      <c r="B54" s="41" t="str">
        <f>RUBRICA!A7</f>
        <v>3. Relaciona el Proyecto APT con sus intereses profesionales. *</v>
      </c>
      <c r="C54" s="39" t="s">
        <v>8</v>
      </c>
      <c r="D54" s="17" t="str">
        <f t="shared" ref="D54:D55" si="39">IF($C54=CL,"X","")</f>
        <v/>
      </c>
      <c r="E54" s="17" t="str">
        <f>IF(D54="X",100*0.1,"")</f>
        <v/>
      </c>
      <c r="F54" s="17" t="str">
        <f t="shared" ref="F54:F55" si="40">IF($C54=L,"X","")</f>
        <v>X</v>
      </c>
      <c r="G54" s="17">
        <f>IF(F54="X",60*0.1,"")</f>
        <v>6</v>
      </c>
      <c r="H54" s="17" t="str">
        <f t="shared" ref="H54:H55" si="41">IF($C54=ML,"X","")</f>
        <v/>
      </c>
      <c r="I54" s="17" t="str">
        <f>IF(H54="X",30*0.1,"")</f>
        <v/>
      </c>
      <c r="J54" s="17" t="str">
        <f t="shared" ref="J54:J55" si="42">IF($C54=NL,"X","")</f>
        <v/>
      </c>
      <c r="K54" s="17" t="str">
        <f t="shared" ref="K54:K55" si="43">IF($J54="X",0,"")</f>
        <v/>
      </c>
    </row>
    <row r="55" spans="1:11" ht="26" x14ac:dyDescent="0.2">
      <c r="A55" s="67"/>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7"/>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7"/>
      <c r="B57" s="22" t="s">
        <v>17</v>
      </c>
      <c r="C57" s="19">
        <f>E57+G57+I57+K57</f>
        <v>26</v>
      </c>
      <c r="D57" s="20">
        <f>COUNTIF(D55:D56,"X")</f>
        <v>2</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5"/>
      <c r="B58" s="18" t="s">
        <v>16</v>
      </c>
      <c r="C58" s="21">
        <f>VLOOKUP(C57,ESCALA_TRAB_EQUIP!A2:B62,2,FALSE)</f>
        <v>6</v>
      </c>
    </row>
    <row r="59" spans="1:11" ht="15.75" customHeight="1" x14ac:dyDescent="0.25">
      <c r="B59" s="23"/>
      <c r="C59" s="24"/>
    </row>
    <row r="60" spans="1:11" ht="15.75" customHeight="1" x14ac:dyDescent="0.2">
      <c r="B60" s="3" t="s">
        <v>95</v>
      </c>
    </row>
    <row r="61" spans="1:11" ht="15.75" customHeight="1" x14ac:dyDescent="0.2">
      <c r="B61" s="53"/>
    </row>
    <row r="62" spans="1:11" ht="15.75" customHeight="1" x14ac:dyDescent="0.2">
      <c r="B62" s="53" t="s">
        <v>98</v>
      </c>
    </row>
    <row r="63" spans="1:11" ht="15.75" customHeight="1" x14ac:dyDescent="0.2">
      <c r="B63" s="53" t="s">
        <v>99</v>
      </c>
    </row>
    <row r="64" spans="1:11" ht="15.75" customHeight="1" x14ac:dyDescent="0.2">
      <c r="B64" s="53"/>
    </row>
    <row r="65" spans="2:2" ht="15.75" customHeight="1" x14ac:dyDescent="0.2">
      <c r="B65" s="53" t="s">
        <v>100</v>
      </c>
    </row>
    <row r="66" spans="2:2" ht="15.75" customHeight="1" x14ac:dyDescent="0.2">
      <c r="B66" s="53"/>
    </row>
    <row r="67" spans="2:2" ht="15.75" customHeight="1" x14ac:dyDescent="0.2">
      <c r="B67" s="53"/>
    </row>
    <row r="68" spans="2:2" ht="15.75" customHeight="1" x14ac:dyDescent="0.2">
      <c r="B68" s="53"/>
    </row>
    <row r="69" spans="2:2" ht="15.75" customHeight="1" x14ac:dyDescent="0.2"/>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C43:C45 C54:C56 C31:C33 C13:C22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5" t="s">
        <v>21</v>
      </c>
      <c r="B2" s="78" t="s">
        <v>22</v>
      </c>
      <c r="C2" s="79"/>
      <c r="D2" s="79"/>
      <c r="E2" s="80"/>
      <c r="F2" s="75" t="s">
        <v>23</v>
      </c>
    </row>
    <row r="3" spans="1:6" ht="16" x14ac:dyDescent="0.2">
      <c r="A3" s="76"/>
      <c r="B3" s="81" t="s">
        <v>24</v>
      </c>
      <c r="C3" s="81" t="s">
        <v>25</v>
      </c>
      <c r="D3" s="26" t="s">
        <v>26</v>
      </c>
      <c r="E3" s="28" t="s">
        <v>10</v>
      </c>
      <c r="F3" s="76"/>
    </row>
    <row r="4" spans="1:6" ht="57.5" customHeight="1" thickBot="1" x14ac:dyDescent="0.25">
      <c r="A4" s="77"/>
      <c r="B4" s="82"/>
      <c r="C4" s="82"/>
      <c r="D4" s="27">
        <v>-0.3</v>
      </c>
      <c r="E4" s="27">
        <v>0</v>
      </c>
      <c r="F4" s="77"/>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3" t="s">
        <v>5</v>
      </c>
      <c r="B1" s="7" t="s">
        <v>6</v>
      </c>
      <c r="C1" s="8"/>
      <c r="D1" s="8"/>
      <c r="E1" s="9"/>
    </row>
    <row r="2" spans="1:5" ht="49" thickBot="1" x14ac:dyDescent="0.25">
      <c r="A2" s="84"/>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2025-09-15T02:55:15Z</dcterms:modified>
</cp:coreProperties>
</file>