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ibagon99\Desktop\"/>
    </mc:Choice>
  </mc:AlternateContent>
  <xr:revisionPtr revIDLastSave="0" documentId="8_{A8C65245-A45D-426C-9B47-447B34EAAC25}" xr6:coauthVersionLast="36" xr6:coauthVersionMax="36" xr10:uidLastSave="{00000000-0000-0000-0000-000000000000}"/>
  <bookViews>
    <workbookView xWindow="0" yWindow="0" windowWidth="24000" windowHeight="9525" activeTab="2" xr2:uid="{A2113E45-760D-4502-9186-4942A291667C}"/>
  </bookViews>
  <sheets>
    <sheet name="Punto 1" sheetId="1" r:id="rId1"/>
    <sheet name="Punto 2" sheetId="2" r:id="rId2"/>
    <sheet name="Punt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1" i="3"/>
  <c r="C16" i="3"/>
  <c r="C17" i="3" s="1"/>
  <c r="C12" i="3"/>
  <c r="C13" i="3"/>
  <c r="C9" i="2"/>
  <c r="C11" i="3"/>
  <c r="C7" i="3"/>
  <c r="F8" i="3"/>
  <c r="F9" i="3" s="1"/>
  <c r="F7" i="3"/>
  <c r="F6" i="3"/>
  <c r="C14" i="2"/>
  <c r="C13" i="2"/>
  <c r="C10" i="2"/>
  <c r="C8" i="2"/>
  <c r="G6" i="2"/>
  <c r="C5" i="2"/>
  <c r="H13" i="1"/>
  <c r="C15" i="1"/>
  <c r="C13" i="1"/>
  <c r="C14" i="1" s="1"/>
  <c r="C16" i="1" s="1"/>
  <c r="D23" i="1"/>
  <c r="G22" i="1"/>
  <c r="D8" i="1" l="1"/>
  <c r="H11" i="1" s="1"/>
  <c r="H12" i="1" s="1"/>
  <c r="E23" i="1"/>
  <c r="F23" i="1" l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l="1"/>
  <c r="G23" i="1"/>
  <c r="E24" i="1" l="1"/>
  <c r="F24" i="1" l="1"/>
  <c r="G24" i="1" l="1"/>
  <c r="E25" i="1" s="1"/>
  <c r="F25" i="1" l="1"/>
  <c r="G25" i="1" l="1"/>
  <c r="E26" i="1" s="1"/>
  <c r="F26" i="1" l="1"/>
  <c r="G26" i="1" l="1"/>
  <c r="E27" i="1" l="1"/>
  <c r="F27" i="1" l="1"/>
  <c r="G27" i="1" l="1"/>
  <c r="E28" i="1" s="1"/>
  <c r="F28" i="1" s="1"/>
  <c r="G28" i="1" s="1"/>
  <c r="E29" i="1" l="1"/>
  <c r="F29" i="1" s="1"/>
  <c r="G29" i="1"/>
  <c r="E30" i="1" s="1"/>
  <c r="F30" i="1" s="1"/>
  <c r="G30" i="1" s="1"/>
  <c r="E31" i="1" l="1"/>
  <c r="F31" i="1" s="1"/>
  <c r="G31" i="1" s="1"/>
  <c r="E32" i="1" s="1"/>
  <c r="F32" i="1" s="1"/>
  <c r="G32" i="1" s="1"/>
  <c r="E33" i="1" s="1"/>
  <c r="F33" i="1" s="1"/>
  <c r="G33" i="1" s="1"/>
  <c r="E34" i="1" l="1"/>
  <c r="F34" i="1" s="1"/>
  <c r="G34" i="1" s="1"/>
  <c r="E35" i="1" l="1"/>
  <c r="F35" i="1" s="1"/>
  <c r="G35" i="1"/>
  <c r="E36" i="1" s="1"/>
  <c r="F36" i="1" s="1"/>
  <c r="G36" i="1" s="1"/>
  <c r="E37" i="1" s="1"/>
  <c r="F37" i="1" s="1"/>
  <c r="G37" i="1" s="1"/>
  <c r="E38" i="1" l="1"/>
  <c r="F38" i="1" s="1"/>
  <c r="G38" i="1" s="1"/>
  <c r="E39" i="1" l="1"/>
  <c r="F39" i="1" s="1"/>
  <c r="G39" i="1"/>
  <c r="E40" i="1" s="1"/>
  <c r="F40" i="1" s="1"/>
  <c r="G40" i="1" s="1"/>
  <c r="E41" i="1" s="1"/>
  <c r="F41" i="1" s="1"/>
  <c r="G41" i="1" s="1"/>
  <c r="E42" i="1" s="1"/>
  <c r="F42" i="1" s="1"/>
  <c r="G42" i="1" s="1"/>
  <c r="E43" i="1" s="1"/>
  <c r="F43" i="1" s="1"/>
  <c r="G43" i="1" s="1"/>
  <c r="E44" i="1" s="1"/>
  <c r="F44" i="1" s="1"/>
  <c r="G44" i="1" s="1"/>
  <c r="E45" i="1" l="1"/>
  <c r="F45" i="1" s="1"/>
  <c r="G45" i="1" s="1"/>
  <c r="E46" i="1" l="1"/>
  <c r="F46" i="1" s="1"/>
  <c r="G46" i="1" s="1"/>
  <c r="E47" i="1" l="1"/>
  <c r="F47" i="1" s="1"/>
  <c r="G47" i="1" s="1"/>
  <c r="E48" i="1" l="1"/>
  <c r="F48" i="1" s="1"/>
  <c r="G48" i="1" s="1"/>
  <c r="E49" i="1" l="1"/>
  <c r="F49" i="1" s="1"/>
  <c r="G49" i="1" s="1"/>
  <c r="E50" i="1" l="1"/>
  <c r="F50" i="1" s="1"/>
  <c r="G50" i="1" s="1"/>
  <c r="E51" i="1" l="1"/>
  <c r="F51" i="1" s="1"/>
  <c r="G51" i="1" s="1"/>
  <c r="E52" i="1" l="1"/>
  <c r="F52" i="1" s="1"/>
  <c r="G52" i="1"/>
  <c r="E53" i="1" l="1"/>
  <c r="F53" i="1" s="1"/>
  <c r="G53" i="1"/>
  <c r="E54" i="1" l="1"/>
  <c r="F54" i="1" s="1"/>
  <c r="G54" i="1" s="1"/>
  <c r="E55" i="1" l="1"/>
  <c r="F55" i="1" s="1"/>
  <c r="G55" i="1"/>
  <c r="E56" i="1" l="1"/>
  <c r="F56" i="1" s="1"/>
  <c r="G56" i="1" s="1"/>
  <c r="E57" i="1" l="1"/>
  <c r="F57" i="1" s="1"/>
  <c r="G57" i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 s="1"/>
  <c r="E62" i="1" l="1"/>
  <c r="F62" i="1" s="1"/>
  <c r="G62" i="1" s="1"/>
  <c r="E63" i="1" l="1"/>
  <c r="F63" i="1" s="1"/>
  <c r="G63" i="1"/>
  <c r="E64" i="1" l="1"/>
  <c r="F64" i="1" s="1"/>
  <c r="G64" i="1"/>
  <c r="E65" i="1" l="1"/>
  <c r="F65" i="1" s="1"/>
  <c r="G65" i="1" s="1"/>
  <c r="E66" i="1" l="1"/>
  <c r="F66" i="1" s="1"/>
  <c r="G66" i="1"/>
  <c r="E67" i="1" l="1"/>
  <c r="F67" i="1" s="1"/>
  <c r="G67" i="1" s="1"/>
  <c r="E68" i="1" l="1"/>
  <c r="F68" i="1" s="1"/>
  <c r="G68" i="1"/>
  <c r="E69" i="1" l="1"/>
  <c r="F69" i="1" s="1"/>
  <c r="G69" i="1"/>
  <c r="E70" i="1" l="1"/>
  <c r="F70" i="1" l="1"/>
  <c r="E71" i="1"/>
  <c r="F71" i="1" l="1"/>
  <c r="G70" i="1"/>
</calcChain>
</file>

<file path=xl/sharedStrings.xml><?xml version="1.0" encoding="utf-8"?>
<sst xmlns="http://schemas.openxmlformats.org/spreadsheetml/2006/main" count="129" uniqueCount="33">
  <si>
    <t>n_plazo</t>
  </si>
  <si>
    <t>TASAS</t>
  </si>
  <si>
    <t>n.b.a</t>
  </si>
  <si>
    <t>b.a</t>
  </si>
  <si>
    <t>b.v</t>
  </si>
  <si>
    <t>E.A</t>
  </si>
  <si>
    <t>m.v</t>
  </si>
  <si>
    <t>B</t>
  </si>
  <si>
    <t>A*</t>
  </si>
  <si>
    <t>VP</t>
  </si>
  <si>
    <t>VA</t>
  </si>
  <si>
    <t>G</t>
  </si>
  <si>
    <t>SISTEMA DE AMORTIZACIÓN DE CRÉDITO CON INTERÉS COMPUESTO Y GRADIENTE LINEAL</t>
  </si>
  <si>
    <t>N plazo</t>
  </si>
  <si>
    <t>Serie de pagos con gradiente = Cuota anterior + G</t>
  </si>
  <si>
    <t>Intereses = Saldo del período anterior * Ip%</t>
  </si>
  <si>
    <t xml:space="preserve">Abono a Capital = Pago gradiente - Intereses </t>
  </si>
  <si>
    <t>Saldo</t>
  </si>
  <si>
    <t>TOTAL</t>
  </si>
  <si>
    <t>TOTAL PAGADO</t>
  </si>
  <si>
    <t>NPLAZO</t>
  </si>
  <si>
    <t>Trimestral</t>
  </si>
  <si>
    <t>trimestres</t>
  </si>
  <si>
    <t>TOTAL INTERESES</t>
  </si>
  <si>
    <t>S</t>
  </si>
  <si>
    <t>IP%</t>
  </si>
  <si>
    <t>m.a</t>
  </si>
  <si>
    <t>semestral</t>
  </si>
  <si>
    <t>s.v</t>
  </si>
  <si>
    <t xml:space="preserve">TOTAL INTERESES </t>
  </si>
  <si>
    <t>Cuota n = B + ((n-1)*G)</t>
  </si>
  <si>
    <t>Cuota 5</t>
  </si>
  <si>
    <t>Cuota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</si>
</sst>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44" fontId="0" fillId="0" borderId="1" xfId="0" applyNumberFormat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44" fontId="0" fillId="3" borderId="1" xfId="0" applyNumberFormat="1" applyFill="1" applyBorder="1"/>
    <xf numFmtId="44" fontId="0" fillId="0" borderId="1" xfId="1" applyFon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0" fontId="0" fillId="0" borderId="0" xfId="2" applyNumberFormat="1" applyFont="1"/>
    <xf numFmtId="0" fontId="0" fillId="5" borderId="1" xfId="0" applyFill="1" applyBorder="1" applyAlignment="1">
      <alignment horizontal="center"/>
    </xf>
    <xf numFmtId="0" fontId="0" fillId="0" borderId="0" xfId="0" applyAlignment="1"/>
    <xf numFmtId="0" fontId="0" fillId="8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6</xdr:row>
      <xdr:rowOff>114300</xdr:rowOff>
    </xdr:from>
    <xdr:to>
      <xdr:col>16</xdr:col>
      <xdr:colOff>658104</xdr:colOff>
      <xdr:row>19</xdr:row>
      <xdr:rowOff>105119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E06AF9-2114-4E3F-A7FF-EC7F4AF0F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4325" y="1257300"/>
          <a:ext cx="6296904" cy="246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7EE6-9867-44AD-AE48-D365BBB88AB7}">
  <dimension ref="C5:H71"/>
  <sheetViews>
    <sheetView topLeftCell="B1" workbookViewId="0">
      <selection activeCell="D8" sqref="D8"/>
    </sheetView>
  </sheetViews>
  <sheetFormatPr baseColWidth="10" defaultRowHeight="15" x14ac:dyDescent="0.25"/>
  <cols>
    <col min="4" max="8" width="15.5703125" bestFit="1" customWidth="1"/>
  </cols>
  <sheetData>
    <row r="5" spans="3:8" x14ac:dyDescent="0.25">
      <c r="C5" t="s">
        <v>9</v>
      </c>
      <c r="D5" s="1">
        <v>32000000</v>
      </c>
    </row>
    <row r="6" spans="3:8" x14ac:dyDescent="0.25">
      <c r="C6" t="s">
        <v>0</v>
      </c>
      <c r="D6">
        <v>48</v>
      </c>
    </row>
    <row r="7" spans="3:8" x14ac:dyDescent="0.25">
      <c r="C7" t="s">
        <v>7</v>
      </c>
      <c r="D7" s="1">
        <v>1000000</v>
      </c>
    </row>
    <row r="8" spans="3:8" x14ac:dyDescent="0.25">
      <c r="C8" t="s">
        <v>10</v>
      </c>
      <c r="D8" s="1">
        <f>D5*(((1+C16)^D6)*C16)/(((1+C16)^D6)-1)</f>
        <v>1047041.8520875133</v>
      </c>
    </row>
    <row r="11" spans="3:8" x14ac:dyDescent="0.25">
      <c r="C11" s="4" t="s">
        <v>1</v>
      </c>
      <c r="D11" s="4"/>
      <c r="G11" s="10" t="s">
        <v>8</v>
      </c>
      <c r="H11" s="5">
        <f>D8-D7</f>
        <v>47041.852087513311</v>
      </c>
    </row>
    <row r="12" spans="3:8" x14ac:dyDescent="0.25">
      <c r="C12" s="2">
        <v>0.23499999999999999</v>
      </c>
      <c r="D12" s="3" t="s">
        <v>2</v>
      </c>
      <c r="G12" s="10" t="s">
        <v>11</v>
      </c>
      <c r="H12" s="12">
        <f>H11/((1/C16)-(D6/(((1+C16)^D6)-1)))</f>
        <v>2385.0573111555764</v>
      </c>
    </row>
    <row r="13" spans="3:8" x14ac:dyDescent="0.25">
      <c r="C13" s="3">
        <f>C12/6</f>
        <v>3.9166666666666662E-2</v>
      </c>
      <c r="D13" s="3" t="s">
        <v>3</v>
      </c>
      <c r="G13" s="10" t="s">
        <v>19</v>
      </c>
      <c r="H13" s="5">
        <f>((H12*D6*(D6-1))/2) + (D7*D6)</f>
        <v>50690344.646983489</v>
      </c>
    </row>
    <row r="14" spans="3:8" x14ac:dyDescent="0.25">
      <c r="C14" s="3">
        <f>C13/(1-C13)</f>
        <v>4.0763226366001729E-2</v>
      </c>
      <c r="D14" s="3" t="s">
        <v>4</v>
      </c>
    </row>
    <row r="15" spans="3:8" x14ac:dyDescent="0.25">
      <c r="C15" s="3">
        <f>((1+C14)^6)-1</f>
        <v>0.27090073983725027</v>
      </c>
      <c r="D15" s="3" t="s">
        <v>5</v>
      </c>
    </row>
    <row r="16" spans="3:8" x14ac:dyDescent="0.25">
      <c r="C16" s="3">
        <f>((1+C15)^(1/12))-1</f>
        <v>2.0178036602436222E-2</v>
      </c>
      <c r="D16" s="3" t="s">
        <v>6</v>
      </c>
    </row>
    <row r="20" spans="3:7" x14ac:dyDescent="0.25">
      <c r="C20" s="7" t="s">
        <v>12</v>
      </c>
      <c r="D20" s="7"/>
      <c r="E20" s="7"/>
      <c r="F20" s="7"/>
      <c r="G20" s="7"/>
    </row>
    <row r="21" spans="3:7" ht="60" x14ac:dyDescent="0.25">
      <c r="C21" s="8" t="s">
        <v>13</v>
      </c>
      <c r="D21" s="8" t="s">
        <v>14</v>
      </c>
      <c r="E21" s="9" t="s">
        <v>15</v>
      </c>
      <c r="F21" s="9" t="s">
        <v>16</v>
      </c>
      <c r="G21" s="8" t="s">
        <v>17</v>
      </c>
    </row>
    <row r="22" spans="3:7" x14ac:dyDescent="0.25">
      <c r="C22" s="3">
        <v>0</v>
      </c>
      <c r="D22" s="3"/>
      <c r="E22" s="3"/>
      <c r="F22" s="3"/>
      <c r="G22" s="5">
        <f>D5</f>
        <v>32000000</v>
      </c>
    </row>
    <row r="23" spans="3:7" x14ac:dyDescent="0.25">
      <c r="C23" s="3">
        <v>1</v>
      </c>
      <c r="D23" s="5">
        <f>$D$7</f>
        <v>1000000</v>
      </c>
      <c r="E23" s="5">
        <f>G22*$C$16</f>
        <v>645697.17127795913</v>
      </c>
      <c r="F23" s="5">
        <f>D23-E23</f>
        <v>354302.82872204087</v>
      </c>
      <c r="G23" s="5">
        <f>G22-F23</f>
        <v>31645697.171277959</v>
      </c>
    </row>
    <row r="24" spans="3:7" x14ac:dyDescent="0.25">
      <c r="C24" s="3">
        <v>2</v>
      </c>
      <c r="D24" s="5">
        <f>$H$12+D23</f>
        <v>1002385.0573111556</v>
      </c>
      <c r="E24" s="5">
        <f t="shared" ref="E24:E70" si="0">G23*$C$16</f>
        <v>638548.0358316591</v>
      </c>
      <c r="F24" s="5">
        <f t="shared" ref="F24:F70" si="1">D24-E24</f>
        <v>363837.0214794965</v>
      </c>
      <c r="G24" s="5">
        <f t="shared" ref="G24:G70" si="2">G23-F24</f>
        <v>31281860.149798464</v>
      </c>
    </row>
    <row r="25" spans="3:7" x14ac:dyDescent="0.25">
      <c r="C25" s="3">
        <v>3</v>
      </c>
      <c r="D25" s="5">
        <f t="shared" ref="D25:D70" si="3">$H$12+D24</f>
        <v>1004770.1146223112</v>
      </c>
      <c r="E25" s="5">
        <f t="shared" si="0"/>
        <v>631206.51909492444</v>
      </c>
      <c r="F25" s="5">
        <f t="shared" si="1"/>
        <v>373563.59552738676</v>
      </c>
      <c r="G25" s="5">
        <f t="shared" si="2"/>
        <v>30908296.554271076</v>
      </c>
    </row>
    <row r="26" spans="3:7" x14ac:dyDescent="0.25">
      <c r="C26" s="3">
        <v>4</v>
      </c>
      <c r="D26" s="5">
        <f t="shared" si="3"/>
        <v>1007155.1719334668</v>
      </c>
      <c r="E26" s="5">
        <f t="shared" si="0"/>
        <v>623668.73919103516</v>
      </c>
      <c r="F26" s="5">
        <f t="shared" si="1"/>
        <v>383486.43274243164</v>
      </c>
      <c r="G26" s="5">
        <f t="shared" si="2"/>
        <v>30524810.121528644</v>
      </c>
    </row>
    <row r="27" spans="3:7" x14ac:dyDescent="0.25">
      <c r="C27" s="3">
        <v>5</v>
      </c>
      <c r="D27" s="5">
        <f t="shared" si="3"/>
        <v>1009540.2292446224</v>
      </c>
      <c r="E27" s="5">
        <f t="shared" si="0"/>
        <v>615930.73591462069</v>
      </c>
      <c r="F27" s="5">
        <f t="shared" si="1"/>
        <v>393609.49333000171</v>
      </c>
      <c r="G27" s="5">
        <f t="shared" si="2"/>
        <v>30131200.628198642</v>
      </c>
    </row>
    <row r="28" spans="3:7" x14ac:dyDescent="0.25">
      <c r="C28" s="3">
        <v>6</v>
      </c>
      <c r="D28" s="5">
        <f t="shared" si="3"/>
        <v>1011925.286555778</v>
      </c>
      <c r="E28" s="5">
        <f t="shared" si="0"/>
        <v>607988.46915114147</v>
      </c>
      <c r="F28" s="5">
        <f t="shared" si="1"/>
        <v>403936.81740463653</v>
      </c>
      <c r="G28" s="5">
        <f t="shared" si="2"/>
        <v>29727263.810794007</v>
      </c>
    </row>
    <row r="29" spans="3:7" x14ac:dyDescent="0.25">
      <c r="C29" s="3">
        <v>7</v>
      </c>
      <c r="D29" s="5">
        <f t="shared" si="3"/>
        <v>1014310.3438669336</v>
      </c>
      <c r="E29" s="5">
        <f t="shared" si="0"/>
        <v>599837.81726447912</v>
      </c>
      <c r="F29" s="5">
        <f t="shared" si="1"/>
        <v>414472.52660245448</v>
      </c>
      <c r="G29" s="5">
        <f t="shared" si="2"/>
        <v>29312791.284191553</v>
      </c>
    </row>
    <row r="30" spans="3:7" x14ac:dyDescent="0.25">
      <c r="C30" s="3">
        <v>8</v>
      </c>
      <c r="D30" s="5">
        <f t="shared" si="3"/>
        <v>1016695.4011780892</v>
      </c>
      <c r="E30" s="5">
        <f t="shared" si="0"/>
        <v>591474.57545199059</v>
      </c>
      <c r="F30" s="5">
        <f t="shared" si="1"/>
        <v>425220.82572609861</v>
      </c>
      <c r="G30" s="5">
        <f t="shared" si="2"/>
        <v>28887570.458465453</v>
      </c>
    </row>
    <row r="31" spans="3:7" x14ac:dyDescent="0.25">
      <c r="C31" s="3">
        <v>9</v>
      </c>
      <c r="D31" s="5">
        <f t="shared" si="3"/>
        <v>1019080.4584892448</v>
      </c>
      <c r="E31" s="5">
        <f t="shared" si="0"/>
        <v>582894.4540663712</v>
      </c>
      <c r="F31" s="5">
        <f t="shared" si="1"/>
        <v>436186.00442287361</v>
      </c>
      <c r="G31" s="5">
        <f t="shared" si="2"/>
        <v>28451384.45404258</v>
      </c>
    </row>
    <row r="32" spans="3:7" x14ac:dyDescent="0.25">
      <c r="C32" s="3">
        <v>10</v>
      </c>
      <c r="D32" s="5">
        <f t="shared" si="3"/>
        <v>1021465.5158004004</v>
      </c>
      <c r="E32" s="5">
        <f t="shared" si="0"/>
        <v>574093.07690365613</v>
      </c>
      <c r="F32" s="5">
        <f t="shared" si="1"/>
        <v>447372.43889674428</v>
      </c>
      <c r="G32" s="5">
        <f t="shared" si="2"/>
        <v>28004012.015145835</v>
      </c>
    </row>
    <row r="33" spans="3:7" x14ac:dyDescent="0.25">
      <c r="C33" s="3">
        <v>11</v>
      </c>
      <c r="D33" s="5">
        <f t="shared" si="3"/>
        <v>1023850.573111556</v>
      </c>
      <c r="E33" s="5">
        <f t="shared" si="0"/>
        <v>565065.9794566764</v>
      </c>
      <c r="F33" s="5">
        <f t="shared" si="1"/>
        <v>458784.5936548796</v>
      </c>
      <c r="G33" s="5">
        <f t="shared" si="2"/>
        <v>27545227.421490956</v>
      </c>
    </row>
    <row r="34" spans="3:7" x14ac:dyDescent="0.25">
      <c r="C34" s="3">
        <v>12</v>
      </c>
      <c r="D34" s="5">
        <f t="shared" si="3"/>
        <v>1026235.6304227116</v>
      </c>
      <c r="E34" s="5">
        <f t="shared" si="0"/>
        <v>555808.60713327443</v>
      </c>
      <c r="F34" s="5">
        <f t="shared" si="1"/>
        <v>470427.02328943717</v>
      </c>
      <c r="G34" s="5">
        <f t="shared" si="2"/>
        <v>27074800.398201518</v>
      </c>
    </row>
    <row r="35" spans="3:7" x14ac:dyDescent="0.25">
      <c r="C35" s="3">
        <v>13</v>
      </c>
      <c r="D35" s="5">
        <f t="shared" si="3"/>
        <v>1028620.6877338672</v>
      </c>
      <c r="E35" s="5">
        <f t="shared" si="0"/>
        <v>546316.313438565</v>
      </c>
      <c r="F35" s="5">
        <f t="shared" si="1"/>
        <v>482304.3742953022</v>
      </c>
      <c r="G35" s="5">
        <f t="shared" si="2"/>
        <v>26592496.023906216</v>
      </c>
    </row>
    <row r="36" spans="3:7" x14ac:dyDescent="0.25">
      <c r="C36" s="3">
        <v>14</v>
      </c>
      <c r="D36" s="5">
        <f t="shared" si="3"/>
        <v>1031005.7450450228</v>
      </c>
      <c r="E36" s="5">
        <f t="shared" si="0"/>
        <v>536584.35812051932</v>
      </c>
      <c r="F36" s="5">
        <f t="shared" si="1"/>
        <v>494421.38692450349</v>
      </c>
      <c r="G36" s="5">
        <f t="shared" si="2"/>
        <v>26098074.636981711</v>
      </c>
    </row>
    <row r="37" spans="3:7" x14ac:dyDescent="0.25">
      <c r="C37" s="3">
        <v>15</v>
      </c>
      <c r="D37" s="5">
        <f t="shared" si="3"/>
        <v>1033390.8023561784</v>
      </c>
      <c r="E37" s="5">
        <f t="shared" si="0"/>
        <v>526607.90527812939</v>
      </c>
      <c r="F37" s="5">
        <f t="shared" si="1"/>
        <v>506782.89707804902</v>
      </c>
      <c r="G37" s="5">
        <f t="shared" si="2"/>
        <v>25591291.739903662</v>
      </c>
    </row>
    <row r="38" spans="3:7" x14ac:dyDescent="0.25">
      <c r="C38" s="3">
        <v>16</v>
      </c>
      <c r="D38" s="5">
        <f t="shared" si="3"/>
        <v>1035775.859667334</v>
      </c>
      <c r="E38" s="5">
        <f t="shared" si="0"/>
        <v>516382.02143139986</v>
      </c>
      <c r="F38" s="5">
        <f t="shared" si="1"/>
        <v>519393.83823593415</v>
      </c>
      <c r="G38" s="5">
        <f t="shared" si="2"/>
        <v>25071897.901667729</v>
      </c>
    </row>
    <row r="39" spans="3:7" x14ac:dyDescent="0.25">
      <c r="C39" s="3">
        <v>17</v>
      </c>
      <c r="D39" s="5">
        <f t="shared" si="3"/>
        <v>1038160.9169784896</v>
      </c>
      <c r="E39" s="5">
        <f t="shared" si="0"/>
        <v>505901.67355239537</v>
      </c>
      <c r="F39" s="5">
        <f t="shared" si="1"/>
        <v>532259.2434260943</v>
      </c>
      <c r="G39" s="5">
        <f t="shared" si="2"/>
        <v>24539638.658241633</v>
      </c>
    </row>
    <row r="40" spans="3:7" x14ac:dyDescent="0.25">
      <c r="C40" s="3">
        <v>18</v>
      </c>
      <c r="D40" s="5">
        <f t="shared" si="3"/>
        <v>1040545.9742896452</v>
      </c>
      <c r="E40" s="5">
        <f t="shared" si="0"/>
        <v>495161.72705655859</v>
      </c>
      <c r="F40" s="5">
        <f t="shared" si="1"/>
        <v>545384.24723308661</v>
      </c>
      <c r="G40" s="5">
        <f t="shared" si="2"/>
        <v>23994254.411008548</v>
      </c>
    </row>
    <row r="41" spans="3:7" x14ac:dyDescent="0.25">
      <c r="C41" s="3">
        <v>19</v>
      </c>
      <c r="D41" s="5">
        <f t="shared" si="3"/>
        <v>1042931.0316008008</v>
      </c>
      <c r="E41" s="5">
        <f t="shared" si="0"/>
        <v>484156.94375349727</v>
      </c>
      <c r="F41" s="5">
        <f t="shared" si="1"/>
        <v>558774.0878473036</v>
      </c>
      <c r="G41" s="5">
        <f t="shared" si="2"/>
        <v>23435480.323161244</v>
      </c>
    </row>
    <row r="42" spans="3:7" x14ac:dyDescent="0.25">
      <c r="C42" s="3">
        <v>20</v>
      </c>
      <c r="D42" s="5">
        <f t="shared" si="3"/>
        <v>1045316.0889119564</v>
      </c>
      <c r="E42" s="5">
        <f t="shared" si="0"/>
        <v>472881.97975642147</v>
      </c>
      <c r="F42" s="5">
        <f t="shared" si="1"/>
        <v>572434.109155535</v>
      </c>
      <c r="G42" s="5">
        <f t="shared" si="2"/>
        <v>22863046.214005709</v>
      </c>
    </row>
    <row r="43" spans="3:7" x14ac:dyDescent="0.25">
      <c r="C43" s="3">
        <v>21</v>
      </c>
      <c r="D43" s="5">
        <f t="shared" si="3"/>
        <v>1047701.146223112</v>
      </c>
      <c r="E43" s="5">
        <f t="shared" si="0"/>
        <v>461331.38334939809</v>
      </c>
      <c r="F43" s="5">
        <f t="shared" si="1"/>
        <v>586369.76287371386</v>
      </c>
      <c r="G43" s="5">
        <f t="shared" si="2"/>
        <v>22276676.451131996</v>
      </c>
    </row>
    <row r="44" spans="3:7" x14ac:dyDescent="0.25">
      <c r="C44" s="3">
        <v>22</v>
      </c>
      <c r="D44" s="5">
        <f t="shared" si="3"/>
        <v>1050086.2035342676</v>
      </c>
      <c r="E44" s="5">
        <f t="shared" si="0"/>
        <v>449499.59281157044</v>
      </c>
      <c r="F44" s="5">
        <f t="shared" si="1"/>
        <v>600586.61072269711</v>
      </c>
      <c r="G44" s="5">
        <f t="shared" si="2"/>
        <v>21676089.840409297</v>
      </c>
    </row>
    <row r="45" spans="3:7" x14ac:dyDescent="0.25">
      <c r="C45" s="3">
        <v>23</v>
      </c>
      <c r="D45" s="5">
        <f t="shared" si="3"/>
        <v>1052471.2608454232</v>
      </c>
      <c r="E45" s="5">
        <f t="shared" si="0"/>
        <v>437380.93419747474</v>
      </c>
      <c r="F45" s="5">
        <f t="shared" si="1"/>
        <v>615090.32664794847</v>
      </c>
      <c r="G45" s="5">
        <f t="shared" si="2"/>
        <v>21060999.513761349</v>
      </c>
    </row>
    <row r="46" spans="3:7" x14ac:dyDescent="0.25">
      <c r="C46" s="3">
        <v>24</v>
      </c>
      <c r="D46" s="5">
        <f t="shared" si="3"/>
        <v>1054856.3181565788</v>
      </c>
      <c r="E46" s="5">
        <f t="shared" si="0"/>
        <v>424969.61907256796</v>
      </c>
      <c r="F46" s="5">
        <f t="shared" si="1"/>
        <v>629886.69908401091</v>
      </c>
      <c r="G46" s="5">
        <f t="shared" si="2"/>
        <v>20431112.814677339</v>
      </c>
    </row>
    <row r="47" spans="3:7" x14ac:dyDescent="0.25">
      <c r="C47" s="3">
        <v>25</v>
      </c>
      <c r="D47" s="5">
        <f t="shared" si="3"/>
        <v>1057241.3754677344</v>
      </c>
      <c r="E47" s="5">
        <f t="shared" si="0"/>
        <v>412259.7422030631</v>
      </c>
      <c r="F47" s="5">
        <f t="shared" si="1"/>
        <v>644981.63326467131</v>
      </c>
      <c r="G47" s="5">
        <f t="shared" si="2"/>
        <v>19786131.181412667</v>
      </c>
    </row>
    <row r="48" spans="3:7" x14ac:dyDescent="0.25">
      <c r="C48" s="3">
        <v>26</v>
      </c>
      <c r="D48" s="5">
        <f t="shared" si="3"/>
        <v>1059626.43277889</v>
      </c>
      <c r="E48" s="5">
        <f t="shared" si="0"/>
        <v>399245.27919914946</v>
      </c>
      <c r="F48" s="5">
        <f t="shared" si="1"/>
        <v>660381.15357974055</v>
      </c>
      <c r="G48" s="5">
        <f t="shared" si="2"/>
        <v>19125750.027832925</v>
      </c>
    </row>
    <row r="49" spans="3:7" x14ac:dyDescent="0.25">
      <c r="C49" s="3">
        <v>27</v>
      </c>
      <c r="D49" s="5">
        <f t="shared" si="3"/>
        <v>1062011.4900900456</v>
      </c>
      <c r="E49" s="5">
        <f t="shared" si="0"/>
        <v>385920.08411065838</v>
      </c>
      <c r="F49" s="5">
        <f t="shared" si="1"/>
        <v>676091.40597938723</v>
      </c>
      <c r="G49" s="5">
        <f t="shared" si="2"/>
        <v>18449658.621853538</v>
      </c>
    </row>
    <row r="50" spans="3:7" x14ac:dyDescent="0.25">
      <c r="C50" s="3">
        <v>28</v>
      </c>
      <c r="D50" s="5">
        <f t="shared" si="3"/>
        <v>1064396.5474012012</v>
      </c>
      <c r="E50" s="5">
        <f t="shared" si="0"/>
        <v>372277.8869742137</v>
      </c>
      <c r="F50" s="5">
        <f t="shared" si="1"/>
        <v>692118.66042698757</v>
      </c>
      <c r="G50" s="5">
        <f t="shared" si="2"/>
        <v>17757539.961426549</v>
      </c>
    </row>
    <row r="51" spans="3:7" x14ac:dyDescent="0.25">
      <c r="C51" s="3">
        <v>29</v>
      </c>
      <c r="D51" s="5">
        <f t="shared" si="3"/>
        <v>1066781.6047123568</v>
      </c>
      <c r="E51" s="5">
        <f t="shared" si="0"/>
        <v>358312.29131088877</v>
      </c>
      <c r="F51" s="5">
        <f t="shared" si="1"/>
        <v>708469.3134014681</v>
      </c>
      <c r="G51" s="5">
        <f t="shared" si="2"/>
        <v>17049070.648025081</v>
      </c>
    </row>
    <row r="52" spans="3:7" x14ac:dyDescent="0.25">
      <c r="C52" s="3">
        <v>30</v>
      </c>
      <c r="D52" s="5">
        <f t="shared" si="3"/>
        <v>1069166.6620235124</v>
      </c>
      <c r="E52" s="5">
        <f t="shared" si="0"/>
        <v>344016.77157337114</v>
      </c>
      <c r="F52" s="5">
        <f t="shared" si="1"/>
        <v>725149.89045014128</v>
      </c>
      <c r="G52" s="5">
        <f t="shared" si="2"/>
        <v>16323920.75757494</v>
      </c>
    </row>
    <row r="53" spans="3:7" x14ac:dyDescent="0.25">
      <c r="C53" s="3">
        <v>31</v>
      </c>
      <c r="D53" s="5">
        <f t="shared" si="3"/>
        <v>1071551.719334668</v>
      </c>
      <c r="E53" s="5">
        <f t="shared" si="0"/>
        <v>329384.67054161557</v>
      </c>
      <c r="F53" s="5">
        <f t="shared" si="1"/>
        <v>742167.04879305244</v>
      </c>
      <c r="G53" s="5">
        <f t="shared" si="2"/>
        <v>15581753.708781887</v>
      </c>
    </row>
    <row r="54" spans="3:7" x14ac:dyDescent="0.25">
      <c r="C54" s="3">
        <v>32</v>
      </c>
      <c r="D54" s="5">
        <f t="shared" si="3"/>
        <v>1073936.7766458236</v>
      </c>
      <c r="E54" s="5">
        <f t="shared" si="0"/>
        <v>314409.19666594727</v>
      </c>
      <c r="F54" s="5">
        <f t="shared" si="1"/>
        <v>759527.57997987629</v>
      </c>
      <c r="G54" s="5">
        <f t="shared" si="2"/>
        <v>14822226.128802011</v>
      </c>
    </row>
    <row r="55" spans="3:7" x14ac:dyDescent="0.25">
      <c r="C55" s="3">
        <v>33</v>
      </c>
      <c r="D55" s="5">
        <f t="shared" si="3"/>
        <v>1076321.8339569792</v>
      </c>
      <c r="E55" s="5">
        <f t="shared" si="0"/>
        <v>299083.4213565535</v>
      </c>
      <c r="F55" s="5">
        <f t="shared" si="1"/>
        <v>777238.41260042577</v>
      </c>
      <c r="G55" s="5">
        <f t="shared" si="2"/>
        <v>14044987.716201585</v>
      </c>
    </row>
    <row r="56" spans="3:7" x14ac:dyDescent="0.25">
      <c r="C56" s="3">
        <v>34</v>
      </c>
      <c r="D56" s="5">
        <f t="shared" si="3"/>
        <v>1078706.8912681348</v>
      </c>
      <c r="E56" s="5">
        <f t="shared" si="0"/>
        <v>283400.2762182827</v>
      </c>
      <c r="F56" s="5">
        <f t="shared" si="1"/>
        <v>795306.61504985206</v>
      </c>
      <c r="G56" s="5">
        <f t="shared" si="2"/>
        <v>13249681.101151733</v>
      </c>
    </row>
    <row r="57" spans="3:7" x14ac:dyDescent="0.25">
      <c r="C57" s="3">
        <v>35</v>
      </c>
      <c r="D57" s="5">
        <f t="shared" si="3"/>
        <v>1081091.9485792904</v>
      </c>
      <c r="E57" s="5">
        <f t="shared" si="0"/>
        <v>267352.55022964714</v>
      </c>
      <c r="F57" s="5">
        <f t="shared" si="1"/>
        <v>813739.39834964322</v>
      </c>
      <c r="G57" s="5">
        <f t="shared" si="2"/>
        <v>12435941.70280209</v>
      </c>
    </row>
    <row r="58" spans="3:7" x14ac:dyDescent="0.25">
      <c r="C58" s="3">
        <v>36</v>
      </c>
      <c r="D58" s="5">
        <f t="shared" si="3"/>
        <v>1083477.005890446</v>
      </c>
      <c r="E58" s="5">
        <f t="shared" si="0"/>
        <v>250932.88686490362</v>
      </c>
      <c r="F58" s="5">
        <f t="shared" si="1"/>
        <v>832544.1190255424</v>
      </c>
      <c r="G58" s="5">
        <f t="shared" si="2"/>
        <v>11603397.583776549</v>
      </c>
    </row>
    <row r="59" spans="3:7" x14ac:dyDescent="0.25">
      <c r="C59" s="3">
        <v>37</v>
      </c>
      <c r="D59" s="5">
        <f t="shared" si="3"/>
        <v>1085862.0632016016</v>
      </c>
      <c r="E59" s="5">
        <f t="shared" si="0"/>
        <v>234133.78115806321</v>
      </c>
      <c r="F59" s="5">
        <f t="shared" si="1"/>
        <v>851728.28204353841</v>
      </c>
      <c r="G59" s="5">
        <f t="shared" si="2"/>
        <v>10751669.30173301</v>
      </c>
    </row>
    <row r="60" spans="3:7" x14ac:dyDescent="0.25">
      <c r="C60" s="3">
        <v>38</v>
      </c>
      <c r="D60" s="5">
        <f t="shared" si="3"/>
        <v>1088247.1205127572</v>
      </c>
      <c r="E60" s="5">
        <f t="shared" si="0"/>
        <v>216947.57670765856</v>
      </c>
      <c r="F60" s="5">
        <f t="shared" si="1"/>
        <v>871299.54380509863</v>
      </c>
      <c r="G60" s="5">
        <f t="shared" si="2"/>
        <v>9880369.7579279114</v>
      </c>
    </row>
    <row r="61" spans="3:7" x14ac:dyDescent="0.25">
      <c r="C61" s="3">
        <v>39</v>
      </c>
      <c r="D61" s="5">
        <f t="shared" si="3"/>
        <v>1090632.1778239128</v>
      </c>
      <c r="E61" s="5">
        <f t="shared" si="0"/>
        <v>199366.46262107333</v>
      </c>
      <c r="F61" s="5">
        <f t="shared" si="1"/>
        <v>891265.71520283946</v>
      </c>
      <c r="G61" s="5">
        <f t="shared" si="2"/>
        <v>8989104.0427250713</v>
      </c>
    </row>
    <row r="62" spans="3:7" x14ac:dyDescent="0.25">
      <c r="C62" s="3">
        <v>40</v>
      </c>
      <c r="D62" s="5">
        <f t="shared" si="3"/>
        <v>1093017.2351350684</v>
      </c>
      <c r="E62" s="5">
        <f t="shared" si="0"/>
        <v>181382.47039721391</v>
      </c>
      <c r="F62" s="5">
        <f t="shared" si="1"/>
        <v>911634.76473785448</v>
      </c>
      <c r="G62" s="5">
        <f t="shared" si="2"/>
        <v>8077469.2779872166</v>
      </c>
    </row>
    <row r="63" spans="3:7" x14ac:dyDescent="0.25">
      <c r="C63" s="3">
        <v>41</v>
      </c>
      <c r="D63" s="5">
        <f t="shared" si="3"/>
        <v>1095402.292446224</v>
      </c>
      <c r="E63" s="5">
        <f t="shared" si="0"/>
        <v>162987.47074628013</v>
      </c>
      <c r="F63" s="5">
        <f t="shared" si="1"/>
        <v>932414.82169994386</v>
      </c>
      <c r="G63" s="5">
        <f t="shared" si="2"/>
        <v>7145054.4562872723</v>
      </c>
    </row>
    <row r="64" spans="3:7" x14ac:dyDescent="0.25">
      <c r="C64" s="3">
        <v>42</v>
      </c>
      <c r="D64" s="5">
        <f t="shared" si="3"/>
        <v>1097787.3497573796</v>
      </c>
      <c r="E64" s="5">
        <f t="shared" si="0"/>
        <v>144173.17034536463</v>
      </c>
      <c r="F64" s="5">
        <f t="shared" si="1"/>
        <v>953614.17941201502</v>
      </c>
      <c r="G64" s="5">
        <f t="shared" si="2"/>
        <v>6191440.2768752575</v>
      </c>
    </row>
    <row r="65" spans="3:7" x14ac:dyDescent="0.25">
      <c r="C65" s="3">
        <v>43</v>
      </c>
      <c r="D65" s="5">
        <f t="shared" si="3"/>
        <v>1100172.4070685352</v>
      </c>
      <c r="E65" s="5">
        <f t="shared" si="0"/>
        <v>124931.1085285868</v>
      </c>
      <c r="F65" s="5">
        <f t="shared" si="1"/>
        <v>975241.29853994842</v>
      </c>
      <c r="G65" s="5">
        <f t="shared" si="2"/>
        <v>5216198.9783353088</v>
      </c>
    </row>
    <row r="66" spans="3:7" x14ac:dyDescent="0.25">
      <c r="C66" s="3">
        <v>44</v>
      </c>
      <c r="D66" s="5">
        <f t="shared" si="3"/>
        <v>1102557.4643796908</v>
      </c>
      <c r="E66" s="5">
        <f t="shared" si="0"/>
        <v>105252.65391044029</v>
      </c>
      <c r="F66" s="5">
        <f t="shared" si="1"/>
        <v>997304.81046925054</v>
      </c>
      <c r="G66" s="5">
        <f t="shared" si="2"/>
        <v>4218894.1678660586</v>
      </c>
    </row>
    <row r="67" spans="3:7" x14ac:dyDescent="0.25">
      <c r="C67" s="3">
        <v>45</v>
      </c>
      <c r="D67" s="5">
        <f t="shared" si="3"/>
        <v>1104942.5216908464</v>
      </c>
      <c r="E67" s="5">
        <f t="shared" si="0"/>
        <v>85129.000941006045</v>
      </c>
      <c r="F67" s="5">
        <f t="shared" si="1"/>
        <v>1019813.5207498404</v>
      </c>
      <c r="G67" s="5">
        <f t="shared" si="2"/>
        <v>3199080.6471162182</v>
      </c>
    </row>
    <row r="68" spans="3:7" x14ac:dyDescent="0.25">
      <c r="C68" s="3">
        <v>46</v>
      </c>
      <c r="D68" s="5">
        <f t="shared" si="3"/>
        <v>1107327.579002002</v>
      </c>
      <c r="E68" s="5">
        <f t="shared" si="0"/>
        <v>64551.166391656407</v>
      </c>
      <c r="F68" s="5">
        <f t="shared" si="1"/>
        <v>1042776.4126103456</v>
      </c>
      <c r="G68" s="5">
        <f t="shared" si="2"/>
        <v>2156304.2345058727</v>
      </c>
    </row>
    <row r="69" spans="3:7" x14ac:dyDescent="0.25">
      <c r="C69" s="3">
        <v>47</v>
      </c>
      <c r="D69" s="5">
        <f t="shared" si="3"/>
        <v>1109712.6363131576</v>
      </c>
      <c r="E69" s="5">
        <f t="shared" si="0"/>
        <v>43509.985769847721</v>
      </c>
      <c r="F69" s="5">
        <f t="shared" si="1"/>
        <v>1066202.65054331</v>
      </c>
      <c r="G69" s="5">
        <f t="shared" si="2"/>
        <v>1090101.5839625627</v>
      </c>
    </row>
    <row r="70" spans="3:7" x14ac:dyDescent="0.25">
      <c r="C70" s="3">
        <v>48</v>
      </c>
      <c r="D70" s="5">
        <f t="shared" si="3"/>
        <v>1112097.6936243132</v>
      </c>
      <c r="E70" s="5">
        <f t="shared" si="0"/>
        <v>21996.109661570292</v>
      </c>
      <c r="F70" s="5">
        <f t="shared" si="1"/>
        <v>1090101.5839627429</v>
      </c>
      <c r="G70" s="5">
        <f t="shared" si="2"/>
        <v>-1.8021091818809509E-7</v>
      </c>
    </row>
    <row r="71" spans="3:7" x14ac:dyDescent="0.25">
      <c r="C71" s="6" t="s">
        <v>18</v>
      </c>
      <c r="D71" s="11">
        <f>SUM(D23:D70)</f>
        <v>50690344.646983512</v>
      </c>
      <c r="E71" s="11">
        <f>SUM(E23:E70)</f>
        <v>18690344.646983344</v>
      </c>
      <c r="F71" s="11">
        <f>SUM(F23:F70)</f>
        <v>32000000.000000179</v>
      </c>
    </row>
  </sheetData>
  <mergeCells count="2">
    <mergeCell ref="C11:D11"/>
    <mergeCell ref="C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22DE-37A6-4EAD-8A41-03597CDE3BB1}">
  <dimension ref="B4:H14"/>
  <sheetViews>
    <sheetView workbookViewId="0">
      <selection activeCell="C14" sqref="C14"/>
    </sheetView>
  </sheetViews>
  <sheetFormatPr baseColWidth="10" defaultRowHeight="15" x14ac:dyDescent="0.25"/>
  <cols>
    <col min="2" max="2" width="16.28515625" bestFit="1" customWidth="1"/>
    <col min="3" max="3" width="15.5703125" bestFit="1" customWidth="1"/>
  </cols>
  <sheetData>
    <row r="4" spans="2:8" x14ac:dyDescent="0.25">
      <c r="B4" s="13" t="s">
        <v>11</v>
      </c>
      <c r="C4" s="12">
        <v>43000</v>
      </c>
      <c r="D4" t="s">
        <v>21</v>
      </c>
      <c r="G4" s="15" t="s">
        <v>1</v>
      </c>
      <c r="H4" s="15"/>
    </row>
    <row r="5" spans="2:8" x14ac:dyDescent="0.25">
      <c r="B5" s="13" t="s">
        <v>20</v>
      </c>
      <c r="C5" s="3">
        <f>3*4</f>
        <v>12</v>
      </c>
      <c r="D5" t="s">
        <v>22</v>
      </c>
      <c r="G5" s="2">
        <v>0.28989999999999999</v>
      </c>
      <c r="H5" s="3" t="s">
        <v>5</v>
      </c>
    </row>
    <row r="6" spans="2:8" x14ac:dyDescent="0.25">
      <c r="B6" s="13" t="s">
        <v>7</v>
      </c>
      <c r="C6" s="12">
        <v>870000</v>
      </c>
      <c r="G6" s="3">
        <f>((1+G5)^(1/4))-1</f>
        <v>6.570992571222467E-2</v>
      </c>
      <c r="H6" s="3" t="s">
        <v>6</v>
      </c>
    </row>
    <row r="8" spans="2:8" x14ac:dyDescent="0.25">
      <c r="B8" s="14" t="s">
        <v>8</v>
      </c>
      <c r="C8" s="12">
        <f>C4*((1/G6)-(C5/(((1+G6)^C5)-1)))</f>
        <v>204204.02665903405</v>
      </c>
    </row>
    <row r="9" spans="2:8" x14ac:dyDescent="0.25">
      <c r="B9" s="14" t="s">
        <v>10</v>
      </c>
      <c r="C9" s="5">
        <f>C8+C6</f>
        <v>1074204.026659034</v>
      </c>
    </row>
    <row r="10" spans="2:8" x14ac:dyDescent="0.25">
      <c r="B10" s="14" t="s">
        <v>9</v>
      </c>
      <c r="C10" s="12">
        <f>C9*((((1+G6)^C5)-1)/(((1+G6)^C5)*G6))</f>
        <v>8730602.4738147911</v>
      </c>
    </row>
    <row r="13" spans="2:8" x14ac:dyDescent="0.25">
      <c r="B13" s="6" t="s">
        <v>19</v>
      </c>
      <c r="C13" s="5">
        <f>((C4*C5*(C5-1))/2) + (C6*C5)</f>
        <v>13278000</v>
      </c>
      <c r="E13" t="s">
        <v>24</v>
      </c>
    </row>
    <row r="14" spans="2:8" x14ac:dyDescent="0.25">
      <c r="B14" s="6" t="s">
        <v>23</v>
      </c>
      <c r="C14" s="5">
        <f>C13-C10</f>
        <v>4547397.5261852089</v>
      </c>
    </row>
  </sheetData>
  <mergeCells count="1">
    <mergeCell ref="G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0617A-7430-4C65-A619-7E8D004AC809}">
  <dimension ref="B4:G22"/>
  <sheetViews>
    <sheetView tabSelected="1" workbookViewId="0">
      <selection activeCell="B17" sqref="B17"/>
    </sheetView>
  </sheetViews>
  <sheetFormatPr baseColWidth="10" defaultRowHeight="15" x14ac:dyDescent="0.25"/>
  <cols>
    <col min="2" max="2" width="16.7109375" bestFit="1" customWidth="1"/>
    <col min="3" max="3" width="18.28515625" bestFit="1" customWidth="1"/>
    <col min="5" max="5" width="20.7109375" bestFit="1" customWidth="1"/>
  </cols>
  <sheetData>
    <row r="4" spans="2:7" x14ac:dyDescent="0.25">
      <c r="B4" t="s">
        <v>9</v>
      </c>
      <c r="C4" s="1">
        <v>48100000</v>
      </c>
    </row>
    <row r="5" spans="2:7" x14ac:dyDescent="0.25">
      <c r="B5" t="s">
        <v>11</v>
      </c>
      <c r="C5" s="1">
        <v>500000</v>
      </c>
      <c r="D5" t="s">
        <v>27</v>
      </c>
      <c r="F5" s="17" t="s">
        <v>1</v>
      </c>
      <c r="G5" s="17"/>
    </row>
    <row r="6" spans="2:7" x14ac:dyDescent="0.25">
      <c r="B6" t="s">
        <v>25</v>
      </c>
      <c r="C6" s="16">
        <v>1.2E-2</v>
      </c>
      <c r="D6" t="s">
        <v>26</v>
      </c>
      <c r="F6" s="2">
        <f>C6</f>
        <v>1.2E-2</v>
      </c>
      <c r="G6" s="3" t="s">
        <v>26</v>
      </c>
    </row>
    <row r="7" spans="2:7" x14ac:dyDescent="0.25">
      <c r="B7" t="s">
        <v>20</v>
      </c>
      <c r="C7">
        <f>5*2</f>
        <v>10</v>
      </c>
      <c r="F7" s="3">
        <f>F6/(1-F6)</f>
        <v>1.2145748987854251E-2</v>
      </c>
      <c r="G7" s="3" t="s">
        <v>6</v>
      </c>
    </row>
    <row r="8" spans="2:7" x14ac:dyDescent="0.25">
      <c r="F8" s="3">
        <f>((1+F7)^12)-1</f>
        <v>0.15589042166641298</v>
      </c>
      <c r="G8" s="3" t="s">
        <v>5</v>
      </c>
    </row>
    <row r="9" spans="2:7" x14ac:dyDescent="0.25">
      <c r="F9" s="3">
        <f>((1+F8)^(1/2))-1</f>
        <v>7.5123444850131227E-2</v>
      </c>
      <c r="G9" s="3" t="s">
        <v>28</v>
      </c>
    </row>
    <row r="11" spans="2:7" x14ac:dyDescent="0.25">
      <c r="B11" s="14" t="s">
        <v>8</v>
      </c>
      <c r="C11" s="12">
        <f>C5*((1/F9)-(C7/(((1+F9)^C7)-1)))</f>
        <v>1953810.1230973054</v>
      </c>
    </row>
    <row r="12" spans="2:7" x14ac:dyDescent="0.25">
      <c r="B12" s="14" t="s">
        <v>7</v>
      </c>
      <c r="C12" s="5">
        <f>C13-C11</f>
        <v>5057633.3437641701</v>
      </c>
    </row>
    <row r="13" spans="2:7" x14ac:dyDescent="0.25">
      <c r="B13" s="14" t="s">
        <v>10</v>
      </c>
      <c r="C13" s="12">
        <f>C4*(((1+F9)^C7)*F9)/(((1+F9)^C7)-1)</f>
        <v>7011443.4668614753</v>
      </c>
    </row>
    <row r="16" spans="2:7" x14ac:dyDescent="0.25">
      <c r="B16" s="6" t="s">
        <v>19</v>
      </c>
      <c r="C16" s="12">
        <f>((C5*C7*(C7-1))/2) + (C7*C12)</f>
        <v>73076333.43764171</v>
      </c>
    </row>
    <row r="17" spans="2:5" x14ac:dyDescent="0.25">
      <c r="B17" s="6" t="s">
        <v>29</v>
      </c>
      <c r="C17" s="5">
        <f>C16-C4</f>
        <v>24976333.43764171</v>
      </c>
    </row>
    <row r="20" spans="2:5" x14ac:dyDescent="0.25">
      <c r="B20" s="18"/>
      <c r="C20" s="18"/>
      <c r="E20" t="s">
        <v>30</v>
      </c>
    </row>
    <row r="21" spans="2:5" x14ac:dyDescent="0.25">
      <c r="B21" s="19" t="s">
        <v>31</v>
      </c>
      <c r="C21" s="5">
        <f>C12+((5-1)*C5)</f>
        <v>7057633.3437641701</v>
      </c>
    </row>
    <row r="22" spans="2:5" x14ac:dyDescent="0.25">
      <c r="B22" s="19" t="s">
        <v>32</v>
      </c>
      <c r="C22" s="5">
        <f>C12+((9-1)*C5)</f>
        <v>9057633.343764171</v>
      </c>
    </row>
  </sheetData>
  <mergeCells count="1"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1</vt:lpstr>
      <vt:lpstr>Punto 2</vt:lpstr>
      <vt:lpstr>Punto 3</vt:lpstr>
    </vt:vector>
  </TitlesOfParts>
  <Company>Javeriana Cali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Ibagn Rivera</dc:creator>
  <cp:lastModifiedBy>Nicolás Ibagn Rivera</cp:lastModifiedBy>
  <dcterms:created xsi:type="dcterms:W3CDTF">2022-09-09T12:14:33Z</dcterms:created>
  <dcterms:modified xsi:type="dcterms:W3CDTF">2022-09-09T13:28:19Z</dcterms:modified>
</cp:coreProperties>
</file>