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DieseArbeitsmappe" defaultThemeVersion="124226"/>
  <mc:AlternateContent xmlns:mc="http://schemas.openxmlformats.org/markup-compatibility/2006">
    <mc:Choice Requires="x15">
      <x15ac:absPath xmlns:x15ac="http://schemas.microsoft.com/office/spreadsheetml/2010/11/ac" url="C:\Users\npawelka\Desktop\repo\Home\Privat\Arbeit\"/>
    </mc:Choice>
  </mc:AlternateContent>
  <xr:revisionPtr revIDLastSave="0" documentId="13_ncr:1_{61F1C742-AB99-41AD-B6A1-946A00DB639E}" xr6:coauthVersionLast="47" xr6:coauthVersionMax="47" xr10:uidLastSave="{00000000-0000-0000-0000-000000000000}"/>
  <workbookProtection workbookAlgorithmName="SHA-512" workbookHashValue="Rbo4xuPTTOkY/xEJa0tiapcXR+ldBHWm5hXsVmeGY9Jj5YL0tEljowGf7bSUcDVujfPfBnB1zbs5S4t6qCpzrA==" workbookSaltValue="OrWd5cud9Ev5I/HlVYVjUg==" workbookSpinCount="100000" lockStructure="1"/>
  <bookViews>
    <workbookView xWindow="-120" yWindow="-120" windowWidth="29040" windowHeight="15720" activeTab="3" xr2:uid="{00000000-000D-0000-FFFF-FFFF00000000}"/>
  </bookViews>
  <sheets>
    <sheet name="Januar" sheetId="3" r:id="rId1"/>
    <sheet name="Februar" sheetId="2" r:id="rId2"/>
    <sheet name="März" sheetId="1" r:id="rId3"/>
    <sheet name="April" sheetId="4" r:id="rId4"/>
    <sheet name="Mai" sheetId="5" r:id="rId5"/>
    <sheet name="Juni" sheetId="6" r:id="rId6"/>
    <sheet name="Juli" sheetId="7" r:id="rId7"/>
    <sheet name="August" sheetId="8" r:id="rId8"/>
    <sheet name="September" sheetId="9" r:id="rId9"/>
    <sheet name="Oktober" sheetId="10" r:id="rId10"/>
    <sheet name="November" sheetId="11" state="hidden" r:id="rId11"/>
    <sheet name="Dezember" sheetId="12" state="hidden" r:id="rId12"/>
    <sheet name="Gesamt" sheetId="13" r:id="rId13"/>
    <sheet name="Anleitung" sheetId="14" r:id="rId1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0" i="2" l="1"/>
  <c r="B30" i="2"/>
  <c r="G3" i="12"/>
  <c r="G4" i="12"/>
  <c r="G5" i="12"/>
  <c r="G6" i="12"/>
  <c r="G7" i="12"/>
  <c r="G8" i="12"/>
  <c r="G9" i="12"/>
  <c r="G10" i="12"/>
  <c r="G11" i="12"/>
  <c r="G12" i="12"/>
  <c r="G13" i="12"/>
  <c r="G14" i="12"/>
  <c r="G15" i="12"/>
  <c r="G16" i="12"/>
  <c r="G17" i="12"/>
  <c r="G18" i="12"/>
  <c r="G19" i="12"/>
  <c r="G20" i="12"/>
  <c r="G21" i="12"/>
  <c r="G22" i="12"/>
  <c r="G23" i="12"/>
  <c r="G24" i="12"/>
  <c r="G25" i="12"/>
  <c r="G26" i="12"/>
  <c r="G27" i="12"/>
  <c r="G28" i="12"/>
  <c r="G29" i="12"/>
  <c r="G30" i="12"/>
  <c r="G31" i="12"/>
  <c r="G32" i="12"/>
  <c r="G2" i="12"/>
  <c r="G3" i="11"/>
  <c r="G4" i="11"/>
  <c r="G5" i="11"/>
  <c r="G6" i="11"/>
  <c r="G7" i="11"/>
  <c r="G8" i="11"/>
  <c r="G9" i="11"/>
  <c r="G10" i="11"/>
  <c r="G11" i="11"/>
  <c r="G12" i="11"/>
  <c r="G13" i="11"/>
  <c r="G14" i="11"/>
  <c r="G15" i="11"/>
  <c r="G16" i="11"/>
  <c r="G17" i="11"/>
  <c r="G18" i="11"/>
  <c r="G19" i="11"/>
  <c r="G20" i="11"/>
  <c r="G21" i="11"/>
  <c r="G22" i="11"/>
  <c r="G23" i="11"/>
  <c r="G24" i="11"/>
  <c r="G25" i="11"/>
  <c r="G26" i="11"/>
  <c r="G27" i="11"/>
  <c r="G28" i="11"/>
  <c r="G29" i="11"/>
  <c r="G30" i="11"/>
  <c r="G31" i="11"/>
  <c r="G2" i="11"/>
  <c r="G3" i="10"/>
  <c r="G4" i="10"/>
  <c r="G5" i="10"/>
  <c r="G6"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2" i="10"/>
  <c r="G3" i="9"/>
  <c r="G4" i="9"/>
  <c r="G5" i="9"/>
  <c r="G6" i="9"/>
  <c r="G7" i="9"/>
  <c r="G8" i="9"/>
  <c r="G9" i="9"/>
  <c r="G10" i="9"/>
  <c r="G11" i="9"/>
  <c r="G12" i="9"/>
  <c r="G13" i="9"/>
  <c r="G14" i="9"/>
  <c r="G15" i="9"/>
  <c r="G16" i="9"/>
  <c r="G17" i="9"/>
  <c r="G18" i="9"/>
  <c r="G19" i="9"/>
  <c r="G20" i="9"/>
  <c r="G21" i="9"/>
  <c r="G22" i="9"/>
  <c r="G23" i="9"/>
  <c r="G24" i="9"/>
  <c r="G25" i="9"/>
  <c r="G26" i="9"/>
  <c r="G27" i="9"/>
  <c r="G28" i="9"/>
  <c r="G29" i="9"/>
  <c r="G30" i="9"/>
  <c r="G31" i="9"/>
  <c r="G2" i="9"/>
  <c r="G3" i="8"/>
  <c r="G4" i="8"/>
  <c r="G5" i="8"/>
  <c r="G6" i="8"/>
  <c r="G7" i="8"/>
  <c r="G8" i="8"/>
  <c r="G9" i="8"/>
  <c r="G10" i="8"/>
  <c r="G11" i="8"/>
  <c r="G12" i="8"/>
  <c r="G13" i="8"/>
  <c r="G14" i="8"/>
  <c r="G15" i="8"/>
  <c r="G16" i="8"/>
  <c r="G17" i="8"/>
  <c r="G18" i="8"/>
  <c r="G19" i="8"/>
  <c r="G20" i="8"/>
  <c r="G21" i="8"/>
  <c r="G22" i="8"/>
  <c r="G23" i="8"/>
  <c r="G24" i="8"/>
  <c r="G25" i="8"/>
  <c r="G26" i="8"/>
  <c r="G27" i="8"/>
  <c r="G28" i="8"/>
  <c r="G29" i="8"/>
  <c r="G30" i="8"/>
  <c r="G31" i="8"/>
  <c r="G32" i="8"/>
  <c r="G2" i="8"/>
  <c r="G3" i="7"/>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2" i="7"/>
  <c r="G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2" i="6"/>
  <c r="G3" i="5"/>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2" i="5"/>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2" i="4"/>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2" i="1"/>
  <c r="G3" i="2"/>
  <c r="G4" i="2"/>
  <c r="G5" i="2"/>
  <c r="G6" i="2"/>
  <c r="G7" i="2"/>
  <c r="G8" i="2"/>
  <c r="G9" i="2"/>
  <c r="G10" i="2"/>
  <c r="G11" i="2"/>
  <c r="G12" i="2"/>
  <c r="G13" i="2"/>
  <c r="G14" i="2"/>
  <c r="G15" i="2"/>
  <c r="G16" i="2"/>
  <c r="G17" i="2"/>
  <c r="G18" i="2"/>
  <c r="G19" i="2"/>
  <c r="G20" i="2"/>
  <c r="G21" i="2"/>
  <c r="G22" i="2"/>
  <c r="G23" i="2"/>
  <c r="G24" i="2"/>
  <c r="G25" i="2"/>
  <c r="G26" i="2"/>
  <c r="G27" i="2"/>
  <c r="G28" i="2"/>
  <c r="G2" i="2"/>
  <c r="G2" i="3"/>
  <c r="G3" i="3"/>
  <c r="G4" i="3"/>
  <c r="G5" i="3"/>
  <c r="G6" i="3"/>
  <c r="G7" i="3"/>
  <c r="G8" i="3"/>
  <c r="G9" i="3"/>
  <c r="G10" i="3"/>
  <c r="G11" i="3"/>
  <c r="G12" i="3"/>
  <c r="G13" i="3"/>
  <c r="G14" i="3"/>
  <c r="G15" i="3"/>
  <c r="G16" i="3"/>
  <c r="G17" i="3"/>
  <c r="G23" i="3"/>
  <c r="G24" i="3"/>
  <c r="G25" i="3"/>
  <c r="G30" i="3"/>
  <c r="G31" i="3"/>
  <c r="G32" i="3"/>
  <c r="M13" i="12"/>
  <c r="M13" i="11"/>
  <c r="M13" i="10"/>
  <c r="M13" i="9"/>
  <c r="M13" i="8"/>
  <c r="M13" i="7"/>
  <c r="M13" i="6"/>
  <c r="M13" i="5"/>
  <c r="M13" i="4"/>
  <c r="M13" i="1"/>
  <c r="M13" i="2"/>
  <c r="M13" i="3"/>
  <c r="I3" i="12"/>
  <c r="I4" i="12"/>
  <c r="I5" i="12"/>
  <c r="I6" i="12"/>
  <c r="I7" i="12"/>
  <c r="I8" i="12"/>
  <c r="I9" i="12"/>
  <c r="I10" i="12"/>
  <c r="I11" i="12"/>
  <c r="I12" i="12"/>
  <c r="I13" i="12"/>
  <c r="I14" i="12"/>
  <c r="I15" i="12"/>
  <c r="I16" i="12"/>
  <c r="I17" i="12"/>
  <c r="I18" i="12"/>
  <c r="I19" i="12"/>
  <c r="I20" i="12"/>
  <c r="I21" i="12"/>
  <c r="I22" i="12"/>
  <c r="I23" i="12"/>
  <c r="I24" i="12"/>
  <c r="I25" i="12"/>
  <c r="I26" i="12"/>
  <c r="I27" i="12"/>
  <c r="I28" i="12"/>
  <c r="I29" i="12"/>
  <c r="I30" i="12"/>
  <c r="I31" i="12"/>
  <c r="I32" i="12"/>
  <c r="I2" i="12"/>
  <c r="I3" i="11"/>
  <c r="I4" i="11"/>
  <c r="I5" i="11"/>
  <c r="I6" i="11"/>
  <c r="I7" i="11"/>
  <c r="I8" i="11"/>
  <c r="I9" i="11"/>
  <c r="I10" i="11"/>
  <c r="I11" i="11"/>
  <c r="I12" i="11"/>
  <c r="I13" i="11"/>
  <c r="I14" i="11"/>
  <c r="I15" i="11"/>
  <c r="I16" i="11"/>
  <c r="I17" i="11"/>
  <c r="I18" i="11"/>
  <c r="I19" i="11"/>
  <c r="I20" i="11"/>
  <c r="I21" i="11"/>
  <c r="I22" i="11"/>
  <c r="I23" i="11"/>
  <c r="I24" i="11"/>
  <c r="I25" i="11"/>
  <c r="I26" i="11"/>
  <c r="I27" i="11"/>
  <c r="I28" i="11"/>
  <c r="I29" i="11"/>
  <c r="I30" i="11"/>
  <c r="I31" i="11"/>
  <c r="I2" i="11"/>
  <c r="I3" i="10"/>
  <c r="I4" i="10"/>
  <c r="I5" i="10"/>
  <c r="I6" i="10"/>
  <c r="I7" i="10"/>
  <c r="I8" i="10"/>
  <c r="I9" i="10"/>
  <c r="I10" i="10"/>
  <c r="I11" i="10"/>
  <c r="I12" i="10"/>
  <c r="I13" i="10"/>
  <c r="I14" i="10"/>
  <c r="I15" i="10"/>
  <c r="I16" i="10"/>
  <c r="I17" i="10"/>
  <c r="I18" i="10"/>
  <c r="I19" i="10"/>
  <c r="I20" i="10"/>
  <c r="I21" i="10"/>
  <c r="I22" i="10"/>
  <c r="I23" i="10"/>
  <c r="I24" i="10"/>
  <c r="I25" i="10"/>
  <c r="I26" i="10"/>
  <c r="I27" i="10"/>
  <c r="I28" i="10"/>
  <c r="I29" i="10"/>
  <c r="I30" i="10"/>
  <c r="I31" i="10"/>
  <c r="I32" i="10"/>
  <c r="I2" i="10"/>
  <c r="I3" i="9"/>
  <c r="I4" i="9"/>
  <c r="I5" i="9"/>
  <c r="I6" i="9"/>
  <c r="I7" i="9"/>
  <c r="I8" i="9"/>
  <c r="I9" i="9"/>
  <c r="I10" i="9"/>
  <c r="I11" i="9"/>
  <c r="I12" i="9"/>
  <c r="I13" i="9"/>
  <c r="I14" i="9"/>
  <c r="I15" i="9"/>
  <c r="I16" i="9"/>
  <c r="I17" i="9"/>
  <c r="I18" i="9"/>
  <c r="I19" i="9"/>
  <c r="I20" i="9"/>
  <c r="I21" i="9"/>
  <c r="I22" i="9"/>
  <c r="I23" i="9"/>
  <c r="I24" i="9"/>
  <c r="I25" i="9"/>
  <c r="I26" i="9"/>
  <c r="I27" i="9"/>
  <c r="I28" i="9"/>
  <c r="I29" i="9"/>
  <c r="I30" i="9"/>
  <c r="I31" i="9"/>
  <c r="I2" i="9"/>
  <c r="I3" i="8"/>
  <c r="I4"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2" i="8"/>
  <c r="I3" i="7"/>
  <c r="I4" i="7"/>
  <c r="I5" i="7"/>
  <c r="I6" i="7"/>
  <c r="I7" i="7"/>
  <c r="I8" i="7"/>
  <c r="I9" i="7"/>
  <c r="I10" i="7"/>
  <c r="I11" i="7"/>
  <c r="I12" i="7"/>
  <c r="I13" i="7"/>
  <c r="I14" i="7"/>
  <c r="I15" i="7"/>
  <c r="I16" i="7"/>
  <c r="I17" i="7"/>
  <c r="I18" i="7"/>
  <c r="I19" i="7"/>
  <c r="I20" i="7"/>
  <c r="I21" i="7"/>
  <c r="I22" i="7"/>
  <c r="I23" i="7"/>
  <c r="I24" i="7"/>
  <c r="I25" i="7"/>
  <c r="I26" i="7"/>
  <c r="I27" i="7"/>
  <c r="I28" i="7"/>
  <c r="I29" i="7"/>
  <c r="I30" i="7"/>
  <c r="I31" i="7"/>
  <c r="I32" i="7"/>
  <c r="I2" i="7"/>
  <c r="I3" i="6"/>
  <c r="I4" i="6"/>
  <c r="I5" i="6"/>
  <c r="I6" i="6"/>
  <c r="I7" i="6"/>
  <c r="I8" i="6"/>
  <c r="I9" i="6"/>
  <c r="I10" i="6"/>
  <c r="I11" i="6"/>
  <c r="I12" i="6"/>
  <c r="I13" i="6"/>
  <c r="I14" i="6"/>
  <c r="I15" i="6"/>
  <c r="I16" i="6"/>
  <c r="I17" i="6"/>
  <c r="I18" i="6"/>
  <c r="I19" i="6"/>
  <c r="I20" i="6"/>
  <c r="I21" i="6"/>
  <c r="I22" i="6"/>
  <c r="I23" i="6"/>
  <c r="I24" i="6"/>
  <c r="I25" i="6"/>
  <c r="I26" i="6"/>
  <c r="I27" i="6"/>
  <c r="I28" i="6"/>
  <c r="I29" i="6"/>
  <c r="I30" i="6"/>
  <c r="I31" i="6"/>
  <c r="I2" i="6"/>
  <c r="I3" i="5"/>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2" i="5"/>
  <c r="I3" i="4"/>
  <c r="I5" i="4"/>
  <c r="I6" i="4"/>
  <c r="I7" i="4"/>
  <c r="I8" i="4"/>
  <c r="I10" i="4"/>
  <c r="I12" i="4"/>
  <c r="I13" i="4"/>
  <c r="I14" i="4"/>
  <c r="I15" i="4"/>
  <c r="I17" i="4"/>
  <c r="I19" i="4"/>
  <c r="I20" i="4"/>
  <c r="I21" i="4"/>
  <c r="I22" i="4"/>
  <c r="I24" i="4"/>
  <c r="I26" i="4"/>
  <c r="I27" i="4"/>
  <c r="I28" i="4"/>
  <c r="I29" i="4"/>
  <c r="I30" i="4"/>
  <c r="I31" i="4"/>
  <c r="I2" i="4"/>
  <c r="I3" i="1"/>
  <c r="I4" i="1"/>
  <c r="I6" i="1"/>
  <c r="I8" i="1"/>
  <c r="I9" i="1"/>
  <c r="I10" i="1"/>
  <c r="I11" i="1"/>
  <c r="I15" i="1"/>
  <c r="I17" i="1"/>
  <c r="I18" i="1"/>
  <c r="I20" i="1"/>
  <c r="I22" i="1"/>
  <c r="I23" i="1"/>
  <c r="I24" i="1"/>
  <c r="I25" i="1"/>
  <c r="I27" i="1"/>
  <c r="I29" i="1"/>
  <c r="I30" i="1"/>
  <c r="I31" i="1"/>
  <c r="I32" i="1"/>
  <c r="I2" i="1"/>
  <c r="I3" i="2"/>
  <c r="I4" i="2"/>
  <c r="I5" i="2"/>
  <c r="I6" i="2"/>
  <c r="I7" i="2"/>
  <c r="I8" i="2"/>
  <c r="I9" i="2"/>
  <c r="I10" i="2"/>
  <c r="I11" i="2"/>
  <c r="I12" i="2"/>
  <c r="I13" i="2"/>
  <c r="I14" i="2"/>
  <c r="I15" i="2"/>
  <c r="I16" i="2"/>
  <c r="I17" i="2"/>
  <c r="I18" i="2"/>
  <c r="I19" i="2"/>
  <c r="I20" i="2"/>
  <c r="I21" i="2"/>
  <c r="I22" i="2"/>
  <c r="I23" i="2"/>
  <c r="I24" i="2"/>
  <c r="I25" i="2"/>
  <c r="I26" i="2"/>
  <c r="I27" i="2"/>
  <c r="I28" i="2"/>
  <c r="I29" i="2"/>
  <c r="I2" i="2"/>
  <c r="I2" i="3"/>
  <c r="I3" i="3"/>
  <c r="I4" i="3"/>
  <c r="I5" i="3"/>
  <c r="I6" i="3"/>
  <c r="I7" i="3"/>
  <c r="I8" i="3"/>
  <c r="I9" i="3"/>
  <c r="I10" i="3"/>
  <c r="I11" i="3"/>
  <c r="I12" i="3"/>
  <c r="I13" i="3"/>
  <c r="I14" i="3"/>
  <c r="I15" i="3"/>
  <c r="I16" i="3"/>
  <c r="I17" i="3"/>
  <c r="I30" i="3"/>
  <c r="I31" i="3"/>
  <c r="J15" i="13"/>
  <c r="G30" i="2" l="1"/>
  <c r="L1" i="12"/>
  <c r="L1" i="11"/>
  <c r="L1" i="10"/>
  <c r="L1" i="9"/>
  <c r="L1" i="8"/>
  <c r="L1" i="7"/>
  <c r="L1" i="6"/>
  <c r="L1" i="5"/>
  <c r="L1" i="4"/>
  <c r="L1" i="1"/>
  <c r="L1" i="2"/>
  <c r="L1" i="3"/>
  <c r="B37" i="13" l="1"/>
  <c r="L3" i="12"/>
  <c r="L3" i="11"/>
  <c r="L3" i="10"/>
  <c r="L3" i="9"/>
  <c r="L3" i="8"/>
  <c r="L3" i="7"/>
  <c r="L3" i="6"/>
  <c r="L3" i="5"/>
  <c r="L3" i="4"/>
  <c r="L3" i="1"/>
  <c r="L3" i="2"/>
  <c r="L3" i="3"/>
  <c r="C36" i="13" l="1"/>
  <c r="C33" i="13"/>
  <c r="M23" i="3" s="1"/>
  <c r="C34" i="13"/>
  <c r="M24" i="3" s="1"/>
  <c r="C35" i="13"/>
  <c r="M25" i="3" s="1"/>
  <c r="M22" i="3"/>
  <c r="M20" i="3"/>
  <c r="C31" i="13"/>
  <c r="M21" i="3" s="1"/>
  <c r="M17" i="7"/>
  <c r="H8" i="13" s="1"/>
  <c r="M17" i="11"/>
  <c r="H12" i="13" s="1"/>
  <c r="M17" i="9"/>
  <c r="H10" i="13" s="1"/>
  <c r="M17" i="8"/>
  <c r="H9" i="13" s="1"/>
  <c r="M17" i="6"/>
  <c r="H7" i="13" s="1"/>
  <c r="M17" i="5"/>
  <c r="H6" i="13" s="1"/>
  <c r="M17" i="4"/>
  <c r="H5" i="13" s="1"/>
  <c r="M17" i="1"/>
  <c r="H4" i="13" s="1"/>
  <c r="B3" i="12"/>
  <c r="B4" i="12"/>
  <c r="B5" i="12"/>
  <c r="B6" i="12"/>
  <c r="B7" i="12"/>
  <c r="B8" i="12"/>
  <c r="B9" i="12"/>
  <c r="B10" i="12"/>
  <c r="B11" i="12"/>
  <c r="B12" i="12"/>
  <c r="B13" i="12"/>
  <c r="B14" i="12"/>
  <c r="B15" i="12"/>
  <c r="B16" i="12"/>
  <c r="B17" i="12"/>
  <c r="B18" i="12"/>
  <c r="B19" i="12"/>
  <c r="B20" i="12"/>
  <c r="B21" i="12"/>
  <c r="B22" i="12"/>
  <c r="B23" i="12"/>
  <c r="B24" i="12"/>
  <c r="B25" i="12"/>
  <c r="B26" i="12"/>
  <c r="B27" i="12"/>
  <c r="B28" i="12"/>
  <c r="B29" i="12"/>
  <c r="B30" i="12"/>
  <c r="B31" i="12"/>
  <c r="B32" i="12"/>
  <c r="B2" i="12"/>
  <c r="B3" i="11"/>
  <c r="B4" i="11"/>
  <c r="B5" i="11"/>
  <c r="B6" i="11"/>
  <c r="B7" i="11"/>
  <c r="B8" i="11"/>
  <c r="B9" i="11"/>
  <c r="B10" i="11"/>
  <c r="B11" i="11"/>
  <c r="B12" i="11"/>
  <c r="B13" i="11"/>
  <c r="B14" i="11"/>
  <c r="B15" i="11"/>
  <c r="B16" i="11"/>
  <c r="B17" i="11"/>
  <c r="B18" i="11"/>
  <c r="B19" i="11"/>
  <c r="B20" i="11"/>
  <c r="B21" i="11"/>
  <c r="B22" i="11"/>
  <c r="B23" i="11"/>
  <c r="B24" i="11"/>
  <c r="B25" i="11"/>
  <c r="B26" i="11"/>
  <c r="B27" i="11"/>
  <c r="B28" i="11"/>
  <c r="B29" i="11"/>
  <c r="B30" i="11"/>
  <c r="B31" i="11"/>
  <c r="B2" i="11"/>
  <c r="B3" i="10"/>
  <c r="B4" i="10"/>
  <c r="B5" i="10"/>
  <c r="B6"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2" i="10"/>
  <c r="B3" i="9"/>
  <c r="B4" i="9"/>
  <c r="B5" i="9"/>
  <c r="B6" i="9"/>
  <c r="B7" i="9"/>
  <c r="B8" i="9"/>
  <c r="B9" i="9"/>
  <c r="B10" i="9"/>
  <c r="B11" i="9"/>
  <c r="B12" i="9"/>
  <c r="B13" i="9"/>
  <c r="B14" i="9"/>
  <c r="B15" i="9"/>
  <c r="B16" i="9"/>
  <c r="B17" i="9"/>
  <c r="B18" i="9"/>
  <c r="B19" i="9"/>
  <c r="B20" i="9"/>
  <c r="B21" i="9"/>
  <c r="B22" i="9"/>
  <c r="B23" i="9"/>
  <c r="B24" i="9"/>
  <c r="B25" i="9"/>
  <c r="B26" i="9"/>
  <c r="B27" i="9"/>
  <c r="B28" i="9"/>
  <c r="B29" i="9"/>
  <c r="B30" i="9"/>
  <c r="B31" i="9"/>
  <c r="B2" i="9"/>
  <c r="B3" i="8"/>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2" i="8"/>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2" i="7"/>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2" i="6"/>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2" i="5"/>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2" i="4"/>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2" i="1"/>
  <c r="B3" i="2"/>
  <c r="B4" i="2"/>
  <c r="B5" i="2"/>
  <c r="B6" i="2"/>
  <c r="B7" i="2"/>
  <c r="B8" i="2"/>
  <c r="B9" i="2"/>
  <c r="B10" i="2"/>
  <c r="B11" i="2"/>
  <c r="B12" i="2"/>
  <c r="B13" i="2"/>
  <c r="B14" i="2"/>
  <c r="B15" i="2"/>
  <c r="B16" i="2"/>
  <c r="B17" i="2"/>
  <c r="B18" i="2"/>
  <c r="B19" i="2"/>
  <c r="B20" i="2"/>
  <c r="B21" i="2"/>
  <c r="B22" i="2"/>
  <c r="B23" i="2"/>
  <c r="B24" i="2"/>
  <c r="B25" i="2"/>
  <c r="B26" i="2"/>
  <c r="B27" i="2"/>
  <c r="B28" i="2"/>
  <c r="B29" i="2"/>
  <c r="B2" i="2"/>
  <c r="B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H26" i="3"/>
  <c r="H6" i="3"/>
  <c r="H21" i="3"/>
  <c r="H7" i="3"/>
  <c r="H14" i="3"/>
  <c r="H28" i="3"/>
  <c r="H13" i="3"/>
  <c r="H9" i="3"/>
  <c r="H23" i="3"/>
  <c r="H27" i="3"/>
  <c r="H30" i="3"/>
  <c r="H5" i="3"/>
  <c r="H12" i="3"/>
  <c r="H19" i="3"/>
  <c r="H20" i="3"/>
  <c r="H2" i="3"/>
  <c r="H16" i="3"/>
  <c r="G19" i="3" l="1"/>
  <c r="I19" i="3" s="1"/>
  <c r="G22" i="3"/>
  <c r="G21" i="3"/>
  <c r="I21" i="3" s="1"/>
  <c r="G20" i="3"/>
  <c r="G27" i="3"/>
  <c r="I27" i="3" s="1"/>
  <c r="G26" i="3"/>
  <c r="I26" i="3" s="1"/>
  <c r="G28" i="3"/>
  <c r="I28" i="3" s="1"/>
  <c r="G29" i="3"/>
  <c r="I29" i="3" s="1"/>
  <c r="I23" i="3"/>
  <c r="I22" i="3"/>
  <c r="I20" i="3"/>
  <c r="M26" i="6"/>
  <c r="M26" i="3"/>
  <c r="M26" i="10"/>
  <c r="M26" i="1"/>
  <c r="M26" i="7"/>
  <c r="M26" i="8"/>
  <c r="M26" i="11"/>
  <c r="M26" i="9"/>
  <c r="M26" i="4"/>
  <c r="M26" i="5"/>
  <c r="M26" i="2"/>
  <c r="M26" i="12"/>
  <c r="M20" i="11"/>
  <c r="M20" i="7"/>
  <c r="M20" i="1"/>
  <c r="M20" i="12"/>
  <c r="M20" i="8"/>
  <c r="M20" i="4"/>
  <c r="M20" i="9"/>
  <c r="M20" i="5"/>
  <c r="M20" i="10"/>
  <c r="M20" i="6"/>
  <c r="M20" i="2"/>
  <c r="M24" i="11"/>
  <c r="M24" i="7"/>
  <c r="M24" i="1"/>
  <c r="M24" i="12"/>
  <c r="M24" i="8"/>
  <c r="M24" i="4"/>
  <c r="M24" i="9"/>
  <c r="M24" i="5"/>
  <c r="M24" i="10"/>
  <c r="M24" i="6"/>
  <c r="M24" i="2"/>
  <c r="M23" i="10"/>
  <c r="M23" i="6"/>
  <c r="M23" i="11"/>
  <c r="M23" i="7"/>
  <c r="M23" i="1"/>
  <c r="M23" i="12"/>
  <c r="M23" i="8"/>
  <c r="M23" i="4"/>
  <c r="M23" i="9"/>
  <c r="M23" i="5"/>
  <c r="M23" i="2"/>
  <c r="M22" i="9"/>
  <c r="M22" i="5"/>
  <c r="M22" i="10"/>
  <c r="M22" i="6"/>
  <c r="M22" i="11"/>
  <c r="M22" i="7"/>
  <c r="M22" i="1"/>
  <c r="M22" i="12"/>
  <c r="M22" i="8"/>
  <c r="M22" i="4"/>
  <c r="M22" i="2"/>
  <c r="M21" i="12"/>
  <c r="M21" i="8"/>
  <c r="M21" i="4"/>
  <c r="M21" i="9"/>
  <c r="M21" i="5"/>
  <c r="M21" i="10"/>
  <c r="M21" i="6"/>
  <c r="M21" i="11"/>
  <c r="M21" i="7"/>
  <c r="M21" i="1"/>
  <c r="M21" i="2"/>
  <c r="M25" i="12"/>
  <c r="M25" i="8"/>
  <c r="M25" i="4"/>
  <c r="M25" i="9"/>
  <c r="M25" i="5"/>
  <c r="M25" i="10"/>
  <c r="M25" i="6"/>
  <c r="M25" i="11"/>
  <c r="M25" i="7"/>
  <c r="M25" i="1"/>
  <c r="M25" i="2"/>
  <c r="G13" i="13"/>
  <c r="G5" i="13"/>
  <c r="G6" i="13"/>
  <c r="G7" i="13"/>
  <c r="M9" i="12"/>
  <c r="F13" i="13" s="1"/>
  <c r="G12" i="13"/>
  <c r="M9" i="11"/>
  <c r="F12" i="13" s="1"/>
  <c r="G11" i="13"/>
  <c r="M9" i="10"/>
  <c r="F11" i="13" s="1"/>
  <c r="G10" i="13"/>
  <c r="M9" i="9"/>
  <c r="F10" i="13" s="1"/>
  <c r="G9" i="13"/>
  <c r="M9" i="8"/>
  <c r="F9" i="13" s="1"/>
  <c r="G8" i="13"/>
  <c r="M9" i="7"/>
  <c r="F8" i="13" s="1"/>
  <c r="M9" i="6"/>
  <c r="F7" i="13" s="1"/>
  <c r="M9" i="5"/>
  <c r="F6" i="13" s="1"/>
  <c r="M9" i="4"/>
  <c r="F5" i="13" s="1"/>
  <c r="G3" i="13"/>
  <c r="M9" i="2"/>
  <c r="F3" i="13" s="1"/>
  <c r="G2" i="13"/>
  <c r="M9" i="3"/>
  <c r="F2" i="13" s="1"/>
  <c r="M9" i="1"/>
  <c r="F4" i="13" s="1"/>
  <c r="G4" i="13"/>
  <c r="H22" i="3"/>
  <c r="H15" i="3"/>
  <c r="H8" i="3"/>
  <c r="H29" i="3"/>
  <c r="H30" i="2"/>
  <c r="M17" i="10" l="1"/>
  <c r="H11" i="13" s="1"/>
  <c r="M11" i="3"/>
  <c r="M11" i="2"/>
  <c r="M15" i="3"/>
  <c r="M15" i="2"/>
  <c r="M15" i="11"/>
  <c r="M15" i="7"/>
  <c r="M15" i="1"/>
  <c r="M15" i="9"/>
  <c r="M15" i="8"/>
  <c r="M15" i="10"/>
  <c r="M15" i="6"/>
  <c r="M15" i="5"/>
  <c r="M15" i="4"/>
  <c r="M11" i="10"/>
  <c r="M11" i="6"/>
  <c r="M11" i="8"/>
  <c r="M11" i="11"/>
  <c r="M11" i="1"/>
  <c r="M11" i="9"/>
  <c r="M11" i="5"/>
  <c r="M11" i="4"/>
  <c r="M11" i="7"/>
  <c r="M11" i="12"/>
  <c r="M15" i="12"/>
  <c r="M27" i="12"/>
  <c r="B27" i="13" s="1"/>
  <c r="M27" i="9"/>
  <c r="B24" i="13" s="1"/>
  <c r="M27" i="6"/>
  <c r="B21" i="13" s="1"/>
  <c r="M27" i="4"/>
  <c r="B19" i="13" s="1"/>
  <c r="M27" i="7"/>
  <c r="B22" i="13" s="1"/>
  <c r="M27" i="3"/>
  <c r="B16" i="13" s="1"/>
  <c r="M27" i="5"/>
  <c r="B20" i="13" s="1"/>
  <c r="M27" i="2"/>
  <c r="B17" i="13" s="1"/>
  <c r="M27" i="1"/>
  <c r="B18" i="13" s="1"/>
  <c r="M27" i="10"/>
  <c r="B25" i="13" s="1"/>
  <c r="M27" i="8"/>
  <c r="B23" i="13" s="1"/>
  <c r="M27" i="11"/>
  <c r="B26" i="13" s="1"/>
  <c r="G15" i="13"/>
  <c r="G18" i="13" s="1"/>
  <c r="F15" i="13"/>
  <c r="I32" i="3" l="1"/>
  <c r="I24" i="3"/>
  <c r="M17" i="12"/>
  <c r="H13" i="13" s="1"/>
  <c r="M5" i="12"/>
  <c r="E13" i="13" s="1"/>
  <c r="M5" i="8"/>
  <c r="E9" i="13" s="1"/>
  <c r="M5" i="7"/>
  <c r="E8" i="13" s="1"/>
  <c r="M5" i="6"/>
  <c r="E7" i="13" s="1"/>
  <c r="M5" i="5"/>
  <c r="E6" i="13" s="1"/>
  <c r="M5" i="9"/>
  <c r="E10" i="13" s="1"/>
  <c r="M5" i="10"/>
  <c r="E11" i="13" s="1"/>
  <c r="M5" i="2"/>
  <c r="E3" i="13" s="1"/>
  <c r="M5" i="11"/>
  <c r="E12" i="13" s="1"/>
  <c r="H27" i="2"/>
  <c r="H17" i="2"/>
  <c r="H25" i="3"/>
  <c r="H9" i="2"/>
  <c r="H5" i="2"/>
  <c r="H10" i="2"/>
  <c r="H17" i="3"/>
  <c r="H2" i="4"/>
  <c r="H10" i="3"/>
  <c r="H24" i="3"/>
  <c r="H23" i="2"/>
  <c r="H16" i="2"/>
  <c r="H26" i="2"/>
  <c r="H29" i="2"/>
  <c r="H2" i="2"/>
  <c r="H19" i="2"/>
  <c r="H25" i="2"/>
  <c r="H6" i="2"/>
  <c r="H22" i="2"/>
  <c r="H13" i="2"/>
  <c r="H4" i="3"/>
  <c r="H4" i="2"/>
  <c r="H3" i="3"/>
  <c r="H18" i="3"/>
  <c r="H31" i="3"/>
  <c r="H11" i="3"/>
  <c r="H12" i="2"/>
  <c r="H24" i="2"/>
  <c r="H20" i="2"/>
  <c r="H21" i="2"/>
  <c r="H28" i="2"/>
  <c r="H18" i="2"/>
  <c r="H3" i="2"/>
  <c r="H14" i="2"/>
  <c r="H32" i="3"/>
  <c r="H7" i="2"/>
  <c r="H11" i="2"/>
  <c r="H15" i="2"/>
  <c r="H8" i="2"/>
  <c r="H9" i="1"/>
  <c r="H4" i="4"/>
  <c r="H9" i="9"/>
  <c r="H25" i="8"/>
  <c r="H27" i="10"/>
  <c r="H13" i="9"/>
  <c r="H26" i="4"/>
  <c r="H14" i="10"/>
  <c r="H13" i="1"/>
  <c r="H6" i="1"/>
  <c r="H29" i="12"/>
  <c r="H24" i="10"/>
  <c r="H10" i="8"/>
  <c r="H6" i="8"/>
  <c r="H15" i="12"/>
  <c r="H2" i="7"/>
  <c r="H4" i="8"/>
  <c r="H20" i="12"/>
  <c r="H5" i="4"/>
  <c r="H2" i="6"/>
  <c r="H27" i="4"/>
  <c r="H14" i="8"/>
  <c r="H11" i="7"/>
  <c r="H10" i="6"/>
  <c r="H10" i="9"/>
  <c r="H17" i="12"/>
  <c r="H23" i="10"/>
  <c r="H29" i="10"/>
  <c r="H15" i="8"/>
  <c r="H7" i="9"/>
  <c r="H26" i="8"/>
  <c r="H11" i="10"/>
  <c r="H32" i="1"/>
  <c r="H16" i="11"/>
  <c r="H19" i="11"/>
  <c r="H15" i="1"/>
  <c r="H7" i="6"/>
  <c r="H19" i="5"/>
  <c r="H11" i="11"/>
  <c r="H5" i="11"/>
  <c r="H17" i="5"/>
  <c r="H30" i="11"/>
  <c r="H2" i="10"/>
  <c r="H11" i="12"/>
  <c r="H17" i="1"/>
  <c r="H21" i="5"/>
  <c r="H23" i="6"/>
  <c r="H5" i="10"/>
  <c r="H20" i="7"/>
  <c r="H30" i="8"/>
  <c r="H30" i="1"/>
  <c r="H19" i="6"/>
  <c r="H27" i="7"/>
  <c r="H25" i="4"/>
  <c r="H3" i="1"/>
  <c r="H20" i="9"/>
  <c r="H29" i="6"/>
  <c r="H15" i="11"/>
  <c r="H3" i="5"/>
  <c r="H19" i="9"/>
  <c r="H21" i="8"/>
  <c r="H25" i="12"/>
  <c r="H26" i="1"/>
  <c r="H29" i="9"/>
  <c r="H31" i="6"/>
  <c r="H17" i="9"/>
  <c r="H22" i="1"/>
  <c r="H10" i="12"/>
  <c r="H23" i="5"/>
  <c r="H5" i="7"/>
  <c r="H7" i="4"/>
  <c r="H21" i="1"/>
  <c r="H31" i="11"/>
  <c r="H8" i="7"/>
  <c r="H20" i="1"/>
  <c r="H27" i="5"/>
  <c r="H28" i="9"/>
  <c r="H22" i="7"/>
  <c r="H6" i="4"/>
  <c r="H26" i="9"/>
  <c r="H18" i="6"/>
  <c r="H25" i="9"/>
  <c r="H9" i="12"/>
  <c r="H10" i="4"/>
  <c r="H14" i="5"/>
  <c r="H8" i="6"/>
  <c r="H14" i="9"/>
  <c r="H5" i="12"/>
  <c r="H8" i="11"/>
  <c r="H26" i="11"/>
  <c r="H17" i="10"/>
  <c r="H18" i="10"/>
  <c r="H22" i="4"/>
  <c r="H16" i="6"/>
  <c r="H8" i="9"/>
  <c r="H11" i="8"/>
  <c r="H13" i="11"/>
  <c r="H19" i="7"/>
  <c r="H7" i="5"/>
  <c r="H32" i="8"/>
  <c r="H7" i="7"/>
  <c r="H16" i="7"/>
  <c r="H3" i="12"/>
  <c r="H13" i="6"/>
  <c r="H32" i="5"/>
  <c r="H9" i="7"/>
  <c r="H20" i="4"/>
  <c r="H2" i="8"/>
  <c r="H31" i="5"/>
  <c r="H6" i="7"/>
  <c r="H26" i="6"/>
  <c r="H3" i="11"/>
  <c r="H6" i="10"/>
  <c r="H31" i="8"/>
  <c r="H20" i="6"/>
  <c r="H7" i="12"/>
  <c r="H4" i="6"/>
  <c r="H17" i="6"/>
  <c r="H31" i="4"/>
  <c r="H27" i="12"/>
  <c r="H14" i="12"/>
  <c r="H27" i="1"/>
  <c r="H2" i="12"/>
  <c r="H20" i="10"/>
  <c r="H20" i="5"/>
  <c r="H4" i="5"/>
  <c r="H11" i="9"/>
  <c r="H12" i="5"/>
  <c r="H18" i="7"/>
  <c r="H15" i="4"/>
  <c r="H3" i="8"/>
  <c r="H19" i="8"/>
  <c r="H7" i="8"/>
  <c r="H21" i="6"/>
  <c r="H12" i="10"/>
  <c r="H3" i="9"/>
  <c r="H12" i="1"/>
  <c r="H2" i="9"/>
  <c r="H30" i="9"/>
  <c r="H6" i="6"/>
  <c r="H10" i="5"/>
  <c r="H11" i="6"/>
  <c r="H24" i="8"/>
  <c r="H13" i="4"/>
  <c r="H24" i="12"/>
  <c r="H2" i="1"/>
  <c r="H10" i="7"/>
  <c r="H24" i="7"/>
  <c r="H29" i="11"/>
  <c r="H10" i="11"/>
  <c r="H3" i="6"/>
  <c r="H18" i="4"/>
  <c r="H12" i="11"/>
  <c r="H13" i="10"/>
  <c r="H25" i="11"/>
  <c r="H25" i="1"/>
  <c r="H11" i="4"/>
  <c r="H31" i="7"/>
  <c r="H22" i="11"/>
  <c r="H13" i="12"/>
  <c r="H21" i="11"/>
  <c r="H19" i="10"/>
  <c r="H21" i="4"/>
  <c r="H29" i="4"/>
  <c r="H18" i="12"/>
  <c r="H3" i="10"/>
  <c r="H27" i="9"/>
  <c r="H15" i="7"/>
  <c r="H13" i="8"/>
  <c r="H30" i="4"/>
  <c r="H8" i="8"/>
  <c r="H23" i="4"/>
  <c r="H31" i="10"/>
  <c r="H17" i="8"/>
  <c r="H8" i="12"/>
  <c r="H16" i="5"/>
  <c r="H19" i="1"/>
  <c r="H9" i="11"/>
  <c r="H16" i="10"/>
  <c r="H20" i="8"/>
  <c r="H5" i="6"/>
  <c r="H4" i="10"/>
  <c r="H22" i="8"/>
  <c r="H30" i="7"/>
  <c r="H28" i="6"/>
  <c r="H11" i="5"/>
  <c r="H26" i="7"/>
  <c r="H23" i="1"/>
  <c r="H15" i="9"/>
  <c r="H19" i="4"/>
  <c r="H30" i="10"/>
  <c r="H18" i="9"/>
  <c r="H8" i="4"/>
  <c r="H22" i="12"/>
  <c r="H29" i="7"/>
  <c r="H32" i="12"/>
  <c r="H4" i="1"/>
  <c r="H14" i="1"/>
  <c r="H12" i="12"/>
  <c r="H9" i="4"/>
  <c r="H24" i="9"/>
  <c r="H11" i="1"/>
  <c r="H4" i="11"/>
  <c r="H16" i="1"/>
  <c r="H16" i="4"/>
  <c r="H5" i="1"/>
  <c r="H23" i="12"/>
  <c r="H24" i="6"/>
  <c r="H28" i="8"/>
  <c r="H24" i="4"/>
  <c r="H9" i="10"/>
  <c r="H15" i="6"/>
  <c r="H24" i="11"/>
  <c r="H7" i="1"/>
  <c r="H18" i="8"/>
  <c r="H32" i="10"/>
  <c r="H31" i="1"/>
  <c r="H6" i="12"/>
  <c r="H12" i="9"/>
  <c r="H28" i="4"/>
  <c r="H25" i="6"/>
  <c r="H28" i="11"/>
  <c r="H14" i="11"/>
  <c r="H12" i="6"/>
  <c r="H3" i="4"/>
  <c r="H18" i="1"/>
  <c r="H23" i="9"/>
  <c r="H26" i="12"/>
  <c r="H30" i="5"/>
  <c r="H24" i="5"/>
  <c r="H8" i="10"/>
  <c r="H6" i="5"/>
  <c r="H31" i="12"/>
  <c r="H7" i="11"/>
  <c r="H28" i="1"/>
  <c r="H27" i="11"/>
  <c r="H29" i="8"/>
  <c r="H28" i="12"/>
  <c r="H5" i="9"/>
  <c r="H13" i="7"/>
  <c r="H4" i="12"/>
  <c r="H28" i="7"/>
  <c r="H12" i="8"/>
  <c r="H30" i="6"/>
  <c r="H22" i="6"/>
  <c r="H16" i="9"/>
  <c r="H27" i="8"/>
  <c r="H20" i="11"/>
  <c r="H4" i="9"/>
  <c r="H2" i="5"/>
  <c r="H25" i="7"/>
  <c r="H19" i="12"/>
  <c r="H4" i="7"/>
  <c r="H18" i="11"/>
  <c r="H29" i="5"/>
  <c r="H10" i="10"/>
  <c r="H14" i="7"/>
  <c r="H9" i="5"/>
  <c r="H30" i="12"/>
  <c r="H25" i="5"/>
  <c r="H21" i="12"/>
  <c r="H28" i="5"/>
  <c r="H17" i="7"/>
  <c r="H7" i="10"/>
  <c r="H21" i="9"/>
  <c r="H32" i="7"/>
  <c r="H18" i="5"/>
  <c r="H24" i="1"/>
  <c r="H15" i="10"/>
  <c r="H17" i="11"/>
  <c r="H16" i="8"/>
  <c r="H26" i="5"/>
  <c r="H5" i="8"/>
  <c r="H12" i="4"/>
  <c r="H28" i="10"/>
  <c r="H21" i="7"/>
  <c r="H21" i="10"/>
  <c r="H25" i="10"/>
  <c r="H2" i="11"/>
  <c r="H29" i="1"/>
  <c r="H14" i="4"/>
  <c r="H14" i="6"/>
  <c r="H6" i="9"/>
  <c r="H9" i="8"/>
  <c r="H15" i="5"/>
  <c r="H27" i="6"/>
  <c r="H13" i="5"/>
  <c r="H22" i="10"/>
  <c r="H26" i="10"/>
  <c r="H31" i="9"/>
  <c r="H5" i="5"/>
  <c r="H23" i="8"/>
  <c r="H23" i="11"/>
  <c r="H3" i="7"/>
  <c r="H8" i="5"/>
  <c r="H12" i="7"/>
  <c r="H6" i="11"/>
  <c r="H22" i="9"/>
  <c r="H16" i="12"/>
  <c r="H22" i="5"/>
  <c r="H10" i="1"/>
  <c r="H23" i="7"/>
  <c r="H9" i="6"/>
  <c r="H8" i="1"/>
  <c r="H17" i="4"/>
  <c r="I25" i="4" l="1"/>
  <c r="I23" i="4"/>
  <c r="I18" i="4"/>
  <c r="I16" i="4"/>
  <c r="I11" i="4"/>
  <c r="I9" i="4"/>
  <c r="I4" i="4"/>
  <c r="I28" i="1"/>
  <c r="I26" i="1"/>
  <c r="I21" i="1"/>
  <c r="I19" i="1"/>
  <c r="I16" i="1"/>
  <c r="I14" i="1"/>
  <c r="I13" i="1"/>
  <c r="I12" i="1"/>
  <c r="I7" i="1"/>
  <c r="I5" i="1"/>
  <c r="G29" i="2"/>
  <c r="M17" i="2" s="1"/>
  <c r="H3" i="13" s="1"/>
  <c r="I25" i="3"/>
  <c r="G18" i="3"/>
  <c r="M5" i="4" l="1"/>
  <c r="E5" i="13" s="1"/>
  <c r="M5" i="1"/>
  <c r="E4" i="13" s="1"/>
  <c r="I18" i="3"/>
  <c r="M5" i="3" s="1"/>
  <c r="E2" i="13" s="1"/>
  <c r="M17" i="3"/>
  <c r="H2" i="13" s="1"/>
  <c r="H15" i="13" s="1"/>
  <c r="M7" i="5" l="1"/>
  <c r="M7" i="8"/>
  <c r="M7" i="6"/>
  <c r="M7" i="1"/>
  <c r="M7" i="12"/>
  <c r="E17" i="13"/>
  <c r="M7" i="7"/>
  <c r="M7" i="3"/>
  <c r="M7" i="2"/>
  <c r="M7" i="11"/>
  <c r="M7" i="9"/>
  <c r="E15" i="13"/>
  <c r="M7" i="10"/>
  <c r="M7" i="4"/>
</calcChain>
</file>

<file path=xl/sharedStrings.xml><?xml version="1.0" encoding="utf-8"?>
<sst xmlns="http://schemas.openxmlformats.org/spreadsheetml/2006/main" count="389" uniqueCount="69">
  <si>
    <t>Datum</t>
  </si>
  <si>
    <t>Tag</t>
  </si>
  <si>
    <t xml:space="preserve">Kommen </t>
  </si>
  <si>
    <t>Gehen</t>
  </si>
  <si>
    <t>Pause</t>
  </si>
  <si>
    <t>Arbeitszeit</t>
  </si>
  <si>
    <t>Soll</t>
  </si>
  <si>
    <t>Überstunden</t>
  </si>
  <si>
    <t>Überstunden Monat:</t>
  </si>
  <si>
    <t>Januar</t>
  </si>
  <si>
    <t>Februar</t>
  </si>
  <si>
    <t>März</t>
  </si>
  <si>
    <t>April</t>
  </si>
  <si>
    <t>Mai</t>
  </si>
  <si>
    <t>Juni</t>
  </si>
  <si>
    <t>Juli</t>
  </si>
  <si>
    <t>August</t>
  </si>
  <si>
    <t>September</t>
  </si>
  <si>
    <t>Oktober</t>
  </si>
  <si>
    <t>November</t>
  </si>
  <si>
    <t>Dezember</t>
  </si>
  <si>
    <t>Kranktage</t>
  </si>
  <si>
    <t>Urlaub</t>
  </si>
  <si>
    <t>Gesamt</t>
  </si>
  <si>
    <t xml:space="preserve">Überstunden </t>
  </si>
  <si>
    <t>Kranktage Monat:</t>
  </si>
  <si>
    <t>Urlaubstage Monat:</t>
  </si>
  <si>
    <t>Wöchentliche Arbeitszeit:</t>
  </si>
  <si>
    <t>Urlaubsanspruch pro Jahr:</t>
  </si>
  <si>
    <t>Überstunden aus Vorjahr:</t>
  </si>
  <si>
    <t>Resturlaub aus Vorjahr:</t>
  </si>
  <si>
    <t>Quelle</t>
  </si>
  <si>
    <t>Zeilenabstand.net - Kultur &amp; Digitales</t>
  </si>
  <si>
    <t>www.zeilenabstand.net</t>
  </si>
  <si>
    <t>info@zeilenabstand.net</t>
  </si>
  <si>
    <t>Dr. Damian Kaufmann</t>
  </si>
  <si>
    <t>Bemerkungen</t>
  </si>
  <si>
    <t>Krank/Urlaub/Feiertag</t>
  </si>
  <si>
    <t>Start der Berechnung:</t>
  </si>
  <si>
    <t>Überstundenkonto</t>
  </si>
  <si>
    <t>Urlaubskonto</t>
  </si>
  <si>
    <t>Name</t>
  </si>
  <si>
    <t>Regelarbeitstage:</t>
  </si>
  <si>
    <t>Montag</t>
  </si>
  <si>
    <t>Dienstag</t>
  </si>
  <si>
    <t>Mittwoch</t>
  </si>
  <si>
    <t>Donnerstag</t>
  </si>
  <si>
    <t>Freitag</t>
  </si>
  <si>
    <t>Samstag</t>
  </si>
  <si>
    <t>Sonntag</t>
  </si>
  <si>
    <t>Arbeitszeit Monat:</t>
  </si>
  <si>
    <t>Arbeitstage pro Woche:</t>
  </si>
  <si>
    <t>Ende der Berechnung:</t>
  </si>
  <si>
    <t>Download und Lizenz</t>
  </si>
  <si>
    <t>Wochenarbeitszeit</t>
  </si>
  <si>
    <t>Zur Lizenz</t>
  </si>
  <si>
    <t>Korrektur Soll</t>
  </si>
  <si>
    <t>Kranktage Jahr bisher:</t>
  </si>
  <si>
    <t>Resturlaub am Monatsende:</t>
  </si>
  <si>
    <t>Überstundenkonto:</t>
  </si>
  <si>
    <t>Sollstunden</t>
  </si>
  <si>
    <t>Überstunden ausbezahlt</t>
  </si>
  <si>
    <t>Urlaub halber Tag</t>
  </si>
  <si>
    <t>krank</t>
  </si>
  <si>
    <t>Sonderurlaub</t>
  </si>
  <si>
    <t>Feiertag</t>
  </si>
  <si>
    <t>Überstundenabbau</t>
  </si>
  <si>
    <t>Vollversion Jahr 2024 - ver2203</t>
  </si>
  <si>
    <t>Nicolas Pawelka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</si>
</sst>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8" x14ac:knownFonts="1">
    <font>
      <sz val="11"/>
      <color theme="1"/>
      <name val="Calibri"/>
      <family val="2"/>
      <scheme val="minor"/>
    </font>
    <font>
      <b/>
      <sz val="11"/>
      <color indexed="8"/>
      <name val="Calibri"/>
      <family val="2"/>
    </font>
    <font>
      <sz val="8"/>
      <color indexed="8"/>
      <name val="Calibri"/>
      <family val="2"/>
    </font>
    <font>
      <b/>
      <sz val="11"/>
      <color theme="1"/>
      <name val="Calibri"/>
      <family val="2"/>
      <scheme val="minor"/>
    </font>
    <font>
      <u/>
      <sz val="11"/>
      <color theme="10"/>
      <name val="Calibri"/>
      <family val="2"/>
      <scheme val="minor"/>
    </font>
    <font>
      <b/>
      <sz val="11"/>
      <name val="Calibri"/>
      <family val="2"/>
    </font>
    <font>
      <b/>
      <sz val="11"/>
      <color theme="0"/>
      <name val="Calibri"/>
      <family val="2"/>
      <scheme val="minor"/>
    </font>
    <font>
      <b/>
      <u/>
      <sz val="16"/>
      <color theme="0"/>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6"/>
        <bgColor indexed="64"/>
      </patternFill>
    </fill>
    <fill>
      <patternFill patternType="solid">
        <fgColor theme="9"/>
        <bgColor indexed="64"/>
      </patternFill>
    </fill>
    <fill>
      <patternFill patternType="solid">
        <fgColor theme="0" tint="-0.34998626667073579"/>
        <bgColor indexed="64"/>
      </patternFill>
    </fill>
    <fill>
      <patternFill patternType="solid">
        <fgColor theme="5" tint="-0.249977111117893"/>
        <bgColor indexed="64"/>
      </patternFill>
    </fill>
    <fill>
      <patternFill patternType="solid">
        <fgColor theme="9" tint="-0.499984740745262"/>
        <bgColor indexed="64"/>
      </patternFill>
    </fill>
    <fill>
      <patternFill patternType="solid">
        <fgColor theme="0" tint="-0.249977111117893"/>
        <bgColor indexed="64"/>
      </patternFill>
    </fill>
  </fills>
  <borders count="2">
    <border>
      <left/>
      <right/>
      <top/>
      <bottom/>
      <diagonal/>
    </border>
    <border>
      <left/>
      <right style="thin">
        <color indexed="64"/>
      </right>
      <top/>
      <bottom/>
      <diagonal/>
    </border>
  </borders>
  <cellStyleXfs count="2">
    <xf numFmtId="0" fontId="0" fillId="0" borderId="0"/>
    <xf numFmtId="0" fontId="4" fillId="0" borderId="0" applyNumberFormat="0" applyFill="0" applyBorder="0" applyAlignment="0" applyProtection="0"/>
  </cellStyleXfs>
  <cellXfs count="43">
    <xf numFmtId="0" fontId="0" fillId="0" borderId="0" xfId="0"/>
    <xf numFmtId="0" fontId="1" fillId="4" borderId="0" xfId="0" applyFont="1" applyFill="1" applyProtection="1">
      <protection locked="0"/>
    </xf>
    <xf numFmtId="0" fontId="0" fillId="0" borderId="0" xfId="0" applyProtection="1">
      <protection locked="0"/>
    </xf>
    <xf numFmtId="0" fontId="3" fillId="4" borderId="0" xfId="0" applyFont="1" applyFill="1" applyProtection="1">
      <protection locked="0"/>
    </xf>
    <xf numFmtId="0" fontId="3" fillId="3" borderId="0" xfId="0" applyFont="1" applyFill="1" applyProtection="1">
      <protection locked="0"/>
    </xf>
    <xf numFmtId="14" fontId="0" fillId="0" borderId="0" xfId="0" applyNumberFormat="1" applyProtection="1">
      <protection locked="0"/>
    </xf>
    <xf numFmtId="0" fontId="0" fillId="2" borderId="0" xfId="0" applyFill="1" applyProtection="1">
      <protection locked="0"/>
    </xf>
    <xf numFmtId="2" fontId="0" fillId="0" borderId="0" xfId="0" applyNumberFormat="1" applyProtection="1">
      <protection locked="0"/>
    </xf>
    <xf numFmtId="1" fontId="0" fillId="0" borderId="0" xfId="0" applyNumberFormat="1" applyProtection="1">
      <protection locked="0"/>
    </xf>
    <xf numFmtId="0" fontId="1" fillId="3" borderId="0" xfId="0" applyFont="1" applyFill="1" applyProtection="1">
      <protection locked="0"/>
    </xf>
    <xf numFmtId="0" fontId="3" fillId="0" borderId="0" xfId="0" applyFont="1" applyProtection="1">
      <protection locked="0"/>
    </xf>
    <xf numFmtId="0" fontId="3" fillId="0" borderId="0" xfId="0" applyFont="1" applyAlignment="1" applyProtection="1">
      <alignment horizontal="right"/>
      <protection locked="0"/>
    </xf>
    <xf numFmtId="0" fontId="3" fillId="5" borderId="0" xfId="0" applyFont="1" applyFill="1" applyProtection="1">
      <protection locked="0"/>
    </xf>
    <xf numFmtId="0" fontId="1" fillId="5" borderId="0" xfId="0" applyFont="1" applyFill="1" applyProtection="1">
      <protection locked="0"/>
    </xf>
    <xf numFmtId="0" fontId="3" fillId="2" borderId="0" xfId="0" applyFont="1" applyFill="1" applyProtection="1">
      <protection locked="0"/>
    </xf>
    <xf numFmtId="0" fontId="6" fillId="6" borderId="0" xfId="0" applyFont="1" applyFill="1"/>
    <xf numFmtId="0" fontId="0" fillId="2" borderId="0" xfId="0" applyFill="1"/>
    <xf numFmtId="0" fontId="4" fillId="2" borderId="0" xfId="1" applyFill="1" applyProtection="1"/>
    <xf numFmtId="0" fontId="4" fillId="2" borderId="0" xfId="1" applyFill="1"/>
    <xf numFmtId="0" fontId="1" fillId="5" borderId="0" xfId="0" applyFont="1" applyFill="1" applyAlignment="1" applyProtection="1">
      <alignment horizontal="center"/>
      <protection locked="0"/>
    </xf>
    <xf numFmtId="164" fontId="1" fillId="5" borderId="0" xfId="0" applyNumberFormat="1" applyFont="1" applyFill="1" applyAlignment="1" applyProtection="1">
      <alignment horizontal="center"/>
      <protection locked="0"/>
    </xf>
    <xf numFmtId="2" fontId="1" fillId="5" borderId="0" xfId="0" applyNumberFormat="1" applyFont="1" applyFill="1" applyAlignment="1" applyProtection="1">
      <alignment horizontal="center"/>
      <protection locked="0"/>
    </xf>
    <xf numFmtId="0" fontId="1" fillId="0" borderId="0" xfId="0" applyFont="1" applyAlignment="1" applyProtection="1">
      <alignment horizontal="center"/>
      <protection locked="0"/>
    </xf>
    <xf numFmtId="16" fontId="0" fillId="0" borderId="0" xfId="0" applyNumberFormat="1" applyProtection="1">
      <protection locked="0"/>
    </xf>
    <xf numFmtId="164" fontId="0" fillId="0" borderId="0" xfId="0" applyNumberFormat="1" applyProtection="1">
      <protection locked="0"/>
    </xf>
    <xf numFmtId="0" fontId="1" fillId="0" borderId="0" xfId="0" applyFont="1" applyProtection="1">
      <protection locked="0"/>
    </xf>
    <xf numFmtId="20" fontId="0" fillId="0" borderId="0" xfId="0" applyNumberFormat="1" applyProtection="1">
      <protection locked="0"/>
    </xf>
    <xf numFmtId="2" fontId="0" fillId="0" borderId="0" xfId="0" applyNumberFormat="1"/>
    <xf numFmtId="1" fontId="0" fillId="0" borderId="0" xfId="0" applyNumberFormat="1"/>
    <xf numFmtId="16" fontId="0" fillId="0" borderId="0" xfId="0" applyNumberFormat="1"/>
    <xf numFmtId="0" fontId="5" fillId="5" borderId="0" xfId="0" applyFont="1" applyFill="1" applyAlignment="1" applyProtection="1">
      <alignment horizontal="center"/>
      <protection locked="0"/>
    </xf>
    <xf numFmtId="164" fontId="5" fillId="5" borderId="0" xfId="0" applyNumberFormat="1" applyFont="1" applyFill="1" applyAlignment="1" applyProtection="1">
      <alignment horizontal="center"/>
      <protection locked="0"/>
    </xf>
    <xf numFmtId="2" fontId="5" fillId="5" borderId="0" xfId="0" applyNumberFormat="1" applyFont="1" applyFill="1" applyAlignment="1" applyProtection="1">
      <alignment horizontal="center"/>
      <protection locked="0"/>
    </xf>
    <xf numFmtId="0" fontId="2" fillId="0" borderId="0" xfId="0" applyFont="1" applyProtection="1">
      <protection locked="0"/>
    </xf>
    <xf numFmtId="0" fontId="1" fillId="8" borderId="0" xfId="0" applyFont="1" applyFill="1" applyProtection="1">
      <protection locked="0"/>
    </xf>
    <xf numFmtId="0" fontId="1" fillId="0" borderId="1" xfId="0" applyFont="1" applyBorder="1" applyAlignment="1" applyProtection="1">
      <alignment horizontal="center"/>
      <protection locked="0"/>
    </xf>
    <xf numFmtId="0" fontId="0" fillId="0" borderId="1" xfId="0" applyBorder="1" applyProtection="1">
      <protection locked="0"/>
    </xf>
    <xf numFmtId="16" fontId="1" fillId="3" borderId="0" xfId="0" applyNumberFormat="1" applyFont="1" applyFill="1" applyAlignment="1">
      <alignment horizontal="left"/>
    </xf>
    <xf numFmtId="0" fontId="1" fillId="3" borderId="0" xfId="0" applyFont="1" applyFill="1" applyAlignment="1">
      <alignment horizontal="left"/>
    </xf>
    <xf numFmtId="0" fontId="7" fillId="0" borderId="0" xfId="1" applyFont="1" applyFill="1" applyAlignment="1" applyProtection="1">
      <alignment vertical="center"/>
      <protection locked="0"/>
    </xf>
    <xf numFmtId="0" fontId="1" fillId="3" borderId="0" xfId="0" applyFont="1" applyFill="1"/>
    <xf numFmtId="0" fontId="3" fillId="3" borderId="0" xfId="0" applyFont="1" applyFill="1" applyProtection="1">
      <protection locked="0"/>
    </xf>
    <xf numFmtId="0" fontId="7" fillId="7" borderId="0" xfId="1" applyFont="1" applyFill="1" applyAlignment="1" applyProtection="1">
      <alignment horizontal="center" vertical="center"/>
      <protection locked="0"/>
    </xf>
  </cellXfs>
  <cellStyles count="2">
    <cellStyle name="Link" xfId="1" builtinId="8"/>
    <cellStyle name="Standard" xfId="0" builtinId="0"/>
  </cellStyles>
  <dxfs count="24">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trlProps/ctrlProp1.xml><?xml version="1.0" encoding="utf-8"?>
<formControlPr xmlns="http://schemas.microsoft.com/office/spreadsheetml/2009/9/main" objectType="CheckBox" checked="Checked" fmlaLink="Z1" lockText="1" noThreeD="1"/>
</file>

<file path=xl/ctrlProps/ctrlProp2.xml><?xml version="1.0" encoding="utf-8"?>
<formControlPr xmlns="http://schemas.microsoft.com/office/spreadsheetml/2009/9/main" objectType="CheckBox" fmlaLink="Z2" lockText="1" noThreeD="1"/>
</file>

<file path=xl/ctrlProps/ctrlProp3.xml><?xml version="1.0" encoding="utf-8"?>
<formControlPr xmlns="http://schemas.microsoft.com/office/spreadsheetml/2009/9/main" objectType="CheckBox" checked="Checked" fmlaLink="Z3" lockText="1" noThreeD="1"/>
</file>

<file path=xl/ctrlProps/ctrlProp4.xml><?xml version="1.0" encoding="utf-8"?>
<formControlPr xmlns="http://schemas.microsoft.com/office/spreadsheetml/2009/9/main" objectType="CheckBox" fmlaLink="Z5" lockText="1" noThreeD="1"/>
</file>

<file path=xl/ctrlProps/ctrlProp5.xml><?xml version="1.0" encoding="utf-8"?>
<formControlPr xmlns="http://schemas.microsoft.com/office/spreadsheetml/2009/9/main" objectType="CheckBox" fmlaLink="Z4" lockText="1" noThreeD="1"/>
</file>

<file path=xl/ctrlProps/ctrlProp6.xml><?xml version="1.0" encoding="utf-8"?>
<formControlPr xmlns="http://schemas.microsoft.com/office/spreadsheetml/2009/9/main" objectType="CheckBox" fmlaLink="Z6" lockText="1" noThreeD="1"/>
</file>

<file path=xl/ctrlProps/ctrlProp7.xml><?xml version="1.0" encoding="utf-8"?>
<formControlPr xmlns="http://schemas.microsoft.com/office/spreadsheetml/2009/9/main" objectType="CheckBox" fmlaLink="Z7"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457200</xdr:colOff>
          <xdr:row>29</xdr:row>
          <xdr:rowOff>0</xdr:rowOff>
        </xdr:from>
        <xdr:to>
          <xdr:col>2</xdr:col>
          <xdr:colOff>0</xdr:colOff>
          <xdr:row>30</xdr:row>
          <xdr:rowOff>28575</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C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457200</xdr:colOff>
          <xdr:row>30</xdr:row>
          <xdr:rowOff>0</xdr:rowOff>
        </xdr:from>
        <xdr:to>
          <xdr:col>2</xdr:col>
          <xdr:colOff>0</xdr:colOff>
          <xdr:row>31</xdr:row>
          <xdr:rowOff>28575</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C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457200</xdr:colOff>
          <xdr:row>31</xdr:row>
          <xdr:rowOff>0</xdr:rowOff>
        </xdr:from>
        <xdr:to>
          <xdr:col>2</xdr:col>
          <xdr:colOff>0</xdr:colOff>
          <xdr:row>32</xdr:row>
          <xdr:rowOff>28575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C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457200</xdr:colOff>
          <xdr:row>33</xdr:row>
          <xdr:rowOff>0</xdr:rowOff>
        </xdr:from>
        <xdr:to>
          <xdr:col>2</xdr:col>
          <xdr:colOff>0</xdr:colOff>
          <xdr:row>34</xdr:row>
          <xdr:rowOff>28575</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C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457200</xdr:colOff>
          <xdr:row>32</xdr:row>
          <xdr:rowOff>0</xdr:rowOff>
        </xdr:from>
        <xdr:to>
          <xdr:col>2</xdr:col>
          <xdr:colOff>0</xdr:colOff>
          <xdr:row>33</xdr:row>
          <xdr:rowOff>28575</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C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457200</xdr:colOff>
          <xdr:row>34</xdr:row>
          <xdr:rowOff>0</xdr:rowOff>
        </xdr:from>
        <xdr:to>
          <xdr:col>2</xdr:col>
          <xdr:colOff>0</xdr:colOff>
          <xdr:row>35</xdr:row>
          <xdr:rowOff>28575</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C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457200</xdr:colOff>
          <xdr:row>35</xdr:row>
          <xdr:rowOff>0</xdr:rowOff>
        </xdr:from>
        <xdr:to>
          <xdr:col>2</xdr:col>
          <xdr:colOff>0</xdr:colOff>
          <xdr:row>36</xdr:row>
          <xdr:rowOff>28575</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C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9525</xdr:colOff>
      <xdr:row>28</xdr:row>
      <xdr:rowOff>19050</xdr:rowOff>
    </xdr:to>
    <xdr:sp macro="" textlink="">
      <xdr:nvSpPr>
        <xdr:cNvPr id="3" name="Textfeld 2">
          <a:extLst>
            <a:ext uri="{FF2B5EF4-FFF2-40B4-BE49-F238E27FC236}">
              <a16:creationId xmlns:a16="http://schemas.microsoft.com/office/drawing/2014/main" id="{00000000-0008-0000-0D00-000003000000}"/>
            </a:ext>
          </a:extLst>
        </xdr:cNvPr>
        <xdr:cNvSpPr txBox="1"/>
      </xdr:nvSpPr>
      <xdr:spPr>
        <a:xfrm>
          <a:off x="0" y="0"/>
          <a:ext cx="6105525" cy="535305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800" b="1" i="0" baseline="0">
              <a:solidFill>
                <a:sysClr val="windowText" lastClr="000000"/>
              </a:solidFill>
            </a:rPr>
            <a:t>Notwendige Angaben vor der Nutzung</a:t>
          </a:r>
          <a:endParaRPr lang="de-DE" sz="1800" b="1" i="0">
            <a:solidFill>
              <a:sysClr val="windowText" lastClr="000000"/>
            </a:solidFill>
          </a:endParaRPr>
        </a:p>
        <a:p>
          <a:endParaRPr lang="de-DE" sz="1100" b="1" i="0">
            <a:solidFill>
              <a:sysClr val="windowText" lastClr="000000"/>
            </a:solidFill>
          </a:endParaRPr>
        </a:p>
        <a:p>
          <a:r>
            <a:rPr lang="de-DE" sz="1100" b="0" i="0">
              <a:solidFill>
                <a:sysClr val="windowText" lastClr="000000"/>
              </a:solidFill>
            </a:rPr>
            <a:t>Im Vorfeld der Nutzung der Tabelle sind einige Angaben auf dem Tabellenblatt "Gesamt" zu machen. Alle Zeitwerte</a:t>
          </a:r>
          <a:r>
            <a:rPr lang="de-DE" sz="1100" b="0" i="0" baseline="0">
              <a:solidFill>
                <a:sysClr val="windowText" lastClr="000000"/>
              </a:solidFill>
            </a:rPr>
            <a:t> sind an dieser Stelle dezimal einzugeben, also z. B. 7,5 für 7 Stunden und 30 Minuten.</a:t>
          </a:r>
          <a:endParaRPr lang="de-DE" sz="1100" b="0" i="0">
            <a:solidFill>
              <a:sysClr val="windowText" lastClr="000000"/>
            </a:solidFill>
          </a:endParaRPr>
        </a:p>
        <a:p>
          <a:endParaRPr lang="de-DE" sz="1100" b="1" i="0">
            <a:solidFill>
              <a:srgbClr val="FF0000"/>
            </a:solidFill>
          </a:endParaRPr>
        </a:p>
        <a:p>
          <a:r>
            <a:rPr lang="de-DE" sz="1100">
              <a:solidFill>
                <a:srgbClr val="FF0000"/>
              </a:solidFill>
            </a:rPr>
            <a:t>A3</a:t>
          </a:r>
          <a:r>
            <a:rPr lang="de-DE" sz="1100"/>
            <a:t>: </a:t>
          </a:r>
          <a:r>
            <a:rPr lang="de-DE" sz="1100" b="1"/>
            <a:t>Name des Mitarbeiters </a:t>
          </a:r>
          <a:r>
            <a:rPr lang="de-DE" sz="1100"/>
            <a:t>- Dieser wird auf jedes Monatsblatt übertragen und muss dort nicht erneut eingegeben werden.</a:t>
          </a:r>
        </a:p>
        <a:p>
          <a:endParaRPr lang="de-DE" sz="1100"/>
        </a:p>
        <a:p>
          <a:r>
            <a:rPr lang="de-DE" sz="1100">
              <a:solidFill>
                <a:srgbClr val="FF0000"/>
              </a:solidFill>
            </a:rPr>
            <a:t>B5</a:t>
          </a:r>
          <a:r>
            <a:rPr lang="de-DE" sz="1100"/>
            <a:t>: </a:t>
          </a:r>
          <a:r>
            <a:rPr lang="de-DE" sz="1100" b="1"/>
            <a:t>Urlaubsanspruch pro Jahr</a:t>
          </a:r>
        </a:p>
        <a:p>
          <a:endParaRPr lang="de-DE" sz="1100"/>
        </a:p>
        <a:p>
          <a:r>
            <a:rPr lang="de-DE" sz="1100">
              <a:solidFill>
                <a:srgbClr val="FF0000"/>
              </a:solidFill>
            </a:rPr>
            <a:t>B7</a:t>
          </a:r>
          <a:r>
            <a:rPr lang="de-DE" sz="1100"/>
            <a:t>: </a:t>
          </a:r>
          <a:r>
            <a:rPr lang="de-DE" sz="1100" b="1"/>
            <a:t>Resturlaub des Vorjahres </a:t>
          </a:r>
          <a:r>
            <a:rPr lang="de-DE" sz="1100"/>
            <a:t>oder aus vorheriger Zeit</a:t>
          </a:r>
        </a:p>
        <a:p>
          <a:endParaRPr lang="de-DE" sz="1100"/>
        </a:p>
        <a:p>
          <a:r>
            <a:rPr lang="de-DE" sz="1100">
              <a:solidFill>
                <a:srgbClr val="FF0000"/>
              </a:solidFill>
            </a:rPr>
            <a:t>B9</a:t>
          </a:r>
          <a:r>
            <a:rPr lang="de-DE" sz="1100"/>
            <a:t>: </a:t>
          </a:r>
          <a:r>
            <a:rPr lang="de-DE" sz="1100" b="1"/>
            <a:t>Überstunden aus Vorjahr </a:t>
          </a:r>
          <a:r>
            <a:rPr lang="de-DE" sz="1100"/>
            <a:t>oder aus vorheriger Zeit</a:t>
          </a:r>
        </a:p>
        <a:p>
          <a:endParaRPr lang="de-DE" sz="1100"/>
        </a:p>
        <a:p>
          <a:r>
            <a:rPr lang="de-DE" sz="1100">
              <a:solidFill>
                <a:srgbClr val="FF0000"/>
              </a:solidFill>
            </a:rPr>
            <a:t>B11 und B13</a:t>
          </a:r>
          <a:r>
            <a:rPr lang="de-DE" sz="1100"/>
            <a:t>: </a:t>
          </a:r>
          <a:r>
            <a:rPr lang="de-DE" sz="1100" b="1"/>
            <a:t>Anfang und Ende der Berechnungszeit </a:t>
          </a:r>
          <a:r>
            <a:rPr lang="de-DE" sz="1100"/>
            <a:t>Das Soll außerhalb dieses Zeitraumes wird </a:t>
          </a:r>
          <a:r>
            <a:rPr lang="de-DE" sz="1100" baseline="0"/>
            <a:t>grundsätzlich auf 0 gesetzt</a:t>
          </a:r>
          <a:r>
            <a:rPr lang="de-DE" sz="1100"/>
            <a:t>. Dies ist dann notwendig, wenn der Mitarbeiter nicht bereits am Anfang des Jahres oder bis zum Ende des Jahres beschäftigt wird. Ansonsten sind dort der 1.1. bzw. der 31.12. des jeweiligen Jahres einzutragen.</a:t>
          </a:r>
        </a:p>
        <a:p>
          <a:endParaRPr lang="de-DE" sz="1100"/>
        </a:p>
        <a:p>
          <a:r>
            <a:rPr lang="de-DE" sz="1100">
              <a:solidFill>
                <a:srgbClr val="FF0000"/>
              </a:solidFill>
            </a:rPr>
            <a:t>B15</a:t>
          </a:r>
          <a:r>
            <a:rPr lang="de-DE" sz="1100"/>
            <a:t>: </a:t>
          </a:r>
          <a:r>
            <a:rPr lang="de-DE" sz="1100" b="1">
              <a:solidFill>
                <a:sysClr val="windowText" lastClr="000000"/>
              </a:solidFill>
            </a:rPr>
            <a:t>Regelmäßige wöchentliche Arbeitszeit </a:t>
          </a:r>
          <a:r>
            <a:rPr lang="de-DE" sz="1100"/>
            <a:t>- Diese wird grundsätzlich auf alle Monate angewandt. Ändert sie sich im Laufe des Jahres, muss man dies auf den einzelnen Monatsblättern in den Zellen M20</a:t>
          </a:r>
          <a:r>
            <a:rPr lang="de-DE" sz="1100" baseline="0"/>
            <a:t> bis M26 manuell anpassen.</a:t>
          </a:r>
        </a:p>
        <a:p>
          <a:endParaRPr lang="de-DE" sz="1100"/>
        </a:p>
        <a:p>
          <a:r>
            <a:rPr lang="de-DE" sz="1100">
              <a:solidFill>
                <a:srgbClr val="FF0000"/>
              </a:solidFill>
            </a:rPr>
            <a:t>B30 bis B36</a:t>
          </a:r>
          <a:r>
            <a:rPr lang="de-DE" sz="1100"/>
            <a:t>: </a:t>
          </a:r>
          <a:r>
            <a:rPr lang="de-DE" sz="1100" b="1"/>
            <a:t>Regelmäßige Arbeitstage </a:t>
          </a:r>
          <a:r>
            <a:rPr lang="de-DE" sz="1100"/>
            <a:t>- Hier sind diejenigen Tage auszuwählen, an denen der Mitarbeiter regelmäßig arbeitet. Die wöchentliche Arbeitszeit wird dabei gleichmäßig auf alle Tage verteilt. Ist</a:t>
          </a:r>
          <a:r>
            <a:rPr lang="de-DE" sz="1100" baseline="0"/>
            <a:t> im Betrieb vertraglich eine andere Regelung festgelegt, so muss man dies manuell in den Zellen C30 bis C36 ändern. Das wird dann automatisch auch auf die Monatsblätter übertragen.</a:t>
          </a:r>
        </a:p>
        <a:p>
          <a:endParaRPr lang="de-DE" sz="1100" baseline="0"/>
        </a:p>
        <a:p>
          <a:r>
            <a:rPr lang="de-DE" sz="1100">
              <a:solidFill>
                <a:srgbClr val="FF0000"/>
              </a:solidFill>
              <a:effectLst/>
              <a:latin typeface="+mn-lt"/>
              <a:ea typeface="+mn-ea"/>
              <a:cs typeface="+mn-cs"/>
            </a:rPr>
            <a:t>J2 bis J13</a:t>
          </a:r>
          <a:r>
            <a:rPr lang="de-DE" sz="1100">
              <a:solidFill>
                <a:sysClr val="windowText" lastClr="000000"/>
              </a:solidFill>
              <a:effectLst/>
              <a:latin typeface="+mn-lt"/>
              <a:ea typeface="+mn-ea"/>
              <a:cs typeface="+mn-cs"/>
            </a:rPr>
            <a:t>: </a:t>
          </a:r>
          <a:r>
            <a:rPr lang="de-DE" sz="1100" b="1">
              <a:solidFill>
                <a:sysClr val="windowText" lastClr="000000"/>
              </a:solidFill>
              <a:effectLst/>
              <a:latin typeface="+mn-lt"/>
              <a:ea typeface="+mn-ea"/>
              <a:cs typeface="+mn-cs"/>
            </a:rPr>
            <a:t>Ausgezahlte Überstunden </a:t>
          </a:r>
          <a:r>
            <a:rPr lang="de-DE" sz="1100" b="0">
              <a:solidFill>
                <a:sysClr val="windowText" lastClr="000000"/>
              </a:solidFill>
              <a:effectLst/>
              <a:latin typeface="+mn-lt"/>
              <a:ea typeface="+mn-ea"/>
              <a:cs typeface="+mn-cs"/>
            </a:rPr>
            <a:t>- Die Zellen könne Sie während der Nutzung der Tabelle verwenden, um ausgezahlte</a:t>
          </a:r>
          <a:r>
            <a:rPr lang="de-DE" sz="1100" b="0" baseline="0">
              <a:solidFill>
                <a:sysClr val="windowText" lastClr="000000"/>
              </a:solidFill>
              <a:effectLst/>
              <a:latin typeface="+mn-lt"/>
              <a:ea typeface="+mn-ea"/>
              <a:cs typeface="+mn-cs"/>
            </a:rPr>
            <a:t> Überstunden vom Überstundenkonto abziehen zu lassen. </a:t>
          </a:r>
          <a:endParaRPr lang="de-DE" sz="1100" b="0">
            <a:solidFill>
              <a:sysClr val="windowText" lastClr="000000"/>
            </a:solidFill>
          </a:endParaRPr>
        </a:p>
      </xdr:txBody>
    </xdr:sp>
    <xdr:clientData/>
  </xdr:twoCellAnchor>
  <xdr:twoCellAnchor>
    <xdr:from>
      <xdr:col>9</xdr:col>
      <xdr:colOff>0</xdr:colOff>
      <xdr:row>0</xdr:row>
      <xdr:rowOff>1</xdr:rowOff>
    </xdr:from>
    <xdr:to>
      <xdr:col>17</xdr:col>
      <xdr:colOff>0</xdr:colOff>
      <xdr:row>45</xdr:row>
      <xdr:rowOff>0</xdr:rowOff>
    </xdr:to>
    <xdr:sp macro="" textlink="">
      <xdr:nvSpPr>
        <xdr:cNvPr id="5" name="Textfeld 4">
          <a:extLst>
            <a:ext uri="{FF2B5EF4-FFF2-40B4-BE49-F238E27FC236}">
              <a16:creationId xmlns:a16="http://schemas.microsoft.com/office/drawing/2014/main" id="{00000000-0008-0000-0D00-000005000000}"/>
            </a:ext>
          </a:extLst>
        </xdr:cNvPr>
        <xdr:cNvSpPr txBox="1"/>
      </xdr:nvSpPr>
      <xdr:spPr>
        <a:xfrm>
          <a:off x="6858000" y="1"/>
          <a:ext cx="6096000" cy="8572499"/>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de-DE" sz="1800" b="1" i="0" u="none" strike="noStrike" kern="0" cap="none" spc="0" normalizeH="0" baseline="0" noProof="0">
              <a:ln>
                <a:noFill/>
              </a:ln>
              <a:solidFill>
                <a:prstClr val="black"/>
              </a:solidFill>
              <a:effectLst/>
              <a:uLnTx/>
              <a:uFillTx/>
              <a:latin typeface="+mn-lt"/>
              <a:ea typeface="+mn-ea"/>
              <a:cs typeface="+mn-cs"/>
            </a:rPr>
            <a:t>Ausfüllen der Monatsblätter</a:t>
          </a:r>
        </a:p>
        <a:p>
          <a:pPr marL="0" marR="0" lvl="0" indent="0" defTabSz="914400" eaLnBrk="1" fontAlgn="auto" latinLnBrk="0" hangingPunct="1">
            <a:lnSpc>
              <a:spcPct val="100000"/>
            </a:lnSpc>
            <a:spcBef>
              <a:spcPts val="0"/>
            </a:spcBef>
            <a:spcAft>
              <a:spcPts val="0"/>
            </a:spcAft>
            <a:buClrTx/>
            <a:buSzTx/>
            <a:buFontTx/>
            <a:buNone/>
            <a:tabLst/>
            <a:defRPr/>
          </a:pPr>
          <a:endParaRPr kumimoji="0" lang="de-DE"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de-DE" sz="1100" b="0" i="0" u="none" strike="noStrike" kern="0" cap="none" spc="0" normalizeH="0" baseline="0" noProof="0">
              <a:ln>
                <a:noFill/>
              </a:ln>
              <a:solidFill>
                <a:prstClr val="black"/>
              </a:solidFill>
              <a:effectLst/>
              <a:uLnTx/>
              <a:uFillTx/>
              <a:latin typeface="+mn-lt"/>
              <a:ea typeface="+mn-ea"/>
              <a:cs typeface="+mn-cs"/>
            </a:rPr>
            <a:t>Bei den täglichen Arbeitszeiten tragen Sie Beginn, Ende und ggf. Pause ein (Spalten D, E und F). Der Eintrag in allen drei Zellen muss stets in folgender Form erfolgen: "Stunden:Minuten". Beispiel: 8:45 (Kommen), 17:35 (Gehen) und 0:30 (Pause).</a:t>
          </a:r>
        </a:p>
        <a:p>
          <a:pPr marL="0" marR="0" lvl="0" indent="0" defTabSz="914400" eaLnBrk="1" fontAlgn="auto" latinLnBrk="0" hangingPunct="1">
            <a:lnSpc>
              <a:spcPct val="100000"/>
            </a:lnSpc>
            <a:spcBef>
              <a:spcPts val="0"/>
            </a:spcBef>
            <a:spcAft>
              <a:spcPts val="0"/>
            </a:spcAft>
            <a:buClrTx/>
            <a:buSzTx/>
            <a:buFontTx/>
            <a:buNone/>
            <a:tabLst/>
            <a:defRPr/>
          </a:pPr>
          <a:endParaRPr kumimoji="0" lang="de-DE"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de-DE" sz="1100" b="0" i="0" u="none" strike="noStrike" kern="0" cap="none" spc="0" normalizeH="0" baseline="0" noProof="0">
              <a:ln>
                <a:noFill/>
              </a:ln>
              <a:solidFill>
                <a:srgbClr val="FF0000"/>
              </a:solidFill>
              <a:effectLst/>
              <a:uLnTx/>
              <a:uFillTx/>
              <a:latin typeface="+mn-lt"/>
              <a:ea typeface="+mn-ea"/>
              <a:cs typeface="+mn-cs"/>
            </a:rPr>
            <a:t>In Spalte C sind nur folgende Angaben zulässig: "Feiertag", "krank", "Urlaub", "Urlaub halber Tag", "Sonderurlaub" und "Überstundenabbau"</a:t>
          </a:r>
        </a:p>
        <a:p>
          <a:pPr marL="0" marR="0" lvl="0" indent="0" defTabSz="914400" eaLnBrk="1" fontAlgn="auto" latinLnBrk="0" hangingPunct="1">
            <a:lnSpc>
              <a:spcPct val="100000"/>
            </a:lnSpc>
            <a:spcBef>
              <a:spcPts val="0"/>
            </a:spcBef>
            <a:spcAft>
              <a:spcPts val="0"/>
            </a:spcAft>
            <a:buClrTx/>
            <a:buSzTx/>
            <a:buFontTx/>
            <a:buNone/>
            <a:tabLst/>
            <a:defRPr/>
          </a:pPr>
          <a:endParaRPr kumimoji="0" lang="de-DE"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de-DE" sz="1100" b="1" i="0" u="none" strike="noStrike" kern="0" cap="none" spc="0" normalizeH="0" baseline="0" noProof="0">
              <a:ln>
                <a:noFill/>
              </a:ln>
              <a:solidFill>
                <a:prstClr val="black"/>
              </a:solidFill>
              <a:effectLst/>
              <a:uLnTx/>
              <a:uFillTx/>
              <a:latin typeface="+mn-lt"/>
              <a:ea typeface="+mn-ea"/>
              <a:cs typeface="+mn-cs"/>
            </a:rPr>
            <a:t>Feiertag</a:t>
          </a:r>
          <a:r>
            <a:rPr kumimoji="0" lang="de-DE" sz="1100" b="0" i="0" u="none" strike="noStrike" kern="0" cap="none" spc="0" normalizeH="0" baseline="0" noProof="0">
              <a:ln>
                <a:noFill/>
              </a:ln>
              <a:solidFill>
                <a:prstClr val="black"/>
              </a:solidFill>
              <a:effectLst/>
              <a:uLnTx/>
              <a:uFillTx/>
              <a:latin typeface="+mn-lt"/>
              <a:ea typeface="+mn-ea"/>
              <a:cs typeface="+mn-cs"/>
            </a:rPr>
            <a:t>: Hier dürfen keine individuellen Bezeichnungen genutzt werden, sondern lediglich der Sammelbegriff "Feiertag". Dabei wird das Soll der Arbeitszeit automatisch auf 0 gesetzt.</a:t>
          </a:r>
        </a:p>
        <a:p>
          <a:pPr marL="0" marR="0" lvl="0" indent="0" defTabSz="914400" eaLnBrk="1" fontAlgn="auto" latinLnBrk="0" hangingPunct="1">
            <a:lnSpc>
              <a:spcPct val="100000"/>
            </a:lnSpc>
            <a:spcBef>
              <a:spcPts val="0"/>
            </a:spcBef>
            <a:spcAft>
              <a:spcPts val="0"/>
            </a:spcAft>
            <a:buClrTx/>
            <a:buSzTx/>
            <a:buFontTx/>
            <a:buNone/>
            <a:tabLst/>
            <a:defRPr/>
          </a:pPr>
          <a:endParaRPr kumimoji="0" lang="de-DE"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de-DE" sz="1100" b="1" i="0" u="none" strike="noStrike" kern="0" cap="none" spc="0" normalizeH="0" baseline="0" noProof="0">
              <a:ln>
                <a:noFill/>
              </a:ln>
              <a:solidFill>
                <a:prstClr val="black"/>
              </a:solidFill>
              <a:effectLst/>
              <a:uLnTx/>
              <a:uFillTx/>
              <a:latin typeface="+mn-lt"/>
              <a:ea typeface="+mn-ea"/>
              <a:cs typeface="+mn-cs"/>
            </a:rPr>
            <a:t>krank</a:t>
          </a:r>
          <a:r>
            <a:rPr kumimoji="0" lang="de-DE" sz="1100" b="0" i="0" u="none" strike="noStrike" kern="0" cap="none" spc="0" normalizeH="0" baseline="0" noProof="0">
              <a:ln>
                <a:noFill/>
              </a:ln>
              <a:solidFill>
                <a:prstClr val="black"/>
              </a:solidFill>
              <a:effectLst/>
              <a:uLnTx/>
              <a:uFillTx/>
              <a:latin typeface="+mn-lt"/>
              <a:ea typeface="+mn-ea"/>
              <a:cs typeface="+mn-cs"/>
            </a:rPr>
            <a:t>: Die Arbeitszeit wird dabei automatisch gleich dem Soll gesetzt, so dass dem Mitarbeiter immer 0 Überstunden berechnet werden.</a:t>
          </a:r>
        </a:p>
        <a:p>
          <a:pPr marL="0" marR="0" lvl="0" indent="0" defTabSz="914400" eaLnBrk="1" fontAlgn="auto" latinLnBrk="0" hangingPunct="1">
            <a:lnSpc>
              <a:spcPct val="100000"/>
            </a:lnSpc>
            <a:spcBef>
              <a:spcPts val="0"/>
            </a:spcBef>
            <a:spcAft>
              <a:spcPts val="0"/>
            </a:spcAft>
            <a:buClrTx/>
            <a:buSzTx/>
            <a:buFontTx/>
            <a:buNone/>
            <a:tabLst/>
            <a:defRPr/>
          </a:pPr>
          <a:endParaRPr kumimoji="0" lang="de-DE" sz="1100" b="0" i="0" u="none" strike="noStrike" kern="0" cap="none" spc="0" normalizeH="0" baseline="0" noProof="0">
            <a:ln>
              <a:noFill/>
            </a:ln>
            <a:solidFill>
              <a:prstClr val="black"/>
            </a:solidFill>
            <a:effectLst/>
            <a:uLnTx/>
            <a:uFillTx/>
            <a:latin typeface="+mn-lt"/>
            <a:ea typeface="+mn-ea"/>
            <a:cs typeface="+mn-cs"/>
          </a:endParaRPr>
        </a:p>
        <a:p>
          <a:pPr eaLnBrk="1" fontAlgn="auto" latinLnBrk="0" hangingPunct="1"/>
          <a:r>
            <a:rPr kumimoji="0" lang="de-DE" sz="1100" b="1" i="0" u="none" strike="noStrike" kern="0" cap="none" spc="0" normalizeH="0" baseline="0" noProof="0">
              <a:ln>
                <a:noFill/>
              </a:ln>
              <a:solidFill>
                <a:prstClr val="black"/>
              </a:solidFill>
              <a:effectLst/>
              <a:uLnTx/>
              <a:uFillTx/>
              <a:latin typeface="+mn-lt"/>
              <a:ea typeface="+mn-ea"/>
              <a:cs typeface="+mn-cs"/>
            </a:rPr>
            <a:t>Urlaub</a:t>
          </a:r>
          <a:r>
            <a:rPr kumimoji="0" lang="de-DE" sz="1100" b="0" i="0" u="none" strike="noStrike" kern="0" cap="none" spc="0" normalizeH="0" baseline="0" noProof="0">
              <a:ln>
                <a:noFill/>
              </a:ln>
              <a:solidFill>
                <a:prstClr val="black"/>
              </a:solidFill>
              <a:effectLst/>
              <a:uLnTx/>
              <a:uFillTx/>
              <a:latin typeface="+mn-lt"/>
              <a:ea typeface="+mn-ea"/>
              <a:cs typeface="+mn-cs"/>
            </a:rPr>
            <a:t>: Die Arbeitszeit wird dabei automatisch gleich dem Soll gesetzt, so dass dem Mitarbeiter immer 0 Überstunden berechnet werden. Es wird ein Urlaubstag vom Konto abgezogen. </a:t>
          </a:r>
          <a:r>
            <a:rPr lang="de-DE" sz="1100" b="1">
              <a:solidFill>
                <a:schemeClr val="dk1"/>
              </a:solidFill>
              <a:effectLst/>
              <a:latin typeface="+mn-lt"/>
              <a:ea typeface="+mn-ea"/>
              <a:cs typeface="+mn-cs"/>
            </a:rPr>
            <a:t>Halbe Urlaubstage:</a:t>
          </a:r>
          <a:endParaRPr lang="de-DE">
            <a:effectLst/>
          </a:endParaRPr>
        </a:p>
        <a:p>
          <a:pPr eaLnBrk="1" fontAlgn="auto" latinLnBrk="0" hangingPunct="1"/>
          <a:r>
            <a:rPr lang="de-DE" sz="1100" b="0">
              <a:solidFill>
                <a:schemeClr val="dk1"/>
              </a:solidFill>
              <a:effectLst/>
              <a:latin typeface="+mn-lt"/>
              <a:ea typeface="+mn-ea"/>
              <a:cs typeface="+mn-cs"/>
            </a:rPr>
            <a:t>In</a:t>
          </a:r>
          <a:r>
            <a:rPr lang="de-DE" sz="1100" b="0" baseline="0">
              <a:solidFill>
                <a:schemeClr val="dk1"/>
              </a:solidFill>
              <a:effectLst/>
              <a:latin typeface="+mn-lt"/>
              <a:ea typeface="+mn-ea"/>
              <a:cs typeface="+mn-cs"/>
            </a:rPr>
            <a:t> Spalte C tragen Sie "Urlaub halber Tag" ein. </a:t>
          </a:r>
        </a:p>
        <a:p>
          <a:pPr eaLnBrk="1" fontAlgn="auto" latinLnBrk="0" hangingPunct="1"/>
          <a:endParaRPr kumimoji="0" lang="de-DE"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de-DE" sz="1100" b="1" i="0" u="none" strike="noStrike" kern="0" cap="none" spc="0" normalizeH="0" baseline="0" noProof="0">
              <a:ln>
                <a:noFill/>
              </a:ln>
              <a:solidFill>
                <a:prstClr val="black"/>
              </a:solidFill>
              <a:effectLst/>
              <a:uLnTx/>
              <a:uFillTx/>
              <a:latin typeface="+mn-lt"/>
              <a:ea typeface="+mn-ea"/>
              <a:cs typeface="+mn-cs"/>
            </a:rPr>
            <a:t>Sonderurlaub</a:t>
          </a:r>
          <a:r>
            <a:rPr kumimoji="0" lang="de-DE" sz="1100" b="0" i="0" u="none" strike="noStrike" kern="0" cap="none" spc="0" normalizeH="0" baseline="0" noProof="0">
              <a:ln>
                <a:noFill/>
              </a:ln>
              <a:solidFill>
                <a:prstClr val="black"/>
              </a:solidFill>
              <a:effectLst/>
              <a:uLnTx/>
              <a:uFillTx/>
              <a:latin typeface="+mn-lt"/>
              <a:ea typeface="+mn-ea"/>
              <a:cs typeface="+mn-cs"/>
            </a:rPr>
            <a:t>: Die Berechnung der Überstunden findet statt wie bei einem regulären Urlaubstag, wird aber nicht vom Urlaubskonto abgezogen. Auf diese Weise kann man zum Beispiel Bildungsurlaub eintragen, wobei in Spalte J der Grund für den Sonderurlaub vermerkt werden kann.</a:t>
          </a:r>
        </a:p>
        <a:p>
          <a:pPr marL="0" marR="0" lvl="0" indent="0" defTabSz="914400" eaLnBrk="1" fontAlgn="auto" latinLnBrk="0" hangingPunct="1">
            <a:lnSpc>
              <a:spcPct val="100000"/>
            </a:lnSpc>
            <a:spcBef>
              <a:spcPts val="0"/>
            </a:spcBef>
            <a:spcAft>
              <a:spcPts val="0"/>
            </a:spcAft>
            <a:buClrTx/>
            <a:buSzTx/>
            <a:buFontTx/>
            <a:buNone/>
            <a:tabLst/>
            <a:defRPr/>
          </a:pPr>
          <a:endParaRPr kumimoji="0" lang="de-DE"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de-DE" sz="1100" b="1" i="0" u="none" strike="noStrike" kern="0" cap="none" spc="0" normalizeH="0" baseline="0" noProof="0">
              <a:ln>
                <a:noFill/>
              </a:ln>
              <a:solidFill>
                <a:prstClr val="black"/>
              </a:solidFill>
              <a:effectLst/>
              <a:uLnTx/>
              <a:uFillTx/>
              <a:latin typeface="+mn-lt"/>
              <a:ea typeface="+mn-ea"/>
              <a:cs typeface="+mn-cs"/>
            </a:rPr>
            <a:t>Überstundenabbau:  </a:t>
          </a:r>
          <a:r>
            <a:rPr kumimoji="0" lang="de-DE" sz="1100" b="0" i="0" u="none" strike="noStrike" kern="0" cap="none" spc="0" normalizeH="0" baseline="0" noProof="0">
              <a:ln>
                <a:noFill/>
              </a:ln>
              <a:solidFill>
                <a:prstClr val="black"/>
              </a:solidFill>
              <a:effectLst/>
              <a:uLnTx/>
              <a:uFillTx/>
              <a:latin typeface="+mn-lt"/>
              <a:ea typeface="+mn-ea"/>
              <a:cs typeface="+mn-cs"/>
            </a:rPr>
            <a:t>Möchten Sie Überstunden abbauen, tragen Sie dies an dieser Stelle ein (an einem Tag, an dem eigentlich ein Soll zu erfüllen wäre). Es werden dann automatisch Minusstunden berechnet. Alternativ können Sie auch in Spalte E "0:00" eingeben und lassen die anderen Zellen des Tages leer. </a:t>
          </a:r>
        </a:p>
        <a:p>
          <a:pPr marL="0" marR="0" lvl="0" indent="0" defTabSz="914400" eaLnBrk="1" fontAlgn="auto" latinLnBrk="0" hangingPunct="1">
            <a:lnSpc>
              <a:spcPct val="100000"/>
            </a:lnSpc>
            <a:spcBef>
              <a:spcPts val="0"/>
            </a:spcBef>
            <a:spcAft>
              <a:spcPts val="0"/>
            </a:spcAft>
            <a:buClrTx/>
            <a:buSzTx/>
            <a:buFontTx/>
            <a:buNone/>
            <a:tabLst/>
            <a:defRPr/>
          </a:pPr>
          <a:endParaRPr kumimoji="0" lang="de-DE"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de-DE" sz="1100" b="1" i="0" u="none" strike="noStrike" kern="0" cap="none" spc="0" normalizeH="0" baseline="0" noProof="0">
              <a:ln>
                <a:noFill/>
              </a:ln>
              <a:solidFill>
                <a:prstClr val="black"/>
              </a:solidFill>
              <a:effectLst/>
              <a:uLnTx/>
              <a:uFillTx/>
              <a:latin typeface="+mn-lt"/>
              <a:ea typeface="+mn-ea"/>
              <a:cs typeface="+mn-cs"/>
            </a:rPr>
            <a:t>Kurzarbeit  </a:t>
          </a:r>
        </a:p>
        <a:p>
          <a:endParaRPr lang="de-DE" sz="1100"/>
        </a:p>
        <a:p>
          <a:r>
            <a:rPr lang="de-DE" sz="1100"/>
            <a:t>Wenn Sie in Kurzarbeit gehen, müssen Sie temporär</a:t>
          </a:r>
          <a:r>
            <a:rPr lang="de-DE" sz="1100" baseline="0"/>
            <a:t> die Sollstunden reduzieren. Dafür können Sie auf jedem Monatsblatt für jeden Tag die Sollstunden manuell korrigieren. Benutzen Sie dazu die Spalte P und tragen an den abweichenden Tagen das tatsächliche Soll ein. In Spalte H wird das Soll dadurch automatisch angepasst. In Spalte J können Sie die Bemerkung "Kurzarbeit" hinterlegen.</a:t>
          </a:r>
        </a:p>
        <a:p>
          <a:endParaRPr lang="de-DE" sz="1100" baseline="0"/>
        </a:p>
        <a:p>
          <a:r>
            <a:rPr lang="de-DE" sz="1100" b="1" baseline="0"/>
            <a:t>Minijob</a:t>
          </a:r>
        </a:p>
        <a:p>
          <a:endParaRPr lang="de-DE" sz="1100" b="1" baseline="0"/>
        </a:p>
        <a:p>
          <a:r>
            <a:rPr lang="de-DE" sz="1100" b="0" baseline="0"/>
            <a:t>Bei Minijobs kommt es häufig vor, dass es keine regelmäßige Wochenarbeitszeit gibt, sondern per Monat berechnet wird. Damit bekommen Sie aber in jedem Monat unterschiedliche Tages-Sollstunden. Diese müssen Sie manuell in Spalte P auf den Monatsblättern für jeden Tag eintragen. </a:t>
          </a:r>
          <a:r>
            <a:rPr lang="de-DE" sz="1100" baseline="0">
              <a:solidFill>
                <a:schemeClr val="dk1"/>
              </a:solidFill>
              <a:effectLst/>
              <a:latin typeface="+mn-lt"/>
              <a:ea typeface="+mn-ea"/>
              <a:cs typeface="+mn-cs"/>
            </a:rPr>
            <a:t>In Spalte H wird das Soll dadurch dann automatisch angepasst.</a:t>
          </a:r>
        </a:p>
        <a:p>
          <a:endParaRPr lang="de-DE"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e-DE" sz="1100" b="1" baseline="0">
              <a:solidFill>
                <a:schemeClr val="dk1"/>
              </a:solidFill>
              <a:effectLst/>
              <a:latin typeface="+mn-lt"/>
              <a:ea typeface="+mn-ea"/>
              <a:cs typeface="+mn-cs"/>
            </a:rPr>
            <a:t>Regelung Heiligabend und Silvester </a:t>
          </a:r>
        </a:p>
        <a:p>
          <a:pPr marL="0" marR="0" lvl="0" indent="0" defTabSz="914400" eaLnBrk="1" fontAlgn="auto" latinLnBrk="0" hangingPunct="1">
            <a:lnSpc>
              <a:spcPct val="100000"/>
            </a:lnSpc>
            <a:spcBef>
              <a:spcPts val="0"/>
            </a:spcBef>
            <a:spcAft>
              <a:spcPts val="0"/>
            </a:spcAft>
            <a:buClrTx/>
            <a:buSzTx/>
            <a:buFontTx/>
            <a:buNone/>
            <a:tabLst/>
            <a:defRPr/>
          </a:pPr>
          <a:endParaRPr lang="de-DE"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e-DE" sz="1100" b="0" baseline="0">
              <a:solidFill>
                <a:schemeClr val="dk1"/>
              </a:solidFill>
              <a:effectLst/>
              <a:latin typeface="+mn-lt"/>
              <a:ea typeface="+mn-ea"/>
              <a:cs typeface="+mn-cs"/>
            </a:rPr>
            <a:t>Heiligabend und Silvester sind im Arbeitsrecht als volle Arbeitstage zu behandeln. Sollte Ihr Betrieb Ihnen die Tage als Feiertag schenken, tragen Sie einfach in die entsprechenden Zellen in Spalte C im Monat Dezember "Feiertag" ein. Berechnet Ihr Betrieb die Tage als halbe Arbeitstage, dann können Sie in Spalte P eine Korrektur des Solls auf halbe Tage vornehmen. Nehmen Sie diesen halben Tag Urlaub, tragen Sie in Spalt C "Urlaub halber Tag" ein und zusätzlich in Spalte J "halber Arbeitstag".</a:t>
          </a:r>
        </a:p>
        <a:p>
          <a:pPr marL="0" marR="0" lvl="0" indent="0" defTabSz="914400" eaLnBrk="1" fontAlgn="auto" latinLnBrk="0" hangingPunct="1">
            <a:lnSpc>
              <a:spcPct val="100000"/>
            </a:lnSpc>
            <a:spcBef>
              <a:spcPts val="0"/>
            </a:spcBef>
            <a:spcAft>
              <a:spcPts val="0"/>
            </a:spcAft>
            <a:buClrTx/>
            <a:buSzTx/>
            <a:buFontTx/>
            <a:buNone/>
            <a:tabLst/>
            <a:defRPr/>
          </a:pPr>
          <a:endParaRPr lang="de-DE" sz="1100" b="0"/>
        </a:p>
      </xdr:txBody>
    </xdr:sp>
    <xdr:clientData/>
  </xdr:twoCellAnchor>
  <xdr:twoCellAnchor>
    <xdr:from>
      <xdr:col>18</xdr:col>
      <xdr:colOff>0</xdr:colOff>
      <xdr:row>10</xdr:row>
      <xdr:rowOff>190499</xdr:rowOff>
    </xdr:from>
    <xdr:to>
      <xdr:col>19</xdr:col>
      <xdr:colOff>0</xdr:colOff>
      <xdr:row>20</xdr:row>
      <xdr:rowOff>66674</xdr:rowOff>
    </xdr:to>
    <xdr:sp macro="" textlink="">
      <xdr:nvSpPr>
        <xdr:cNvPr id="6" name="Textfeld 5">
          <a:extLst>
            <a:ext uri="{FF2B5EF4-FFF2-40B4-BE49-F238E27FC236}">
              <a16:creationId xmlns:a16="http://schemas.microsoft.com/office/drawing/2014/main" id="{00000000-0008-0000-0D00-000006000000}"/>
            </a:ext>
          </a:extLst>
        </xdr:cNvPr>
        <xdr:cNvSpPr txBox="1"/>
      </xdr:nvSpPr>
      <xdr:spPr>
        <a:xfrm>
          <a:off x="13716000" y="2095499"/>
          <a:ext cx="2314575" cy="1781175"/>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800" b="1"/>
            <a:t>Lizenz</a:t>
          </a:r>
        </a:p>
        <a:p>
          <a:endParaRPr lang="de-DE" sz="1100"/>
        </a:p>
        <a:p>
          <a:r>
            <a:rPr lang="de-DE" sz="1100">
              <a:solidFill>
                <a:srgbClr val="FF0000"/>
              </a:solidFill>
            </a:rPr>
            <a:t>Um die Monate November und Dezember ausfüllen zu können, benötigen Sie eine Lizenz. </a:t>
          </a:r>
          <a:r>
            <a:rPr lang="de-DE" sz="1100">
              <a:solidFill>
                <a:sysClr val="windowText" lastClr="000000"/>
              </a:solidFill>
            </a:rPr>
            <a:t>Alternativ können Sie</a:t>
          </a:r>
          <a:r>
            <a:rPr lang="de-DE" sz="1100" baseline="0">
              <a:solidFill>
                <a:sysClr val="windowText" lastClr="000000"/>
              </a:solidFill>
            </a:rPr>
            <a:t> auch die kostenlose funktionseingeschränkte Version nutzen. Beides erhalten Sie über den Link unten.</a:t>
          </a:r>
          <a:endParaRPr lang="de-DE" sz="1100">
            <a:solidFill>
              <a:sysClr val="windowText" lastClr="000000"/>
            </a:solidFill>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3.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14.xml.rels><?xml version="1.0" encoding="UTF-8" standalone="yes"?>
<Relationships xmlns="http://schemas.openxmlformats.org/package/2006/relationships"><Relationship Id="rId3" Type="http://schemas.openxmlformats.org/officeDocument/2006/relationships/hyperlink" Target="https://www.zeilenabstand.net/arbeitszeiterfassung-in-excel-vorlage-zur-freien-nutzung/" TargetMode="External"/><Relationship Id="rId2" Type="http://schemas.openxmlformats.org/officeDocument/2006/relationships/hyperlink" Target="mailto:info@zeilenabstand.net" TargetMode="External"/><Relationship Id="rId1" Type="http://schemas.openxmlformats.org/officeDocument/2006/relationships/hyperlink" Target="http://www.zeilenabstand.net/" TargetMode="External"/><Relationship Id="rId6" Type="http://schemas.openxmlformats.org/officeDocument/2006/relationships/drawing" Target="../drawings/drawing2.xml"/><Relationship Id="rId5" Type="http://schemas.openxmlformats.org/officeDocument/2006/relationships/printerSettings" Target="../printerSettings/printerSettings14.bin"/><Relationship Id="rId4" Type="http://schemas.openxmlformats.org/officeDocument/2006/relationships/hyperlink" Target="https://www.zeilenabstand.net/arbeitszeiterfassung-in-excel-vorlage-zur-freien-nutzun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2">
    <tabColor theme="6"/>
    <pageSetUpPr fitToPage="1"/>
  </sheetPr>
  <dimension ref="A1:T32"/>
  <sheetViews>
    <sheetView zoomScaleNormal="100" workbookViewId="0">
      <selection activeCell="L37" sqref="L37"/>
    </sheetView>
  </sheetViews>
  <sheetFormatPr baseColWidth="10" defaultRowHeight="15" x14ac:dyDescent="0.25"/>
  <cols>
    <col min="1" max="1" width="6.8554687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bestFit="1" customWidth="1"/>
    <col min="11" max="11" width="11.42578125" style="2"/>
    <col min="12" max="12" width="26.42578125" style="25" bestFit="1" customWidth="1"/>
    <col min="13" max="15" width="11.42578125" style="2"/>
    <col min="16" max="16" width="13.140625" style="2" bestFit="1" customWidth="1"/>
    <col min="17" max="16384" width="11.42578125" style="2"/>
  </cols>
  <sheetData>
    <row r="1" spans="1:20" s="22" customFormat="1" x14ac:dyDescent="0.25">
      <c r="A1" s="19" t="s">
        <v>0</v>
      </c>
      <c r="B1" s="19" t="s">
        <v>1</v>
      </c>
      <c r="C1" s="19" t="s">
        <v>37</v>
      </c>
      <c r="D1" s="20" t="s">
        <v>2</v>
      </c>
      <c r="E1" s="20" t="s">
        <v>3</v>
      </c>
      <c r="F1" s="20" t="s">
        <v>4</v>
      </c>
      <c r="G1" s="21" t="s">
        <v>5</v>
      </c>
      <c r="H1" s="20" t="s">
        <v>60</v>
      </c>
      <c r="I1" s="20" t="s">
        <v>7</v>
      </c>
      <c r="J1" s="20" t="s">
        <v>36</v>
      </c>
      <c r="L1" s="37" t="str">
        <f>TEXT(A2,"MMMM")&amp;" "&amp;YEAR(A2)</f>
        <v>Januar 2024</v>
      </c>
      <c r="N1" s="35"/>
      <c r="P1" s="34" t="s">
        <v>56</v>
      </c>
      <c r="Q1" s="25"/>
      <c r="R1" s="25"/>
      <c r="S1" s="25"/>
      <c r="T1" s="25"/>
    </row>
    <row r="2" spans="1:20" x14ac:dyDescent="0.25">
      <c r="A2" s="29">
        <v>45292</v>
      </c>
      <c r="B2" t="str">
        <f>TEXT(A2,"TTT")</f>
        <v>Mo</v>
      </c>
      <c r="C2" s="26"/>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N2" s="36"/>
      <c r="P2" s="7"/>
    </row>
    <row r="3" spans="1:20" x14ac:dyDescent="0.25">
      <c r="A3" s="29">
        <v>45293</v>
      </c>
      <c r="B3" t="str">
        <f t="shared" ref="B3:B32" si="0">TEXT(A3,"TTT")</f>
        <v>Di</v>
      </c>
      <c r="C3" s="26"/>
      <c r="G3" s="27">
        <f t="shared" ref="G3:G32" si="1">IF(OR(C3="krank",C3="Urlaub",C3="Sonderurlaub"), H3,IF(D3&lt;=E3,(E3-D3-F3)*24,(1-D3+E3-F3)*24)+IF(C3= "Urlaub halber Tag",H3/2,0)+IF(AND(C3="Urlaub halber Tag", J3="halber Arbeitstag"),H3/2,0))</f>
        <v>0</v>
      </c>
      <c r="H3" s="27">
        <f ca="1">IF(P3&lt;&gt;"",P3,IF(OR(C3="Feiertag",A3&lt;Gesamt!$B$11,A3&gt;Gesamt!$B$13,),0,INDIRECT("M"&amp;WEEKDAY(A3,2)+19)))</f>
        <v>0</v>
      </c>
      <c r="I3" s="27">
        <f t="shared" ref="I3:I32" si="2">IF(OR(C3="Überstundenabbau",C3="Urlaub halber Tag",E3&lt;&gt;""),G3-H3,0)</f>
        <v>0</v>
      </c>
      <c r="J3" s="7"/>
      <c r="L3" s="40" t="str">
        <f>Gesamt!A3</f>
        <v>Nicolas Pawelka</v>
      </c>
      <c r="M3" s="40"/>
      <c r="N3" s="36"/>
      <c r="P3" s="7"/>
    </row>
    <row r="4" spans="1:20" x14ac:dyDescent="0.25">
      <c r="A4" s="29">
        <v>45294</v>
      </c>
      <c r="B4" t="str">
        <f t="shared" si="0"/>
        <v>Mi</v>
      </c>
      <c r="C4" s="26"/>
      <c r="G4" s="27">
        <f t="shared" si="1"/>
        <v>0</v>
      </c>
      <c r="H4" s="27">
        <f ca="1">IF(P4&lt;&gt;"",P4,IF(OR(C4="Feiertag",A4&lt;Gesamt!$B$11,A4&gt;Gesamt!$B$13,),0,INDIRECT("M"&amp;WEEKDAY(A4,2)+19)))</f>
        <v>0</v>
      </c>
      <c r="I4" s="27">
        <f t="shared" si="2"/>
        <v>0</v>
      </c>
      <c r="J4" s="7"/>
      <c r="N4" s="36"/>
      <c r="P4" s="7"/>
    </row>
    <row r="5" spans="1:20" x14ac:dyDescent="0.25">
      <c r="A5" s="29">
        <v>45295</v>
      </c>
      <c r="B5" t="str">
        <f t="shared" si="0"/>
        <v>Do</v>
      </c>
      <c r="C5" s="26"/>
      <c r="G5" s="27">
        <f t="shared" si="1"/>
        <v>0</v>
      </c>
      <c r="H5" s="27">
        <f ca="1">IF(P5&lt;&gt;"",P5,IF(OR(C5="Feiertag",A5&lt;Gesamt!$B$11,A5&gt;Gesamt!$B$13,),0,INDIRECT("M"&amp;WEEKDAY(A5,2)+19)))</f>
        <v>0</v>
      </c>
      <c r="I5" s="27">
        <f t="shared" si="2"/>
        <v>0</v>
      </c>
      <c r="J5" s="7"/>
      <c r="K5" s="23"/>
      <c r="L5" s="1" t="s">
        <v>8</v>
      </c>
      <c r="M5" s="27">
        <f>SUM(I2:I32)</f>
        <v>0</v>
      </c>
      <c r="N5" s="36"/>
      <c r="P5" s="7"/>
    </row>
    <row r="6" spans="1:20" x14ac:dyDescent="0.25">
      <c r="A6" s="29">
        <v>45296</v>
      </c>
      <c r="B6" t="str">
        <f t="shared" si="0"/>
        <v>Fr</v>
      </c>
      <c r="G6" s="27">
        <f t="shared" si="1"/>
        <v>0</v>
      </c>
      <c r="H6" s="27">
        <f ca="1">IF(P6&lt;&gt;"",P6,IF(OR(C6="Feiertag",A6&lt;Gesamt!$B$11,A6&gt;Gesamt!$B$13,),0,INDIRECT("M"&amp;WEEKDAY(A6,2)+19)))</f>
        <v>0</v>
      </c>
      <c r="I6" s="27">
        <f t="shared" si="2"/>
        <v>0</v>
      </c>
      <c r="J6" s="7"/>
      <c r="N6" s="36"/>
      <c r="P6" s="7"/>
    </row>
    <row r="7" spans="1:20" x14ac:dyDescent="0.25">
      <c r="A7" s="29">
        <v>45297</v>
      </c>
      <c r="B7" t="str">
        <f t="shared" si="0"/>
        <v>Sa</v>
      </c>
      <c r="G7" s="27">
        <f t="shared" si="1"/>
        <v>0</v>
      </c>
      <c r="H7" s="27">
        <f ca="1">IF(P7&lt;&gt;"",P7,IF(OR(C7="Feiertag",A7&lt;Gesamt!$B$11,A7&gt;Gesamt!$B$13,),0,INDIRECT("M"&amp;WEEKDAY(A7,2)+19)))</f>
        <v>0</v>
      </c>
      <c r="I7" s="27">
        <f t="shared" si="2"/>
        <v>0</v>
      </c>
      <c r="J7" s="7"/>
      <c r="L7" s="1" t="s">
        <v>59</v>
      </c>
      <c r="M7" s="27">
        <f>Gesamt!B9+Gesamt!E2-Gesamt!J2</f>
        <v>1.25</v>
      </c>
      <c r="N7" s="36"/>
      <c r="P7" s="7"/>
    </row>
    <row r="8" spans="1:20" x14ac:dyDescent="0.25">
      <c r="A8" s="29">
        <v>45298</v>
      </c>
      <c r="B8" t="str">
        <f t="shared" si="0"/>
        <v>So</v>
      </c>
      <c r="G8" s="27">
        <f t="shared" si="1"/>
        <v>0</v>
      </c>
      <c r="H8" s="27">
        <f ca="1">IF(P8&lt;&gt;"",P8,IF(OR(C8="Feiertag",A8&lt;Gesamt!$B$11,A8&gt;Gesamt!$B$13,),0,INDIRECT("M"&amp;WEEKDAY(A8,2)+19)))</f>
        <v>0</v>
      </c>
      <c r="I8" s="27">
        <f t="shared" si="2"/>
        <v>0</v>
      </c>
      <c r="J8" s="7"/>
      <c r="N8" s="36"/>
      <c r="P8" s="7"/>
    </row>
    <row r="9" spans="1:20" x14ac:dyDescent="0.25">
      <c r="A9" s="29">
        <v>45299</v>
      </c>
      <c r="B9" t="str">
        <f t="shared" si="0"/>
        <v>Mo</v>
      </c>
      <c r="G9" s="27">
        <f t="shared" si="1"/>
        <v>0</v>
      </c>
      <c r="H9" s="27">
        <f ca="1">IF(P9&lt;&gt;"",P9,IF(OR(C9="Feiertag",A9&lt;Gesamt!$B$11,A9&gt;Gesamt!$B$13,),0,INDIRECT("M"&amp;WEEKDAY(A9,2)+19)))</f>
        <v>0</v>
      </c>
      <c r="I9" s="27">
        <f t="shared" si="2"/>
        <v>0</v>
      </c>
      <c r="J9" s="7"/>
      <c r="L9" s="1" t="s">
        <v>25</v>
      </c>
      <c r="M9">
        <f>COUNTIF(C2:C32,"krank")</f>
        <v>0</v>
      </c>
      <c r="N9" s="36"/>
      <c r="P9" s="7"/>
    </row>
    <row r="10" spans="1:20" x14ac:dyDescent="0.25">
      <c r="A10" s="29">
        <v>45300</v>
      </c>
      <c r="B10" t="str">
        <f t="shared" si="0"/>
        <v>Di</v>
      </c>
      <c r="G10" s="27">
        <f t="shared" si="1"/>
        <v>0</v>
      </c>
      <c r="H10" s="27">
        <f ca="1">IF(P10&lt;&gt;"",P10,IF(OR(C10="Feiertag",A10&lt;Gesamt!$B$11,A10&gt;Gesamt!$B$13,),0,INDIRECT("M"&amp;WEEKDAY(A10,2)+19)))</f>
        <v>0</v>
      </c>
      <c r="I10" s="27">
        <f t="shared" si="2"/>
        <v>0</v>
      </c>
      <c r="J10" s="7"/>
      <c r="N10" s="36"/>
      <c r="P10" s="7"/>
    </row>
    <row r="11" spans="1:20" x14ac:dyDescent="0.25">
      <c r="A11" s="29">
        <v>45301</v>
      </c>
      <c r="B11" t="str">
        <f t="shared" si="0"/>
        <v>Mi</v>
      </c>
      <c r="G11" s="27">
        <f t="shared" si="1"/>
        <v>0</v>
      </c>
      <c r="H11" s="27">
        <f ca="1">IF(P11&lt;&gt;"",P11,IF(OR(C11="Feiertag",A11&lt;Gesamt!$B$11,A11&gt;Gesamt!$B$13,),0,INDIRECT("M"&amp;WEEKDAY(A11,2)+19)))</f>
        <v>0</v>
      </c>
      <c r="I11" s="27">
        <f t="shared" si="2"/>
        <v>0</v>
      </c>
      <c r="J11" s="7"/>
      <c r="L11" s="1" t="s">
        <v>57</v>
      </c>
      <c r="M11" s="28">
        <f>Gesamt!F2</f>
        <v>0</v>
      </c>
      <c r="N11" s="36"/>
      <c r="P11" s="7"/>
    </row>
    <row r="12" spans="1:20" x14ac:dyDescent="0.25">
      <c r="A12" s="29">
        <v>45302</v>
      </c>
      <c r="B12" t="str">
        <f t="shared" si="0"/>
        <v>Do</v>
      </c>
      <c r="G12" s="27">
        <f t="shared" si="1"/>
        <v>0</v>
      </c>
      <c r="H12" s="27">
        <f ca="1">IF(P12&lt;&gt;"",P12,IF(OR(C12="Feiertag",A12&lt;Gesamt!$B$11,A12&gt;Gesamt!$B$13,),0,INDIRECT("M"&amp;WEEKDAY(A12,2)+19)))</f>
        <v>0</v>
      </c>
      <c r="I12" s="27">
        <f t="shared" si="2"/>
        <v>0</v>
      </c>
      <c r="J12" s="7"/>
      <c r="N12" s="36"/>
      <c r="P12" s="7"/>
    </row>
    <row r="13" spans="1:20" x14ac:dyDescent="0.25">
      <c r="A13" s="29">
        <v>45303</v>
      </c>
      <c r="B13" t="str">
        <f t="shared" si="0"/>
        <v>Fr</v>
      </c>
      <c r="G13" s="27">
        <f t="shared" si="1"/>
        <v>0</v>
      </c>
      <c r="H13" s="27">
        <f ca="1">IF(P13&lt;&gt;"",P13,IF(OR(C13="Feiertag",A13&lt;Gesamt!$B$11,A13&gt;Gesamt!$B$13,),0,INDIRECT("M"&amp;WEEKDAY(A13,2)+19)))</f>
        <v>0</v>
      </c>
      <c r="I13" s="27">
        <f t="shared" si="2"/>
        <v>0</v>
      </c>
      <c r="J13" s="7"/>
      <c r="L13" s="1" t="s">
        <v>26</v>
      </c>
      <c r="M13">
        <f>COUNTIF(C2:C32, "Urlaub")+COUNTIF(C2:C32,"Urlaub halber Tag")/2</f>
        <v>0</v>
      </c>
      <c r="N13" s="36"/>
      <c r="P13" s="7"/>
    </row>
    <row r="14" spans="1:20" x14ac:dyDescent="0.25">
      <c r="A14" s="29">
        <v>45304</v>
      </c>
      <c r="B14" t="str">
        <f t="shared" si="0"/>
        <v>Sa</v>
      </c>
      <c r="G14" s="27">
        <f t="shared" si="1"/>
        <v>0</v>
      </c>
      <c r="H14" s="27">
        <f ca="1">IF(P14&lt;&gt;"",P14,IF(OR(C14="Feiertag",A14&lt;Gesamt!$B$11,A14&gt;Gesamt!$B$13,),0,INDIRECT("M"&amp;WEEKDAY(A14,2)+19)))</f>
        <v>0</v>
      </c>
      <c r="I14" s="27">
        <f t="shared" si="2"/>
        <v>0</v>
      </c>
      <c r="J14" s="7"/>
      <c r="N14" s="36"/>
      <c r="P14" s="7"/>
    </row>
    <row r="15" spans="1:20" x14ac:dyDescent="0.25">
      <c r="A15" s="29">
        <v>45305</v>
      </c>
      <c r="B15" t="str">
        <f t="shared" si="0"/>
        <v>So</v>
      </c>
      <c r="G15" s="27">
        <f t="shared" si="1"/>
        <v>0</v>
      </c>
      <c r="H15" s="27">
        <f ca="1">IF(P15&lt;&gt;"",P15,IF(OR(C15="Feiertag",A15&lt;Gesamt!$B$11,A15&gt;Gesamt!$B$13,),0,INDIRECT("M"&amp;WEEKDAY(A15,2)+19)))</f>
        <v>0</v>
      </c>
      <c r="I15" s="27">
        <f t="shared" si="2"/>
        <v>0</v>
      </c>
      <c r="J15" s="7"/>
      <c r="L15" s="1" t="s">
        <v>58</v>
      </c>
      <c r="M15">
        <f>Gesamt!B5+Gesamt!B7-Gesamt!G2</f>
        <v>11</v>
      </c>
      <c r="N15" s="36"/>
      <c r="P15" s="7"/>
    </row>
    <row r="16" spans="1:20" x14ac:dyDescent="0.25">
      <c r="A16" s="29">
        <v>45306</v>
      </c>
      <c r="B16" t="str">
        <f t="shared" si="0"/>
        <v>Mo</v>
      </c>
      <c r="G16" s="27">
        <f t="shared" si="1"/>
        <v>0</v>
      </c>
      <c r="H16" s="27">
        <f ca="1">IF(P16&lt;&gt;"",P16,IF(OR(C16="Feiertag",A16&lt;Gesamt!$B$11,A16&gt;Gesamt!$B$13,),0,INDIRECT("M"&amp;WEEKDAY(A16,2)+19)))</f>
        <v>0</v>
      </c>
      <c r="I16" s="27">
        <f t="shared" si="2"/>
        <v>0</v>
      </c>
      <c r="J16" s="7"/>
      <c r="L16" s="2"/>
      <c r="N16" s="36"/>
      <c r="P16" s="7"/>
    </row>
    <row r="17" spans="1:16" x14ac:dyDescent="0.25">
      <c r="A17" s="29">
        <v>45307</v>
      </c>
      <c r="B17" t="str">
        <f t="shared" si="0"/>
        <v>Di</v>
      </c>
      <c r="G17" s="27">
        <f t="shared" si="1"/>
        <v>0</v>
      </c>
      <c r="H17" s="27">
        <f ca="1">IF(P17&lt;&gt;"",P17,IF(OR(C17="Feiertag",A17&lt;Gesamt!$B$11,A17&gt;Gesamt!$B$13,),0,INDIRECT("M"&amp;WEEKDAY(A17,2)+19)))</f>
        <v>0</v>
      </c>
      <c r="I17" s="27">
        <f t="shared" si="2"/>
        <v>0</v>
      </c>
      <c r="J17" s="7"/>
      <c r="L17" s="1" t="s">
        <v>50</v>
      </c>
      <c r="M17" s="27">
        <f>SUM(G2:G32)</f>
        <v>0</v>
      </c>
      <c r="N17" s="36"/>
      <c r="P17" s="7"/>
    </row>
    <row r="18" spans="1:16" x14ac:dyDescent="0.25">
      <c r="A18" s="29">
        <v>45308</v>
      </c>
      <c r="B18" t="str">
        <f t="shared" si="0"/>
        <v>Mi</v>
      </c>
      <c r="G18" s="27">
        <f t="shared" si="1"/>
        <v>0</v>
      </c>
      <c r="H18" s="27">
        <f ca="1">IF(P18&lt;&gt;"",P18,IF(OR(C18="Feiertag",A18&lt;Gesamt!$B$11,A18&gt;Gesamt!$B$13,),0,INDIRECT("M"&amp;WEEKDAY(A18,2)+19)))</f>
        <v>0</v>
      </c>
      <c r="I18" s="27">
        <f t="shared" si="2"/>
        <v>0</v>
      </c>
      <c r="J18" s="7"/>
      <c r="N18" s="36"/>
      <c r="P18" s="7"/>
    </row>
    <row r="19" spans="1:16" x14ac:dyDescent="0.25">
      <c r="A19" s="29">
        <v>45309</v>
      </c>
      <c r="B19" t="str">
        <f t="shared" si="0"/>
        <v>Do</v>
      </c>
      <c r="G19" s="27">
        <f t="shared" si="1"/>
        <v>0</v>
      </c>
      <c r="H19" s="27">
        <f ca="1">IF(P19&lt;&gt;"",P19,IF(OR(C19="Feiertag",A19&lt;Gesamt!$B$11,A19&gt;Gesamt!$B$13,),0,INDIRECT("M"&amp;WEEKDAY(A19,2)+19)))</f>
        <v>0</v>
      </c>
      <c r="I19" s="27">
        <f t="shared" si="2"/>
        <v>0</v>
      </c>
      <c r="J19" s="7"/>
      <c r="L19" s="13" t="s">
        <v>6</v>
      </c>
      <c r="N19" s="36"/>
      <c r="P19" s="7"/>
    </row>
    <row r="20" spans="1:16" x14ac:dyDescent="0.25">
      <c r="A20" s="29">
        <v>45310</v>
      </c>
      <c r="B20" t="str">
        <f t="shared" si="0"/>
        <v>Fr</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45311</v>
      </c>
      <c r="B21" t="str">
        <f t="shared" si="0"/>
        <v>Sa</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45312</v>
      </c>
      <c r="B22" t="str">
        <f t="shared" si="0"/>
        <v>So</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45313</v>
      </c>
      <c r="B23" t="str">
        <f t="shared" si="0"/>
        <v>Mo</v>
      </c>
      <c r="G23" s="27">
        <f t="shared" si="1"/>
        <v>0</v>
      </c>
      <c r="H23" s="27">
        <f ca="1">IF(P23&lt;&gt;"",P23,IF(OR(C23="Feiertag",A23&lt;Gesamt!$B$11,A23&gt;Gesamt!$B$13,),0,INDIRECT("M"&amp;WEEKDAY(A23,2)+19)))</f>
        <v>0</v>
      </c>
      <c r="I23" s="27">
        <f t="shared" si="2"/>
        <v>0</v>
      </c>
      <c r="J23" s="7"/>
      <c r="L23" s="6" t="s">
        <v>46</v>
      </c>
      <c r="M23" s="7">
        <f>Gesamt!C33</f>
        <v>0</v>
      </c>
      <c r="N23" s="36"/>
      <c r="P23" s="7"/>
    </row>
    <row r="24" spans="1:16" x14ac:dyDescent="0.25">
      <c r="A24" s="29">
        <v>45314</v>
      </c>
      <c r="B24" t="str">
        <f t="shared" si="0"/>
        <v>Di</v>
      </c>
      <c r="G24" s="27">
        <f t="shared" si="1"/>
        <v>0</v>
      </c>
      <c r="H24" s="27">
        <f ca="1">IF(P24&lt;&gt;"",P24,IF(OR(C24="Feiertag",A24&lt;Gesamt!$B$11,A24&gt;Gesamt!$B$13,),0,INDIRECT("M"&amp;WEEKDAY(A24,2)+19)))</f>
        <v>0</v>
      </c>
      <c r="I24" s="27">
        <f t="shared" si="2"/>
        <v>0</v>
      </c>
      <c r="J24" s="7"/>
      <c r="L24" s="6" t="s">
        <v>47</v>
      </c>
      <c r="M24" s="7">
        <f>Gesamt!C34</f>
        <v>0</v>
      </c>
      <c r="N24" s="36"/>
      <c r="P24" s="7"/>
    </row>
    <row r="25" spans="1:16" x14ac:dyDescent="0.25">
      <c r="A25" s="29">
        <v>45315</v>
      </c>
      <c r="B25" t="str">
        <f t="shared" si="0"/>
        <v>Mi</v>
      </c>
      <c r="G25" s="27">
        <f t="shared" si="1"/>
        <v>0</v>
      </c>
      <c r="H25" s="27">
        <f ca="1">IF(P25&lt;&gt;"",P25,IF(OR(C25="Feiertag",A25&lt;Gesamt!$B$11,A25&gt;Gesamt!$B$13,),0,INDIRECT("M"&amp;WEEKDAY(A25,2)+19)))</f>
        <v>0</v>
      </c>
      <c r="I25" s="27">
        <f t="shared" si="2"/>
        <v>0</v>
      </c>
      <c r="J25" s="7"/>
      <c r="L25" s="6" t="s">
        <v>48</v>
      </c>
      <c r="M25" s="7">
        <f>Gesamt!C35</f>
        <v>0</v>
      </c>
      <c r="N25" s="36"/>
      <c r="P25" s="7"/>
    </row>
    <row r="26" spans="1:16" x14ac:dyDescent="0.25">
      <c r="A26" s="29">
        <v>45316</v>
      </c>
      <c r="B26" t="str">
        <f t="shared" si="0"/>
        <v>Do</v>
      </c>
      <c r="G26" s="27">
        <f t="shared" si="1"/>
        <v>0</v>
      </c>
      <c r="H26" s="27">
        <f ca="1">IF(P26&lt;&gt;"",P26,IF(OR(C26="Feiertag",A26&lt;Gesamt!$B$11,A26&gt;Gesamt!$B$13,),0,INDIRECT("M"&amp;WEEKDAY(A26,2)+19)))</f>
        <v>0</v>
      </c>
      <c r="I26" s="27">
        <f>IF(OR(C26="Überstundenabbau",C26="Urlaub halber Tag",E26&lt;&gt;""),G26-H26,0)</f>
        <v>0</v>
      </c>
      <c r="J26" s="7"/>
      <c r="L26" s="6" t="s">
        <v>49</v>
      </c>
      <c r="M26" s="7">
        <f>Gesamt!C36</f>
        <v>0</v>
      </c>
      <c r="N26" s="36"/>
      <c r="P26" s="7"/>
    </row>
    <row r="27" spans="1:16" x14ac:dyDescent="0.25">
      <c r="A27" s="29">
        <v>45317</v>
      </c>
      <c r="B27" t="str">
        <f t="shared" si="0"/>
        <v>Fr</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45318</v>
      </c>
      <c r="B28" t="str">
        <f t="shared" si="0"/>
        <v>Sa</v>
      </c>
      <c r="G28" s="27">
        <f t="shared" si="1"/>
        <v>0</v>
      </c>
      <c r="H28" s="27">
        <f ca="1">IF(P28&lt;&gt;"",P28,IF(OR(C28="Feiertag",A28&lt;Gesamt!$B$11,A28&gt;Gesamt!$B$13,),0,INDIRECT("M"&amp;WEEKDAY(A28,2)+19)))</f>
        <v>0</v>
      </c>
      <c r="I28" s="27">
        <f t="shared" si="2"/>
        <v>0</v>
      </c>
      <c r="J28" s="7"/>
      <c r="N28" s="36"/>
      <c r="P28" s="7"/>
    </row>
    <row r="29" spans="1:16" x14ac:dyDescent="0.25">
      <c r="A29" s="29">
        <v>45319</v>
      </c>
      <c r="B29" t="str">
        <f t="shared" si="0"/>
        <v>So</v>
      </c>
      <c r="G29" s="27">
        <f t="shared" si="1"/>
        <v>0</v>
      </c>
      <c r="H29" s="27">
        <f ca="1">IF(P29&lt;&gt;"",P29,IF(OR(C29="Feiertag",A29&lt;Gesamt!$B$11,A29&gt;Gesamt!$B$13,),0,INDIRECT("M"&amp;WEEKDAY(A29,2)+19)))</f>
        <v>0</v>
      </c>
      <c r="I29" s="27">
        <f>IF(OR(C29="Überstundenabbau",C29="Urlaub halber Tag",E29&lt;&gt;""),G29-H29,0)</f>
        <v>0</v>
      </c>
      <c r="J29" s="7"/>
      <c r="N29" s="36"/>
      <c r="P29" s="7"/>
    </row>
    <row r="30" spans="1:16" x14ac:dyDescent="0.25">
      <c r="A30" s="29">
        <v>45320</v>
      </c>
      <c r="B30" t="str">
        <f t="shared" si="0"/>
        <v>Mo</v>
      </c>
      <c r="G30" s="27">
        <f t="shared" si="1"/>
        <v>0</v>
      </c>
      <c r="H30" s="27">
        <f ca="1">IF(P30&lt;&gt;"",P30,IF(OR(C30="Feiertag",A30&lt;Gesamt!$B$11,A30&gt;Gesamt!$B$13,),0,INDIRECT("M"&amp;WEEKDAY(A30,2)+19)))</f>
        <v>0</v>
      </c>
      <c r="I30" s="27">
        <f t="shared" si="2"/>
        <v>0</v>
      </c>
      <c r="J30" s="7"/>
      <c r="N30" s="36"/>
      <c r="P30" s="7"/>
    </row>
    <row r="31" spans="1:16" x14ac:dyDescent="0.25">
      <c r="A31" s="29">
        <v>45321</v>
      </c>
      <c r="B31" t="str">
        <f t="shared" si="0"/>
        <v>Di</v>
      </c>
      <c r="G31" s="27">
        <f t="shared" si="1"/>
        <v>0</v>
      </c>
      <c r="H31" s="27">
        <f ca="1">IF(P31&lt;&gt;"",P31,IF(OR(C31="Feiertag",A31&lt;Gesamt!$B$11,A31&gt;Gesamt!$B$13,),0,INDIRECT("M"&amp;WEEKDAY(A31,2)+19)))</f>
        <v>0</v>
      </c>
      <c r="I31" s="27">
        <f t="shared" si="2"/>
        <v>0</v>
      </c>
      <c r="J31" s="7"/>
      <c r="N31" s="36"/>
      <c r="P31" s="7"/>
    </row>
    <row r="32" spans="1:16" x14ac:dyDescent="0.25">
      <c r="A32" s="29">
        <v>45322</v>
      </c>
      <c r="B32" t="str">
        <f t="shared" si="0"/>
        <v>Mi</v>
      </c>
      <c r="G32" s="27">
        <f t="shared" si="1"/>
        <v>0</v>
      </c>
      <c r="H32" s="27">
        <f ca="1">IF(P32&lt;&gt;"",P32,IF(OR(C32="Feiertag",A32&lt;Gesamt!$B$11,A32&gt;Gesamt!$B$13,),0,INDIRECT("M"&amp;WEEKDAY(A32,2)+19)))</f>
        <v>0</v>
      </c>
      <c r="I32" s="27">
        <f t="shared" si="2"/>
        <v>0</v>
      </c>
      <c r="J32" s="7"/>
      <c r="N32" s="36"/>
      <c r="P32" s="7"/>
    </row>
  </sheetData>
  <sheetProtection algorithmName="SHA-512" hashValue="s2eCwE5g2nTcXqiYDwHz3Y2JpbNgeYV/2qbFmdCMFYVNCYnsOoTfpt341uvV6N4KfBRoNWV/OUgRoNfeG3pkLQ==" saltValue="etnmD/4RVLacQuEwKicK8g==" spinCount="100000" sheet="1" objects="1" scenarios="1" formatCells="0" formatColumns="0" formatRows="0" selectLockedCells="1"/>
  <mergeCells count="1">
    <mergeCell ref="L3:M3"/>
  </mergeCells>
  <phoneticPr fontId="0" type="noConversion"/>
  <conditionalFormatting sqref="A2:J32">
    <cfRule type="expression" dxfId="23" priority="1">
      <formula>$C2="Feiertag"</formula>
    </cfRule>
    <cfRule type="expression" dxfId="22" priority="2">
      <formula>WEEKDAY($A2,2)&gt;=6</formula>
    </cfRule>
  </conditionalFormatting>
  <pageMargins left="0.7" right="0.7" top="0.78740157499999996" bottom="0.78740157499999996" header="0.3" footer="0.3"/>
  <pageSetup paperSize="9" scale="70"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r:uid="{819BBD62-FC8E-4948-85E8-9D41EC27BF3A}">
          <x14:formula1>
            <xm:f>Anleitung!$U$1:$U$6</xm:f>
          </x14:formula1>
          <xm:sqref>C2:C32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11">
    <tabColor theme="4"/>
    <pageSetUpPr fitToPage="1"/>
  </sheetPr>
  <dimension ref="A1:P32"/>
  <sheetViews>
    <sheetView zoomScaleNormal="100" workbookViewId="0">
      <selection activeCell="L37" sqref="L37"/>
    </sheetView>
  </sheetViews>
  <sheetFormatPr baseColWidth="10" defaultRowHeight="15" x14ac:dyDescent="0.25"/>
  <cols>
    <col min="1" max="1" width="7.14062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60</v>
      </c>
      <c r="I1" s="20" t="s">
        <v>7</v>
      </c>
      <c r="J1" s="20" t="s">
        <v>36</v>
      </c>
      <c r="L1" s="38" t="str">
        <f>TEXT(A2,"MMMM")&amp;" "&amp;YEAR(A2)</f>
        <v>Oktober 2024</v>
      </c>
      <c r="N1" s="35"/>
      <c r="P1" s="34" t="s">
        <v>56</v>
      </c>
    </row>
    <row r="2" spans="1:16" x14ac:dyDescent="0.25">
      <c r="A2" s="29">
        <v>45566</v>
      </c>
      <c r="B2" t="str">
        <f>TEXT(A2,"TTT")</f>
        <v>Di</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45567</v>
      </c>
      <c r="B3" t="str">
        <f t="shared" ref="B3:B32" si="0">TEXT(A3,"TTT")</f>
        <v>Mi</v>
      </c>
      <c r="G3" s="27">
        <f t="shared" ref="G3:G32" si="1">IF(OR(C3="krank",C3="Urlaub",C3="Sonderurlaub"), H3,IF(D3&lt;=E3,(E3-D3-F3)*24,(1-D3+E3-F3)*24)+IF(C3= "Urlaub halber Tag",H3/2,0)+IF(AND(C3="Urlaub halber Tag", J3="halber Arbeitstag"),H3/2,0))</f>
        <v>0</v>
      </c>
      <c r="H3" s="27">
        <f ca="1">IF(P3&lt;&gt;"",P3,IF(OR(C3="Feiertag",A3&lt;Gesamt!$B$11,A3&gt;Gesamt!$B$13,),0,INDIRECT("M"&amp;WEEKDAY(A3,2)+19)))</f>
        <v>4</v>
      </c>
      <c r="I3" s="27">
        <f t="shared" ref="I3:I32" si="2">IF(OR(C3="Überstundenabbau",C3="Urlaub halber Tag",E3&lt;&gt;""),G3-H3,0)</f>
        <v>0</v>
      </c>
      <c r="J3" s="7"/>
      <c r="L3" s="40" t="str">
        <f>Gesamt!A3</f>
        <v>Nicolas Pawelka</v>
      </c>
      <c r="M3" s="40"/>
      <c r="N3" s="36"/>
      <c r="P3" s="7"/>
    </row>
    <row r="4" spans="1:16" x14ac:dyDescent="0.25">
      <c r="A4" s="29">
        <v>45568</v>
      </c>
      <c r="B4" t="str">
        <f t="shared" si="0"/>
        <v>Do</v>
      </c>
      <c r="G4" s="27">
        <f t="shared" si="1"/>
        <v>0</v>
      </c>
      <c r="H4" s="27">
        <f ca="1">IF(P4&lt;&gt;"",P4,IF(OR(C4="Feiertag",A4&lt;Gesamt!$B$11,A4&gt;Gesamt!$B$13,),0,INDIRECT("M"&amp;WEEKDAY(A4,2)+19)))</f>
        <v>0</v>
      </c>
      <c r="I4" s="27">
        <f t="shared" si="2"/>
        <v>0</v>
      </c>
      <c r="J4" s="7"/>
      <c r="N4" s="36"/>
      <c r="P4" s="7"/>
    </row>
    <row r="5" spans="1:16" x14ac:dyDescent="0.25">
      <c r="A5" s="29">
        <v>45569</v>
      </c>
      <c r="B5" t="str">
        <f t="shared" si="0"/>
        <v>Fr</v>
      </c>
      <c r="G5" s="27">
        <f t="shared" si="1"/>
        <v>0</v>
      </c>
      <c r="H5" s="27">
        <f ca="1">IF(P5&lt;&gt;"",P5,IF(OR(C5="Feiertag",A5&lt;Gesamt!$B$11,A5&gt;Gesamt!$B$13,),0,INDIRECT("M"&amp;WEEKDAY(A5,2)+19)))</f>
        <v>0</v>
      </c>
      <c r="I5" s="27">
        <f t="shared" si="2"/>
        <v>0</v>
      </c>
      <c r="J5" s="7"/>
      <c r="K5" s="23"/>
      <c r="L5" s="1" t="s">
        <v>8</v>
      </c>
      <c r="M5" s="27">
        <f>SUM(I2:I32)</f>
        <v>0</v>
      </c>
      <c r="N5" s="36"/>
      <c r="P5" s="7"/>
    </row>
    <row r="6" spans="1:16" x14ac:dyDescent="0.25">
      <c r="A6" s="29">
        <v>45570</v>
      </c>
      <c r="B6" t="str">
        <f t="shared" si="0"/>
        <v>Sa</v>
      </c>
      <c r="G6" s="27">
        <f t="shared" si="1"/>
        <v>0</v>
      </c>
      <c r="H6" s="27">
        <f ca="1">IF(P6&lt;&gt;"",P6,IF(OR(C6="Feiertag",A6&lt;Gesamt!$B$11,A6&gt;Gesamt!$B$13,),0,INDIRECT("M"&amp;WEEKDAY(A6,2)+19)))</f>
        <v>0</v>
      </c>
      <c r="I6" s="27">
        <f t="shared" si="2"/>
        <v>0</v>
      </c>
      <c r="J6" s="7"/>
      <c r="L6" s="25"/>
      <c r="N6" s="36"/>
      <c r="P6" s="7"/>
    </row>
    <row r="7" spans="1:16" x14ac:dyDescent="0.25">
      <c r="A7" s="29">
        <v>45571</v>
      </c>
      <c r="B7" t="str">
        <f t="shared" si="0"/>
        <v>So</v>
      </c>
      <c r="G7" s="27">
        <f t="shared" si="1"/>
        <v>0</v>
      </c>
      <c r="H7" s="27">
        <f ca="1">IF(P7&lt;&gt;"",P7,IF(OR(C7="Feiertag",A7&lt;Gesamt!$B$11,A7&gt;Gesamt!$B$13,),0,INDIRECT("M"&amp;WEEKDAY(A7,2)+19)))</f>
        <v>0</v>
      </c>
      <c r="I7" s="27">
        <f t="shared" si="2"/>
        <v>0</v>
      </c>
      <c r="J7" s="7"/>
      <c r="L7" s="1" t="s">
        <v>59</v>
      </c>
      <c r="M7" s="27">
        <f ca="1">Gesamt!B9+SUM(Gesamt!E2:E11)-SUM(Gesamt!J2:J11)</f>
        <v>17.500000000000004</v>
      </c>
      <c r="N7" s="36"/>
      <c r="P7" s="7"/>
    </row>
    <row r="8" spans="1:16" x14ac:dyDescent="0.25">
      <c r="A8" s="29">
        <v>45572</v>
      </c>
      <c r="B8" t="str">
        <f t="shared" si="0"/>
        <v>Mo</v>
      </c>
      <c r="G8" s="27">
        <f t="shared" si="1"/>
        <v>0</v>
      </c>
      <c r="H8" s="27">
        <f ca="1">IF(P8&lt;&gt;"",P8,IF(OR(C8="Feiertag",A8&lt;Gesamt!$B$11,A8&gt;Gesamt!$B$13,),0,INDIRECT("M"&amp;WEEKDAY(A8,2)+19)))</f>
        <v>8</v>
      </c>
      <c r="I8" s="27">
        <f t="shared" si="2"/>
        <v>0</v>
      </c>
      <c r="J8" s="7"/>
      <c r="L8" s="25"/>
      <c r="N8" s="36"/>
      <c r="P8" s="7"/>
    </row>
    <row r="9" spans="1:16" x14ac:dyDescent="0.25">
      <c r="A9" s="29">
        <v>45573</v>
      </c>
      <c r="B9" t="str">
        <f t="shared" si="0"/>
        <v>Di</v>
      </c>
      <c r="G9" s="27">
        <f t="shared" si="1"/>
        <v>0</v>
      </c>
      <c r="H9" s="27">
        <f ca="1">IF(P9&lt;&gt;"",P9,IF(OR(C9="Feiertag",A9&lt;Gesamt!$B$11,A9&gt;Gesamt!$B$13,),0,INDIRECT("M"&amp;WEEKDAY(A9,2)+19)))</f>
        <v>0</v>
      </c>
      <c r="I9" s="27">
        <f t="shared" si="2"/>
        <v>0</v>
      </c>
      <c r="J9" s="7"/>
      <c r="L9" s="1" t="s">
        <v>25</v>
      </c>
      <c r="M9">
        <f>COUNTIF(C2:C32,"krank")</f>
        <v>0</v>
      </c>
      <c r="N9" s="36"/>
      <c r="P9" s="7"/>
    </row>
    <row r="10" spans="1:16" x14ac:dyDescent="0.25">
      <c r="A10" s="29">
        <v>45574</v>
      </c>
      <c r="B10" t="str">
        <f t="shared" si="0"/>
        <v>Mi</v>
      </c>
      <c r="G10" s="27">
        <f t="shared" si="1"/>
        <v>0</v>
      </c>
      <c r="H10" s="27">
        <f ca="1">IF(P10&lt;&gt;"",P10,IF(OR(C10="Feiertag",A10&lt;Gesamt!$B$11,A10&gt;Gesamt!$B$13,),0,INDIRECT("M"&amp;WEEKDAY(A10,2)+19)))</f>
        <v>4</v>
      </c>
      <c r="I10" s="27">
        <f t="shared" si="2"/>
        <v>0</v>
      </c>
      <c r="J10" s="7"/>
      <c r="L10" s="25"/>
      <c r="N10" s="36"/>
      <c r="P10" s="7"/>
    </row>
    <row r="11" spans="1:16" x14ac:dyDescent="0.25">
      <c r="A11" s="29">
        <v>45575</v>
      </c>
      <c r="B11" t="str">
        <f t="shared" si="0"/>
        <v>Do</v>
      </c>
      <c r="G11" s="27">
        <f t="shared" si="1"/>
        <v>0</v>
      </c>
      <c r="H11" s="27">
        <f ca="1">IF(P11&lt;&gt;"",P11,IF(OR(C11="Feiertag",A11&lt;Gesamt!$B$11,A11&gt;Gesamt!$B$13,),0,INDIRECT("M"&amp;WEEKDAY(A11,2)+19)))</f>
        <v>0</v>
      </c>
      <c r="I11" s="27">
        <f t="shared" si="2"/>
        <v>0</v>
      </c>
      <c r="J11" s="7"/>
      <c r="L11" s="1" t="s">
        <v>57</v>
      </c>
      <c r="M11" s="28">
        <f>SUM(Gesamt!F2:F11)</f>
        <v>0</v>
      </c>
      <c r="N11" s="36"/>
      <c r="P11" s="7"/>
    </row>
    <row r="12" spans="1:16" x14ac:dyDescent="0.25">
      <c r="A12" s="29">
        <v>45576</v>
      </c>
      <c r="B12" t="str">
        <f t="shared" si="0"/>
        <v>Fr</v>
      </c>
      <c r="G12" s="27">
        <f t="shared" si="1"/>
        <v>0</v>
      </c>
      <c r="H12" s="27">
        <f ca="1">IF(P12&lt;&gt;"",P12,IF(OR(C12="Feiertag",A12&lt;Gesamt!$B$11,A12&gt;Gesamt!$B$13,),0,INDIRECT("M"&amp;WEEKDAY(A12,2)+19)))</f>
        <v>0</v>
      </c>
      <c r="I12" s="27">
        <f t="shared" si="2"/>
        <v>0</v>
      </c>
      <c r="J12" s="7"/>
      <c r="L12" s="25"/>
      <c r="N12" s="36"/>
      <c r="P12" s="7"/>
    </row>
    <row r="13" spans="1:16" x14ac:dyDescent="0.25">
      <c r="A13" s="29">
        <v>45577</v>
      </c>
      <c r="B13" t="str">
        <f t="shared" si="0"/>
        <v>Sa</v>
      </c>
      <c r="G13" s="27">
        <f t="shared" si="1"/>
        <v>0</v>
      </c>
      <c r="H13" s="27">
        <f ca="1">IF(P13&lt;&gt;"",P13,IF(OR(C13="Feiertag",A13&lt;Gesamt!$B$11,A13&gt;Gesamt!$B$13,),0,INDIRECT("M"&amp;WEEKDAY(A13,2)+19)))</f>
        <v>0</v>
      </c>
      <c r="I13" s="27">
        <f t="shared" si="2"/>
        <v>0</v>
      </c>
      <c r="J13" s="7"/>
      <c r="L13" s="1" t="s">
        <v>26</v>
      </c>
      <c r="M13">
        <f>COUNTIF(C2:C32, "Urlaub")+COUNTIF(C2:C32,"Urlaub halber Tag")/2</f>
        <v>0</v>
      </c>
      <c r="N13" s="36"/>
      <c r="P13" s="7"/>
    </row>
    <row r="14" spans="1:16" x14ac:dyDescent="0.25">
      <c r="A14" s="29">
        <v>45578</v>
      </c>
      <c r="B14" t="str">
        <f t="shared" si="0"/>
        <v>So</v>
      </c>
      <c r="G14" s="27">
        <f t="shared" si="1"/>
        <v>0</v>
      </c>
      <c r="H14" s="27">
        <f ca="1">IF(P14&lt;&gt;"",P14,IF(OR(C14="Feiertag",A14&lt;Gesamt!$B$11,A14&gt;Gesamt!$B$13,),0,INDIRECT("M"&amp;WEEKDAY(A14,2)+19)))</f>
        <v>0</v>
      </c>
      <c r="I14" s="27">
        <f t="shared" si="2"/>
        <v>0</v>
      </c>
      <c r="J14" s="7"/>
      <c r="L14" s="25"/>
      <c r="N14" s="36"/>
      <c r="P14" s="7"/>
    </row>
    <row r="15" spans="1:16" x14ac:dyDescent="0.25">
      <c r="A15" s="29">
        <v>45579</v>
      </c>
      <c r="B15" t="str">
        <f t="shared" si="0"/>
        <v>Mo</v>
      </c>
      <c r="G15" s="27">
        <f t="shared" si="1"/>
        <v>0</v>
      </c>
      <c r="H15" s="27">
        <f ca="1">IF(P15&lt;&gt;"",P15,IF(OR(C15="Feiertag",A15&lt;Gesamt!$B$11,A15&gt;Gesamt!$B$13,),0,INDIRECT("M"&amp;WEEKDAY(A15,2)+19)))</f>
        <v>8</v>
      </c>
      <c r="I15" s="27">
        <f t="shared" si="2"/>
        <v>0</v>
      </c>
      <c r="J15" s="7"/>
      <c r="L15" s="1" t="s">
        <v>58</v>
      </c>
      <c r="M15">
        <f>Gesamt!B5+Gesamt!B7-SUM(Gesamt!G2:G11)</f>
        <v>11</v>
      </c>
      <c r="N15" s="36"/>
      <c r="P15" s="7"/>
    </row>
    <row r="16" spans="1:16" x14ac:dyDescent="0.25">
      <c r="A16" s="29">
        <v>45580</v>
      </c>
      <c r="B16" t="str">
        <f t="shared" si="0"/>
        <v>Di</v>
      </c>
      <c r="G16" s="27">
        <f t="shared" si="1"/>
        <v>0</v>
      </c>
      <c r="H16" s="27">
        <f ca="1">IF(P16&lt;&gt;"",P16,IF(OR(C16="Feiertag",A16&lt;Gesamt!$B$11,A16&gt;Gesamt!$B$13,),0,INDIRECT("M"&amp;WEEKDAY(A16,2)+19)))</f>
        <v>0</v>
      </c>
      <c r="I16" s="27">
        <f t="shared" si="2"/>
        <v>0</v>
      </c>
      <c r="J16" s="7"/>
      <c r="N16" s="36"/>
      <c r="P16" s="7"/>
    </row>
    <row r="17" spans="1:16" x14ac:dyDescent="0.25">
      <c r="A17" s="29">
        <v>45581</v>
      </c>
      <c r="B17" t="str">
        <f t="shared" si="0"/>
        <v>Mi</v>
      </c>
      <c r="G17" s="27">
        <f t="shared" si="1"/>
        <v>0</v>
      </c>
      <c r="H17" s="27">
        <f ca="1">IF(P17&lt;&gt;"",P17,IF(OR(C17="Feiertag",A17&lt;Gesamt!$B$11,A17&gt;Gesamt!$B$13,),0,INDIRECT("M"&amp;WEEKDAY(A17,2)+19)))</f>
        <v>4</v>
      </c>
      <c r="I17" s="27">
        <f t="shared" si="2"/>
        <v>0</v>
      </c>
      <c r="J17" s="7"/>
      <c r="L17" s="1" t="s">
        <v>50</v>
      </c>
      <c r="M17" s="27">
        <f>SUM(G2:G32)</f>
        <v>0</v>
      </c>
      <c r="N17" s="36"/>
      <c r="P17" s="7"/>
    </row>
    <row r="18" spans="1:16" x14ac:dyDescent="0.25">
      <c r="A18" s="29">
        <v>45582</v>
      </c>
      <c r="B18" t="str">
        <f t="shared" si="0"/>
        <v>Do</v>
      </c>
      <c r="G18" s="27">
        <f t="shared" si="1"/>
        <v>0</v>
      </c>
      <c r="H18" s="27">
        <f ca="1">IF(P18&lt;&gt;"",P18,IF(OR(C18="Feiertag",A18&lt;Gesamt!$B$11,A18&gt;Gesamt!$B$13,),0,INDIRECT("M"&amp;WEEKDAY(A18,2)+19)))</f>
        <v>0</v>
      </c>
      <c r="I18" s="27">
        <f t="shared" si="2"/>
        <v>0</v>
      </c>
      <c r="J18" s="7"/>
      <c r="N18" s="36"/>
      <c r="P18" s="7"/>
    </row>
    <row r="19" spans="1:16" x14ac:dyDescent="0.25">
      <c r="A19" s="29">
        <v>45583</v>
      </c>
      <c r="B19" t="str">
        <f t="shared" si="0"/>
        <v>Fr</v>
      </c>
      <c r="G19" s="27">
        <f t="shared" si="1"/>
        <v>0</v>
      </c>
      <c r="H19" s="27">
        <f ca="1">IF(P19&lt;&gt;"",P19,IF(OR(C19="Feiertag",A19&lt;Gesamt!$B$11,A19&gt;Gesamt!$B$13,),0,INDIRECT("M"&amp;WEEKDAY(A19,2)+19)))</f>
        <v>0</v>
      </c>
      <c r="I19" s="27">
        <f t="shared" si="2"/>
        <v>0</v>
      </c>
      <c r="J19" s="7"/>
      <c r="L19" s="13" t="s">
        <v>6</v>
      </c>
      <c r="N19" s="36"/>
      <c r="P19" s="7"/>
    </row>
    <row r="20" spans="1:16" x14ac:dyDescent="0.25">
      <c r="A20" s="29">
        <v>45584</v>
      </c>
      <c r="B20" t="str">
        <f t="shared" si="0"/>
        <v>Sa</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45585</v>
      </c>
      <c r="B21" t="str">
        <f t="shared" si="0"/>
        <v>So</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45586</v>
      </c>
      <c r="B22" t="str">
        <f t="shared" si="0"/>
        <v>Mo</v>
      </c>
      <c r="G22" s="27">
        <f t="shared" si="1"/>
        <v>0</v>
      </c>
      <c r="H22" s="27">
        <f ca="1">IF(P22&lt;&gt;"",P22,IF(OR(C22="Feiertag",A22&lt;Gesamt!$B$11,A22&gt;Gesamt!$B$13,),0,INDIRECT("M"&amp;WEEKDAY(A22,2)+19)))</f>
        <v>8</v>
      </c>
      <c r="I22" s="27">
        <f t="shared" si="2"/>
        <v>0</v>
      </c>
      <c r="J22" s="7"/>
      <c r="L22" s="6" t="s">
        <v>45</v>
      </c>
      <c r="M22" s="7">
        <f>Gesamt!C32</f>
        <v>4</v>
      </c>
      <c r="N22" s="36"/>
      <c r="P22" s="7"/>
    </row>
    <row r="23" spans="1:16" x14ac:dyDescent="0.25">
      <c r="A23" s="29">
        <v>45587</v>
      </c>
      <c r="B23" t="str">
        <f t="shared" si="0"/>
        <v>Di</v>
      </c>
      <c r="G23" s="27">
        <f t="shared" si="1"/>
        <v>0</v>
      </c>
      <c r="H23" s="27">
        <f ca="1">IF(P23&lt;&gt;"",P23,IF(OR(C23="Feiertag",A23&lt;Gesamt!$B$11,A23&gt;Gesamt!$B$13,),0,INDIRECT("M"&amp;WEEKDAY(A23,2)+19)))</f>
        <v>0</v>
      </c>
      <c r="I23" s="27">
        <f t="shared" si="2"/>
        <v>0</v>
      </c>
      <c r="J23" s="7"/>
      <c r="L23" s="6" t="s">
        <v>46</v>
      </c>
      <c r="M23" s="7">
        <f>Gesamt!C33</f>
        <v>0</v>
      </c>
      <c r="N23" s="36"/>
      <c r="P23" s="7"/>
    </row>
    <row r="24" spans="1:16" x14ac:dyDescent="0.25">
      <c r="A24" s="29">
        <v>45588</v>
      </c>
      <c r="B24" t="str">
        <f t="shared" si="0"/>
        <v>Mi</v>
      </c>
      <c r="G24" s="27">
        <f t="shared" si="1"/>
        <v>0</v>
      </c>
      <c r="H24" s="27">
        <f ca="1">IF(P24&lt;&gt;"",P24,IF(OR(C24="Feiertag",A24&lt;Gesamt!$B$11,A24&gt;Gesamt!$B$13,),0,INDIRECT("M"&amp;WEEKDAY(A24,2)+19)))</f>
        <v>4</v>
      </c>
      <c r="I24" s="27">
        <f t="shared" si="2"/>
        <v>0</v>
      </c>
      <c r="J24" s="7"/>
      <c r="L24" s="6" t="s">
        <v>47</v>
      </c>
      <c r="M24" s="7">
        <f>Gesamt!C34</f>
        <v>0</v>
      </c>
      <c r="N24" s="36"/>
      <c r="P24" s="7"/>
    </row>
    <row r="25" spans="1:16" x14ac:dyDescent="0.25">
      <c r="A25" s="29">
        <v>45589</v>
      </c>
      <c r="B25" t="str">
        <f t="shared" si="0"/>
        <v>Do</v>
      </c>
      <c r="G25" s="27">
        <f t="shared" si="1"/>
        <v>0</v>
      </c>
      <c r="H25" s="27">
        <f ca="1">IF(P25&lt;&gt;"",P25,IF(OR(C25="Feiertag",A25&lt;Gesamt!$B$11,A25&gt;Gesamt!$B$13,),0,INDIRECT("M"&amp;WEEKDAY(A25,2)+19)))</f>
        <v>0</v>
      </c>
      <c r="I25" s="27">
        <f t="shared" si="2"/>
        <v>0</v>
      </c>
      <c r="J25" s="7"/>
      <c r="L25" s="6" t="s">
        <v>48</v>
      </c>
      <c r="M25" s="7">
        <f>Gesamt!C35</f>
        <v>0</v>
      </c>
      <c r="N25" s="36"/>
      <c r="P25" s="7"/>
    </row>
    <row r="26" spans="1:16" x14ac:dyDescent="0.25">
      <c r="A26" s="29">
        <v>45590</v>
      </c>
      <c r="B26" t="str">
        <f t="shared" si="0"/>
        <v>Fr</v>
      </c>
      <c r="G26" s="27">
        <f t="shared" si="1"/>
        <v>0</v>
      </c>
      <c r="H26" s="27">
        <f ca="1">IF(P26&lt;&gt;"",P26,IF(OR(C26="Feiertag",A26&lt;Gesamt!$B$11,A26&gt;Gesamt!$B$13,),0,INDIRECT("M"&amp;WEEKDAY(A26,2)+19)))</f>
        <v>0</v>
      </c>
      <c r="I26" s="27">
        <f t="shared" si="2"/>
        <v>0</v>
      </c>
      <c r="J26" s="7"/>
      <c r="L26" s="6" t="s">
        <v>49</v>
      </c>
      <c r="M26" s="7">
        <f>Gesamt!C36</f>
        <v>0</v>
      </c>
      <c r="N26" s="36"/>
      <c r="P26" s="7"/>
    </row>
    <row r="27" spans="1:16" x14ac:dyDescent="0.25">
      <c r="A27" s="29">
        <v>45591</v>
      </c>
      <c r="B27" t="str">
        <f t="shared" si="0"/>
        <v>Sa</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45592</v>
      </c>
      <c r="B28" t="str">
        <f t="shared" si="0"/>
        <v>So</v>
      </c>
      <c r="G28" s="27">
        <f t="shared" si="1"/>
        <v>0</v>
      </c>
      <c r="H28" s="27">
        <f ca="1">IF(P28&lt;&gt;"",P28,IF(OR(C28="Feiertag",A28&lt;Gesamt!$B$11,A28&gt;Gesamt!$B$13,),0,INDIRECT("M"&amp;WEEKDAY(A28,2)+19)))</f>
        <v>0</v>
      </c>
      <c r="I28" s="27">
        <f t="shared" si="2"/>
        <v>0</v>
      </c>
      <c r="J28" s="7"/>
      <c r="N28" s="36"/>
      <c r="P28" s="7"/>
    </row>
    <row r="29" spans="1:16" x14ac:dyDescent="0.25">
      <c r="A29" s="29">
        <v>45593</v>
      </c>
      <c r="B29" t="str">
        <f t="shared" si="0"/>
        <v>Mo</v>
      </c>
      <c r="G29" s="27">
        <f t="shared" si="1"/>
        <v>0</v>
      </c>
      <c r="H29" s="27">
        <f ca="1">IF(P29&lt;&gt;"",P29,IF(OR(C29="Feiertag",A29&lt;Gesamt!$B$11,A29&gt;Gesamt!$B$13,),0,INDIRECT("M"&amp;WEEKDAY(A29,2)+19)))</f>
        <v>8</v>
      </c>
      <c r="I29" s="27">
        <f t="shared" si="2"/>
        <v>0</v>
      </c>
      <c r="J29" s="7"/>
      <c r="N29" s="36"/>
      <c r="P29" s="7"/>
    </row>
    <row r="30" spans="1:16" x14ac:dyDescent="0.25">
      <c r="A30" s="29">
        <v>45594</v>
      </c>
      <c r="B30" t="str">
        <f t="shared" si="0"/>
        <v>Di</v>
      </c>
      <c r="G30" s="27">
        <f t="shared" si="1"/>
        <v>0</v>
      </c>
      <c r="H30" s="27">
        <f ca="1">IF(P30&lt;&gt;"",P30,IF(OR(C30="Feiertag",A30&lt;Gesamt!$B$11,A30&gt;Gesamt!$B$13,),0,INDIRECT("M"&amp;WEEKDAY(A30,2)+19)))</f>
        <v>0</v>
      </c>
      <c r="I30" s="27">
        <f t="shared" si="2"/>
        <v>0</v>
      </c>
      <c r="J30" s="7"/>
      <c r="N30" s="36"/>
      <c r="P30" s="7"/>
    </row>
    <row r="31" spans="1:16" x14ac:dyDescent="0.25">
      <c r="A31" s="29">
        <v>45595</v>
      </c>
      <c r="B31" t="str">
        <f t="shared" si="0"/>
        <v>Mi</v>
      </c>
      <c r="G31" s="27">
        <f t="shared" si="1"/>
        <v>0</v>
      </c>
      <c r="H31" s="27">
        <f ca="1">IF(P31&lt;&gt;"",P31,IF(OR(C31="Feiertag",A31&lt;Gesamt!$B$11,A31&gt;Gesamt!$B$13,),0,INDIRECT("M"&amp;WEEKDAY(A31,2)+19)))</f>
        <v>4</v>
      </c>
      <c r="I31" s="27">
        <f t="shared" si="2"/>
        <v>0</v>
      </c>
      <c r="J31" s="7"/>
      <c r="N31" s="36"/>
      <c r="P31" s="7"/>
    </row>
    <row r="32" spans="1:16" x14ac:dyDescent="0.25">
      <c r="A32" s="29">
        <v>45596</v>
      </c>
      <c r="B32" t="str">
        <f t="shared" si="0"/>
        <v>Do</v>
      </c>
      <c r="G32" s="27">
        <f t="shared" si="1"/>
        <v>0</v>
      </c>
      <c r="H32" s="27">
        <f ca="1">IF(P32&lt;&gt;"",P32,IF(OR(C32="Feiertag",A32&lt;Gesamt!$B$11,A32&gt;Gesamt!$B$13,),0,INDIRECT("M"&amp;WEEKDAY(A32,2)+19)))</f>
        <v>0</v>
      </c>
      <c r="I32" s="27">
        <f t="shared" si="2"/>
        <v>0</v>
      </c>
      <c r="J32" s="7"/>
      <c r="N32" s="36"/>
      <c r="P32" s="7"/>
    </row>
  </sheetData>
  <sheetProtection algorithmName="SHA-512" hashValue="16gnKnOXcIIgstD5TjfOcDIFNlpxV4gFUKTctgoxlxe7iWBfAzDfIEZ8En3A7QhIPGMwVCDRyg4BihUQ6paHcg==" saltValue="qsWM21DBzx+Q2SRPV68UVA==" spinCount="100000" sheet="1" objects="1" scenarios="1" formatCells="0" formatColumns="0" formatRows="0" selectLockedCells="1"/>
  <mergeCells count="1">
    <mergeCell ref="L3:M3"/>
  </mergeCells>
  <phoneticPr fontId="0" type="noConversion"/>
  <conditionalFormatting sqref="A2:J32">
    <cfRule type="expression" dxfId="5" priority="1">
      <formula>$C2="Feiertag"</formula>
    </cfRule>
    <cfRule type="expression" dxfId="4" priority="2">
      <formula>WEEKDAY($A2,2)&gt;=6</formula>
    </cfRule>
  </conditionalFormatting>
  <pageMargins left="0.7" right="0.7" top="0.78740157499999996" bottom="0.78740157499999996" header="0.3" footer="0.3"/>
  <pageSetup paperSize="9" scale="94" orientation="landscape" horizontalDpi="4294967293" verticalDpi="0"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145EA5EA-80F0-4A6D-8856-0A98D17DC0D9}">
          <x14:formula1>
            <xm:f>Anleitung!$U$1:$U$6</xm:f>
          </x14:formula1>
          <xm:sqref>C2:C32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belle12">
    <tabColor theme="6"/>
    <pageSetUpPr fitToPage="1"/>
  </sheetPr>
  <dimension ref="A1:P32"/>
  <sheetViews>
    <sheetView zoomScaleNormal="100" workbookViewId="0">
      <selection activeCell="L37" sqref="L37"/>
    </sheetView>
  </sheetViews>
  <sheetFormatPr baseColWidth="10" defaultRowHeight="15" x14ac:dyDescent="0.25"/>
  <cols>
    <col min="1" max="1" width="7.570312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60</v>
      </c>
      <c r="I1" s="20" t="s">
        <v>7</v>
      </c>
      <c r="J1" s="20" t="s">
        <v>36</v>
      </c>
      <c r="L1" s="38" t="str">
        <f>TEXT(A2,"MMMM")&amp;" "&amp;YEAR(A2)</f>
        <v>November 2024</v>
      </c>
      <c r="N1" s="35"/>
      <c r="P1" s="34" t="s">
        <v>56</v>
      </c>
    </row>
    <row r="2" spans="1:16" x14ac:dyDescent="0.25">
      <c r="A2" s="29">
        <v>45597</v>
      </c>
      <c r="B2" t="str">
        <f>TEXT(A2,"TTT")</f>
        <v>Fr</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45598</v>
      </c>
      <c r="B3" t="str">
        <f t="shared" ref="B3:B31" si="0">TEXT(A3,"TTT")</f>
        <v>Sa</v>
      </c>
      <c r="G3" s="27">
        <f t="shared" ref="G3:G31" si="1">IF(OR(C3="krank",C3="Urlaub",C3="Sonderurlaub"), H3,IF(D3&lt;=E3,(E3-D3-F3)*24,(1-D3+E3-F3)*24)+IF(C3= "Urlaub halber Tag",H3/2,0)+IF(AND(C3="Urlaub halber Tag", J3="halber Arbeitstag"),H3/2,0))</f>
        <v>0</v>
      </c>
      <c r="H3" s="27">
        <f ca="1">IF(P3&lt;&gt;"",P3,IF(OR(C3="Feiertag",A3&lt;Gesamt!$B$11,A3&gt;Gesamt!$B$13,),0,INDIRECT("M"&amp;WEEKDAY(A3,2)+19)))</f>
        <v>0</v>
      </c>
      <c r="I3" s="27">
        <f t="shared" ref="I3:I31" si="2">IF(OR(C3="Überstundenabbau",C3="Urlaub halber Tag",E3&lt;&gt;""),G3-H3,0)</f>
        <v>0</v>
      </c>
      <c r="J3" s="7"/>
      <c r="L3" s="40" t="str">
        <f>Gesamt!A3</f>
        <v>Nicolas Pawelka</v>
      </c>
      <c r="M3" s="40"/>
      <c r="N3" s="36"/>
      <c r="P3" s="7"/>
    </row>
    <row r="4" spans="1:16" x14ac:dyDescent="0.25">
      <c r="A4" s="29">
        <v>45599</v>
      </c>
      <c r="B4" t="str">
        <f t="shared" si="0"/>
        <v>So</v>
      </c>
      <c r="G4" s="27">
        <f t="shared" si="1"/>
        <v>0</v>
      </c>
      <c r="H4" s="27">
        <f ca="1">IF(P4&lt;&gt;"",P4,IF(OR(C4="Feiertag",A4&lt;Gesamt!$B$11,A4&gt;Gesamt!$B$13,),0,INDIRECT("M"&amp;WEEKDAY(A4,2)+19)))</f>
        <v>0</v>
      </c>
      <c r="I4" s="27">
        <f t="shared" si="2"/>
        <v>0</v>
      </c>
      <c r="J4" s="7"/>
      <c r="N4" s="36"/>
      <c r="P4" s="7"/>
    </row>
    <row r="5" spans="1:16" x14ac:dyDescent="0.25">
      <c r="A5" s="29">
        <v>45600</v>
      </c>
      <c r="B5" t="str">
        <f t="shared" si="0"/>
        <v>Mo</v>
      </c>
      <c r="G5" s="27">
        <f t="shared" si="1"/>
        <v>0</v>
      </c>
      <c r="H5" s="27">
        <f ca="1">IF(P5&lt;&gt;"",P5,IF(OR(C5="Feiertag",A5&lt;Gesamt!$B$11,A5&gt;Gesamt!$B$13,),0,INDIRECT("M"&amp;WEEKDAY(A5,2)+19)))</f>
        <v>8</v>
      </c>
      <c r="I5" s="27">
        <f t="shared" si="2"/>
        <v>0</v>
      </c>
      <c r="J5" s="7"/>
      <c r="K5" s="23"/>
      <c r="L5" s="1" t="s">
        <v>8</v>
      </c>
      <c r="M5" s="27">
        <f>SUM(I2:I32)</f>
        <v>0</v>
      </c>
      <c r="N5" s="36"/>
      <c r="P5" s="7"/>
    </row>
    <row r="6" spans="1:16" x14ac:dyDescent="0.25">
      <c r="A6" s="29">
        <v>45601</v>
      </c>
      <c r="B6" t="str">
        <f t="shared" si="0"/>
        <v>Di</v>
      </c>
      <c r="G6" s="27">
        <f t="shared" si="1"/>
        <v>0</v>
      </c>
      <c r="H6" s="27">
        <f ca="1">IF(P6&lt;&gt;"",P6,IF(OR(C6="Feiertag",A6&lt;Gesamt!$B$11,A6&gt;Gesamt!$B$13,),0,INDIRECT("M"&amp;WEEKDAY(A6,2)+19)))</f>
        <v>0</v>
      </c>
      <c r="I6" s="27">
        <f t="shared" si="2"/>
        <v>0</v>
      </c>
      <c r="J6" s="7"/>
      <c r="L6" s="25"/>
      <c r="N6" s="36"/>
      <c r="P6" s="7"/>
    </row>
    <row r="7" spans="1:16" x14ac:dyDescent="0.25">
      <c r="A7" s="29">
        <v>45602</v>
      </c>
      <c r="B7" t="str">
        <f t="shared" si="0"/>
        <v>Mi</v>
      </c>
      <c r="G7" s="27">
        <f t="shared" si="1"/>
        <v>0</v>
      </c>
      <c r="H7" s="27">
        <f ca="1">IF(P7&lt;&gt;"",P7,IF(OR(C7="Feiertag",A7&lt;Gesamt!$B$11,A7&gt;Gesamt!$B$13,),0,INDIRECT("M"&amp;WEEKDAY(A7,2)+19)))</f>
        <v>4</v>
      </c>
      <c r="I7" s="27">
        <f t="shared" si="2"/>
        <v>0</v>
      </c>
      <c r="J7" s="7"/>
      <c r="L7" s="1" t="s">
        <v>59</v>
      </c>
      <c r="M7" s="27">
        <f ca="1">Gesamt!B9+SUM(Gesamt!E2:E12)-SUM(Gesamt!J2:J12)</f>
        <v>17.500000000000004</v>
      </c>
      <c r="N7" s="36"/>
      <c r="P7" s="7"/>
    </row>
    <row r="8" spans="1:16" x14ac:dyDescent="0.25">
      <c r="A8" s="29">
        <v>45603</v>
      </c>
      <c r="B8" t="str">
        <f t="shared" si="0"/>
        <v>Do</v>
      </c>
      <c r="G8" s="27">
        <f t="shared" si="1"/>
        <v>0</v>
      </c>
      <c r="H8" s="27">
        <f ca="1">IF(P8&lt;&gt;"",P8,IF(OR(C8="Feiertag",A8&lt;Gesamt!$B$11,A8&gt;Gesamt!$B$13,),0,INDIRECT("M"&amp;WEEKDAY(A8,2)+19)))</f>
        <v>0</v>
      </c>
      <c r="I8" s="27">
        <f t="shared" si="2"/>
        <v>0</v>
      </c>
      <c r="J8" s="7"/>
      <c r="L8" s="25"/>
      <c r="N8" s="36"/>
      <c r="P8" s="7"/>
    </row>
    <row r="9" spans="1:16" x14ac:dyDescent="0.25">
      <c r="A9" s="29">
        <v>45604</v>
      </c>
      <c r="B9" t="str">
        <f t="shared" si="0"/>
        <v>Fr</v>
      </c>
      <c r="G9" s="27">
        <f t="shared" si="1"/>
        <v>0</v>
      </c>
      <c r="H9" s="27">
        <f ca="1">IF(P9&lt;&gt;"",P9,IF(OR(C9="Feiertag",A9&lt;Gesamt!$B$11,A9&gt;Gesamt!$B$13,),0,INDIRECT("M"&amp;WEEKDAY(A9,2)+19)))</f>
        <v>0</v>
      </c>
      <c r="I9" s="27">
        <f t="shared" si="2"/>
        <v>0</v>
      </c>
      <c r="J9" s="7"/>
      <c r="L9" s="1" t="s">
        <v>25</v>
      </c>
      <c r="M9">
        <f>COUNTIF(C2:C32,"krank")</f>
        <v>0</v>
      </c>
      <c r="N9" s="36"/>
      <c r="P9" s="7"/>
    </row>
    <row r="10" spans="1:16" x14ac:dyDescent="0.25">
      <c r="A10" s="29">
        <v>45605</v>
      </c>
      <c r="B10" t="str">
        <f t="shared" si="0"/>
        <v>Sa</v>
      </c>
      <c r="G10" s="27">
        <f t="shared" si="1"/>
        <v>0</v>
      </c>
      <c r="H10" s="27">
        <f ca="1">IF(P10&lt;&gt;"",P10,IF(OR(C10="Feiertag",A10&lt;Gesamt!$B$11,A10&gt;Gesamt!$B$13,),0,INDIRECT("M"&amp;WEEKDAY(A10,2)+19)))</f>
        <v>0</v>
      </c>
      <c r="I10" s="27">
        <f t="shared" si="2"/>
        <v>0</v>
      </c>
      <c r="J10" s="7"/>
      <c r="L10" s="25"/>
      <c r="N10" s="36"/>
      <c r="P10" s="7"/>
    </row>
    <row r="11" spans="1:16" x14ac:dyDescent="0.25">
      <c r="A11" s="29">
        <v>45606</v>
      </c>
      <c r="B11" t="str">
        <f t="shared" si="0"/>
        <v>So</v>
      </c>
      <c r="G11" s="27">
        <f t="shared" si="1"/>
        <v>0</v>
      </c>
      <c r="H11" s="27">
        <f ca="1">IF(P11&lt;&gt;"",P11,IF(OR(C11="Feiertag",A11&lt;Gesamt!$B$11,A11&gt;Gesamt!$B$13,),0,INDIRECT("M"&amp;WEEKDAY(A11,2)+19)))</f>
        <v>0</v>
      </c>
      <c r="I11" s="27">
        <f t="shared" si="2"/>
        <v>0</v>
      </c>
      <c r="J11" s="7"/>
      <c r="L11" s="1" t="s">
        <v>57</v>
      </c>
      <c r="M11" s="28">
        <f>SUM(Gesamt!F2:F12)</f>
        <v>0</v>
      </c>
      <c r="N11" s="36"/>
      <c r="P11" s="7"/>
    </row>
    <row r="12" spans="1:16" x14ac:dyDescent="0.25">
      <c r="A12" s="29">
        <v>45607</v>
      </c>
      <c r="B12" t="str">
        <f t="shared" si="0"/>
        <v>Mo</v>
      </c>
      <c r="G12" s="27">
        <f t="shared" si="1"/>
        <v>0</v>
      </c>
      <c r="H12" s="27">
        <f ca="1">IF(P12&lt;&gt;"",P12,IF(OR(C12="Feiertag",A12&lt;Gesamt!$B$11,A12&gt;Gesamt!$B$13,),0,INDIRECT("M"&amp;WEEKDAY(A12,2)+19)))</f>
        <v>8</v>
      </c>
      <c r="I12" s="27">
        <f t="shared" si="2"/>
        <v>0</v>
      </c>
      <c r="J12" s="7"/>
      <c r="L12" s="25"/>
      <c r="N12" s="36"/>
      <c r="P12" s="7"/>
    </row>
    <row r="13" spans="1:16" x14ac:dyDescent="0.25">
      <c r="A13" s="29">
        <v>45608</v>
      </c>
      <c r="B13" t="str">
        <f t="shared" si="0"/>
        <v>Di</v>
      </c>
      <c r="G13" s="27">
        <f t="shared" si="1"/>
        <v>0</v>
      </c>
      <c r="H13" s="27">
        <f ca="1">IF(P13&lt;&gt;"",P13,IF(OR(C13="Feiertag",A13&lt;Gesamt!$B$11,A13&gt;Gesamt!$B$13,),0,INDIRECT("M"&amp;WEEKDAY(A13,2)+19)))</f>
        <v>0</v>
      </c>
      <c r="I13" s="27">
        <f t="shared" si="2"/>
        <v>0</v>
      </c>
      <c r="J13" s="7"/>
      <c r="L13" s="1" t="s">
        <v>26</v>
      </c>
      <c r="M13">
        <f>COUNTIF(C2:C32, "Urlaub")+COUNTIF(C2:C32,"Urlaub halber Tag")/2</f>
        <v>0</v>
      </c>
      <c r="N13" s="36"/>
      <c r="P13" s="7"/>
    </row>
    <row r="14" spans="1:16" x14ac:dyDescent="0.25">
      <c r="A14" s="29">
        <v>45609</v>
      </c>
      <c r="B14" t="str">
        <f t="shared" si="0"/>
        <v>Mi</v>
      </c>
      <c r="G14" s="27">
        <f t="shared" si="1"/>
        <v>0</v>
      </c>
      <c r="H14" s="27">
        <f ca="1">IF(P14&lt;&gt;"",P14,IF(OR(C14="Feiertag",A14&lt;Gesamt!$B$11,A14&gt;Gesamt!$B$13,),0,INDIRECT("M"&amp;WEEKDAY(A14,2)+19)))</f>
        <v>4</v>
      </c>
      <c r="I14" s="27">
        <f t="shared" si="2"/>
        <v>0</v>
      </c>
      <c r="J14" s="7"/>
      <c r="L14" s="25"/>
      <c r="N14" s="36"/>
      <c r="P14" s="7"/>
    </row>
    <row r="15" spans="1:16" x14ac:dyDescent="0.25">
      <c r="A15" s="29">
        <v>45610</v>
      </c>
      <c r="B15" t="str">
        <f t="shared" si="0"/>
        <v>Do</v>
      </c>
      <c r="G15" s="27">
        <f t="shared" si="1"/>
        <v>0</v>
      </c>
      <c r="H15" s="27">
        <f ca="1">IF(P15&lt;&gt;"",P15,IF(OR(C15="Feiertag",A15&lt;Gesamt!$B$11,A15&gt;Gesamt!$B$13,),0,INDIRECT("M"&amp;WEEKDAY(A15,2)+19)))</f>
        <v>0</v>
      </c>
      <c r="I15" s="27">
        <f t="shared" si="2"/>
        <v>0</v>
      </c>
      <c r="J15" s="7"/>
      <c r="L15" s="1" t="s">
        <v>58</v>
      </c>
      <c r="M15">
        <f>Gesamt!B5+Gesamt!B7-SUM(Gesamt!G2:G12)</f>
        <v>11</v>
      </c>
      <c r="N15" s="36"/>
      <c r="P15" s="7"/>
    </row>
    <row r="16" spans="1:16" x14ac:dyDescent="0.25">
      <c r="A16" s="29">
        <v>45611</v>
      </c>
      <c r="B16" t="str">
        <f t="shared" si="0"/>
        <v>Fr</v>
      </c>
      <c r="G16" s="27">
        <f t="shared" si="1"/>
        <v>0</v>
      </c>
      <c r="H16" s="27">
        <f ca="1">IF(P16&lt;&gt;"",P16,IF(OR(C16="Feiertag",A16&lt;Gesamt!$B$11,A16&gt;Gesamt!$B$13,),0,INDIRECT("M"&amp;WEEKDAY(A16,2)+19)))</f>
        <v>0</v>
      </c>
      <c r="I16" s="27">
        <f t="shared" si="2"/>
        <v>0</v>
      </c>
      <c r="J16" s="7"/>
      <c r="N16" s="36"/>
      <c r="P16" s="7"/>
    </row>
    <row r="17" spans="1:16" x14ac:dyDescent="0.25">
      <c r="A17" s="29">
        <v>45612</v>
      </c>
      <c r="B17" t="str">
        <f t="shared" si="0"/>
        <v>Sa</v>
      </c>
      <c r="G17" s="27">
        <f t="shared" si="1"/>
        <v>0</v>
      </c>
      <c r="H17" s="27">
        <f ca="1">IF(P17&lt;&gt;"",P17,IF(OR(C17="Feiertag",A17&lt;Gesamt!$B$11,A17&gt;Gesamt!$B$13,),0,INDIRECT("M"&amp;WEEKDAY(A17,2)+19)))</f>
        <v>0</v>
      </c>
      <c r="I17" s="27">
        <f t="shared" si="2"/>
        <v>0</v>
      </c>
      <c r="J17" s="7"/>
      <c r="L17" s="1" t="s">
        <v>50</v>
      </c>
      <c r="M17" s="27">
        <f>SUM(G2:G32)</f>
        <v>0</v>
      </c>
      <c r="N17" s="36"/>
      <c r="P17" s="7"/>
    </row>
    <row r="18" spans="1:16" x14ac:dyDescent="0.25">
      <c r="A18" s="29">
        <v>45613</v>
      </c>
      <c r="B18" t="str">
        <f t="shared" si="0"/>
        <v>So</v>
      </c>
      <c r="G18" s="27">
        <f t="shared" si="1"/>
        <v>0</v>
      </c>
      <c r="H18" s="27">
        <f ca="1">IF(P18&lt;&gt;"",P18,IF(OR(C18="Feiertag",A18&lt;Gesamt!$B$11,A18&gt;Gesamt!$B$13,),0,INDIRECT("M"&amp;WEEKDAY(A18,2)+19)))</f>
        <v>0</v>
      </c>
      <c r="I18" s="27">
        <f t="shared" si="2"/>
        <v>0</v>
      </c>
      <c r="J18" s="7"/>
      <c r="N18" s="36"/>
      <c r="P18" s="7"/>
    </row>
    <row r="19" spans="1:16" x14ac:dyDescent="0.25">
      <c r="A19" s="29">
        <v>45614</v>
      </c>
      <c r="B19" t="str">
        <f t="shared" si="0"/>
        <v>Mo</v>
      </c>
      <c r="G19" s="27">
        <f t="shared" si="1"/>
        <v>0</v>
      </c>
      <c r="H19" s="27">
        <f ca="1">IF(P19&lt;&gt;"",P19,IF(OR(C19="Feiertag",A19&lt;Gesamt!$B$11,A19&gt;Gesamt!$B$13,),0,INDIRECT("M"&amp;WEEKDAY(A19,2)+19)))</f>
        <v>8</v>
      </c>
      <c r="I19" s="27">
        <f t="shared" si="2"/>
        <v>0</v>
      </c>
      <c r="J19" s="7"/>
      <c r="L19" s="13" t="s">
        <v>6</v>
      </c>
      <c r="N19" s="36"/>
      <c r="P19" s="7"/>
    </row>
    <row r="20" spans="1:16" x14ac:dyDescent="0.25">
      <c r="A20" s="29">
        <v>45615</v>
      </c>
      <c r="B20" t="str">
        <f t="shared" si="0"/>
        <v>Di</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45616</v>
      </c>
      <c r="B21" t="str">
        <f t="shared" si="0"/>
        <v>Mi</v>
      </c>
      <c r="G21" s="27">
        <f t="shared" si="1"/>
        <v>0</v>
      </c>
      <c r="H21" s="27">
        <f ca="1">IF(P21&lt;&gt;"",P21,IF(OR(C21="Feiertag",A21&lt;Gesamt!$B$11,A21&gt;Gesamt!$B$13,),0,INDIRECT("M"&amp;WEEKDAY(A21,2)+19)))</f>
        <v>4</v>
      </c>
      <c r="I21" s="27">
        <f t="shared" si="2"/>
        <v>0</v>
      </c>
      <c r="J21" s="7"/>
      <c r="L21" s="6" t="s">
        <v>44</v>
      </c>
      <c r="M21" s="7">
        <f>Gesamt!C31</f>
        <v>0</v>
      </c>
      <c r="N21" s="36"/>
      <c r="P21" s="7"/>
    </row>
    <row r="22" spans="1:16" x14ac:dyDescent="0.25">
      <c r="A22" s="29">
        <v>45617</v>
      </c>
      <c r="B22" t="str">
        <f t="shared" si="0"/>
        <v>Do</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45618</v>
      </c>
      <c r="B23" t="str">
        <f t="shared" si="0"/>
        <v>Fr</v>
      </c>
      <c r="G23" s="27">
        <f t="shared" si="1"/>
        <v>0</v>
      </c>
      <c r="H23" s="27">
        <f ca="1">IF(P23&lt;&gt;"",P23,IF(OR(C23="Feiertag",A23&lt;Gesamt!$B$11,A23&gt;Gesamt!$B$13,),0,INDIRECT("M"&amp;WEEKDAY(A23,2)+19)))</f>
        <v>0</v>
      </c>
      <c r="I23" s="27">
        <f t="shared" si="2"/>
        <v>0</v>
      </c>
      <c r="J23" s="7"/>
      <c r="L23" s="6" t="s">
        <v>46</v>
      </c>
      <c r="M23" s="7">
        <f>Gesamt!C33</f>
        <v>0</v>
      </c>
      <c r="N23" s="36"/>
      <c r="P23" s="7"/>
    </row>
    <row r="24" spans="1:16" x14ac:dyDescent="0.25">
      <c r="A24" s="29">
        <v>45619</v>
      </c>
      <c r="B24" t="str">
        <f t="shared" si="0"/>
        <v>Sa</v>
      </c>
      <c r="G24" s="27">
        <f t="shared" si="1"/>
        <v>0</v>
      </c>
      <c r="H24" s="27">
        <f ca="1">IF(P24&lt;&gt;"",P24,IF(OR(C24="Feiertag",A24&lt;Gesamt!$B$11,A24&gt;Gesamt!$B$13,),0,INDIRECT("M"&amp;WEEKDAY(A24,2)+19)))</f>
        <v>0</v>
      </c>
      <c r="I24" s="27">
        <f t="shared" si="2"/>
        <v>0</v>
      </c>
      <c r="J24" s="7"/>
      <c r="L24" s="6" t="s">
        <v>47</v>
      </c>
      <c r="M24" s="7">
        <f>Gesamt!C34</f>
        <v>0</v>
      </c>
      <c r="N24" s="36"/>
      <c r="P24" s="7"/>
    </row>
    <row r="25" spans="1:16" x14ac:dyDescent="0.25">
      <c r="A25" s="29">
        <v>45620</v>
      </c>
      <c r="B25" t="str">
        <f t="shared" si="0"/>
        <v>So</v>
      </c>
      <c r="G25" s="27">
        <f t="shared" si="1"/>
        <v>0</v>
      </c>
      <c r="H25" s="27">
        <f ca="1">IF(P25&lt;&gt;"",P25,IF(OR(C25="Feiertag",A25&lt;Gesamt!$B$11,A25&gt;Gesamt!$B$13,),0,INDIRECT("M"&amp;WEEKDAY(A25,2)+19)))</f>
        <v>0</v>
      </c>
      <c r="I25" s="27">
        <f t="shared" si="2"/>
        <v>0</v>
      </c>
      <c r="J25" s="7"/>
      <c r="L25" s="6" t="s">
        <v>48</v>
      </c>
      <c r="M25" s="7">
        <f>Gesamt!C35</f>
        <v>0</v>
      </c>
      <c r="N25" s="36"/>
      <c r="P25" s="7"/>
    </row>
    <row r="26" spans="1:16" x14ac:dyDescent="0.25">
      <c r="A26" s="29">
        <v>45621</v>
      </c>
      <c r="B26" t="str">
        <f t="shared" si="0"/>
        <v>Mo</v>
      </c>
      <c r="G26" s="27">
        <f t="shared" si="1"/>
        <v>0</v>
      </c>
      <c r="H26" s="27">
        <f ca="1">IF(P26&lt;&gt;"",P26,IF(OR(C26="Feiertag",A26&lt;Gesamt!$B$11,A26&gt;Gesamt!$B$13,),0,INDIRECT("M"&amp;WEEKDAY(A26,2)+19)))</f>
        <v>8</v>
      </c>
      <c r="I26" s="27">
        <f t="shared" si="2"/>
        <v>0</v>
      </c>
      <c r="J26" s="7"/>
      <c r="L26" s="6" t="s">
        <v>49</v>
      </c>
      <c r="M26" s="7">
        <f>Gesamt!C36</f>
        <v>0</v>
      </c>
      <c r="N26" s="36"/>
      <c r="P26" s="7"/>
    </row>
    <row r="27" spans="1:16" x14ac:dyDescent="0.25">
      <c r="A27" s="29">
        <v>45622</v>
      </c>
      <c r="B27" t="str">
        <f t="shared" si="0"/>
        <v>Di</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45623</v>
      </c>
      <c r="B28" t="str">
        <f t="shared" si="0"/>
        <v>Mi</v>
      </c>
      <c r="G28" s="27">
        <f t="shared" si="1"/>
        <v>0</v>
      </c>
      <c r="H28" s="27">
        <f ca="1">IF(P28&lt;&gt;"",P28,IF(OR(C28="Feiertag",A28&lt;Gesamt!$B$11,A28&gt;Gesamt!$B$13,),0,INDIRECT("M"&amp;WEEKDAY(A28,2)+19)))</f>
        <v>4</v>
      </c>
      <c r="I28" s="27">
        <f t="shared" si="2"/>
        <v>0</v>
      </c>
      <c r="J28" s="7"/>
      <c r="N28" s="36"/>
      <c r="P28" s="7"/>
    </row>
    <row r="29" spans="1:16" x14ac:dyDescent="0.25">
      <c r="A29" s="29">
        <v>45624</v>
      </c>
      <c r="B29" t="str">
        <f t="shared" si="0"/>
        <v>Do</v>
      </c>
      <c r="G29" s="27">
        <f t="shared" si="1"/>
        <v>0</v>
      </c>
      <c r="H29" s="27">
        <f ca="1">IF(P29&lt;&gt;"",P29,IF(OR(C29="Feiertag",A29&lt;Gesamt!$B$11,A29&gt;Gesamt!$B$13,),0,INDIRECT("M"&amp;WEEKDAY(A29,2)+19)))</f>
        <v>0</v>
      </c>
      <c r="I29" s="27">
        <f t="shared" si="2"/>
        <v>0</v>
      </c>
      <c r="J29" s="7"/>
      <c r="N29" s="36"/>
      <c r="P29" s="7"/>
    </row>
    <row r="30" spans="1:16" x14ac:dyDescent="0.25">
      <c r="A30" s="29">
        <v>45625</v>
      </c>
      <c r="B30" t="str">
        <f t="shared" si="0"/>
        <v>Fr</v>
      </c>
      <c r="G30" s="27">
        <f t="shared" si="1"/>
        <v>0</v>
      </c>
      <c r="H30" s="27">
        <f ca="1">IF(P30&lt;&gt;"",P30,IF(OR(C30="Feiertag",A30&lt;Gesamt!$B$11,A30&gt;Gesamt!$B$13,),0,INDIRECT("M"&amp;WEEKDAY(A30,2)+19)))</f>
        <v>0</v>
      </c>
      <c r="I30" s="27">
        <f t="shared" si="2"/>
        <v>0</v>
      </c>
      <c r="J30" s="7"/>
      <c r="N30" s="36"/>
      <c r="P30" s="7"/>
    </row>
    <row r="31" spans="1:16" x14ac:dyDescent="0.25">
      <c r="A31" s="29">
        <v>45626</v>
      </c>
      <c r="B31" t="str">
        <f t="shared" si="0"/>
        <v>Sa</v>
      </c>
      <c r="G31" s="27">
        <f t="shared" si="1"/>
        <v>0</v>
      </c>
      <c r="H31" s="27">
        <f ca="1">IF(P31&lt;&gt;"",P31,IF(OR(C31="Feiertag",A31&lt;Gesamt!$B$11,A31&gt;Gesamt!$B$13,),0,INDIRECT("M"&amp;WEEKDAY(A31,2)+19)))</f>
        <v>0</v>
      </c>
      <c r="I31" s="27">
        <f t="shared" si="2"/>
        <v>0</v>
      </c>
      <c r="J31" s="7"/>
      <c r="N31" s="36"/>
      <c r="P31" s="7"/>
    </row>
    <row r="32" spans="1:16" x14ac:dyDescent="0.25">
      <c r="A32" s="23"/>
      <c r="H32" s="7"/>
      <c r="I32" s="7"/>
      <c r="J32" s="7"/>
    </row>
  </sheetData>
  <sheetProtection algorithmName="SHA-512" hashValue="7M8vXTuTxtmtUEBugpa81qJ702+QWxWJv7Fh5/qp7uk0UH4jrRa6WQsPhUBuc8QK0GfMAj00/7whoMFzvXIrLw==" saltValue="WbCIh3Hrf0XQRxNJGiAEXg==" spinCount="100000" sheet="1" objects="1" scenarios="1" formatCells="0" formatColumns="0" formatRows="0" selectLockedCells="1"/>
  <mergeCells count="1">
    <mergeCell ref="L3:M3"/>
  </mergeCells>
  <phoneticPr fontId="0" type="noConversion"/>
  <conditionalFormatting sqref="A2:J31">
    <cfRule type="expression" dxfId="3" priority="1">
      <formula>$C2="Feiertag"</formula>
    </cfRule>
    <cfRule type="expression" dxfId="2" priority="2">
      <formula>WEEKDAY($A2,2)&gt;=6</formula>
    </cfRule>
  </conditionalFormatting>
  <pageMargins left="0.7" right="0.7" top="0.78740157499999996" bottom="0.78740157499999996" header="0.3" footer="0.3"/>
  <pageSetup paperSize="9" scale="93" orientation="landscape"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CC327BB8-7D87-4A48-ADE3-70624C70AC54}">
          <x14:formula1>
            <xm:f>Anleitung!$U$1:$U$6</xm:f>
          </x14:formula1>
          <xm:sqref>C2:C31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Tabelle13">
    <tabColor theme="4"/>
    <pageSetUpPr fitToPage="1"/>
  </sheetPr>
  <dimension ref="A1:P33"/>
  <sheetViews>
    <sheetView zoomScaleNormal="100" workbookViewId="0">
      <selection activeCell="L37" sqref="L37"/>
    </sheetView>
  </sheetViews>
  <sheetFormatPr baseColWidth="10" defaultRowHeight="15" x14ac:dyDescent="0.25"/>
  <cols>
    <col min="1" max="1" width="7.28515625" style="2" bestFit="1" customWidth="1"/>
    <col min="2" max="2" width="4" style="2"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60</v>
      </c>
      <c r="I1" s="20" t="s">
        <v>7</v>
      </c>
      <c r="J1" s="20" t="s">
        <v>36</v>
      </c>
      <c r="L1" s="38" t="str">
        <f>TEXT(A2,"MMMM")&amp;" "&amp;YEAR(A2)</f>
        <v>Dezember 2024</v>
      </c>
      <c r="N1" s="35"/>
      <c r="P1" s="34" t="s">
        <v>56</v>
      </c>
    </row>
    <row r="2" spans="1:16" x14ac:dyDescent="0.25">
      <c r="A2" s="29">
        <v>45627</v>
      </c>
      <c r="B2" t="str">
        <f>TEXT(A2,"TTT")</f>
        <v>So</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45628</v>
      </c>
      <c r="B3" t="str">
        <f t="shared" ref="B3:B32" si="0">TEXT(A3,"TTT")</f>
        <v>Mo</v>
      </c>
      <c r="G3" s="27">
        <f t="shared" ref="G3:G32" si="1">IF(OR(C3="krank",C3="Urlaub",C3="Sonderurlaub"), H3,IF(D3&lt;=E3,(E3-D3-F3)*24,(1-D3+E3-F3)*24)+IF(C3= "Urlaub halber Tag",H3/2,0)+IF(AND(C3="Urlaub halber Tag", J3="halber Arbeitstag"),H3/2,0))</f>
        <v>0</v>
      </c>
      <c r="H3" s="27">
        <f ca="1">IF(P3&lt;&gt;"",P3,IF(OR(C3="Feiertag",A3&lt;Gesamt!$B$11,A3&gt;Gesamt!$B$13,),0,INDIRECT("M"&amp;WEEKDAY(A3,2)+19)))</f>
        <v>8</v>
      </c>
      <c r="I3" s="27">
        <f t="shared" ref="I3:I32" si="2">IF(OR(C3="Überstundenabbau",C3="Urlaub halber Tag",E3&lt;&gt;""),G3-H3,0)</f>
        <v>0</v>
      </c>
      <c r="J3" s="7"/>
      <c r="L3" s="40" t="str">
        <f>Gesamt!A3</f>
        <v>Nicolas Pawelka</v>
      </c>
      <c r="M3" s="40"/>
      <c r="N3" s="36"/>
      <c r="P3" s="7"/>
    </row>
    <row r="4" spans="1:16" x14ac:dyDescent="0.25">
      <c r="A4" s="29">
        <v>45629</v>
      </c>
      <c r="B4" t="str">
        <f t="shared" si="0"/>
        <v>Di</v>
      </c>
      <c r="G4" s="27">
        <f t="shared" si="1"/>
        <v>0</v>
      </c>
      <c r="H4" s="27">
        <f ca="1">IF(P4&lt;&gt;"",P4,IF(OR(C4="Feiertag",A4&lt;Gesamt!$B$11,A4&gt;Gesamt!$B$13,),0,INDIRECT("M"&amp;WEEKDAY(A4,2)+19)))</f>
        <v>0</v>
      </c>
      <c r="I4" s="27">
        <f t="shared" si="2"/>
        <v>0</v>
      </c>
      <c r="J4" s="7"/>
      <c r="N4" s="36"/>
      <c r="P4" s="7"/>
    </row>
    <row r="5" spans="1:16" x14ac:dyDescent="0.25">
      <c r="A5" s="29">
        <v>45630</v>
      </c>
      <c r="B5" t="str">
        <f t="shared" si="0"/>
        <v>Mi</v>
      </c>
      <c r="G5" s="27">
        <f t="shared" si="1"/>
        <v>0</v>
      </c>
      <c r="H5" s="27">
        <f ca="1">IF(P5&lt;&gt;"",P5,IF(OR(C5="Feiertag",A5&lt;Gesamt!$B$11,A5&gt;Gesamt!$B$13,),0,INDIRECT("M"&amp;WEEKDAY(A5,2)+19)))</f>
        <v>4</v>
      </c>
      <c r="I5" s="27">
        <f t="shared" si="2"/>
        <v>0</v>
      </c>
      <c r="J5" s="7"/>
      <c r="K5" s="23"/>
      <c r="L5" s="1" t="s">
        <v>8</v>
      </c>
      <c r="M5" s="27">
        <f>SUM(I2:I32)</f>
        <v>0</v>
      </c>
      <c r="N5" s="36"/>
      <c r="P5" s="7"/>
    </row>
    <row r="6" spans="1:16" x14ac:dyDescent="0.25">
      <c r="A6" s="29">
        <v>45631</v>
      </c>
      <c r="B6" t="str">
        <f t="shared" si="0"/>
        <v>Do</v>
      </c>
      <c r="G6" s="27">
        <f t="shared" si="1"/>
        <v>0</v>
      </c>
      <c r="H6" s="27">
        <f ca="1">IF(P6&lt;&gt;"",P6,IF(OR(C6="Feiertag",A6&lt;Gesamt!$B$11,A6&gt;Gesamt!$B$13,),0,INDIRECT("M"&amp;WEEKDAY(A6,2)+19)))</f>
        <v>0</v>
      </c>
      <c r="I6" s="27">
        <f t="shared" si="2"/>
        <v>0</v>
      </c>
      <c r="J6" s="7"/>
      <c r="L6" s="25"/>
      <c r="N6" s="36"/>
      <c r="P6" s="7"/>
    </row>
    <row r="7" spans="1:16" x14ac:dyDescent="0.25">
      <c r="A7" s="29">
        <v>45632</v>
      </c>
      <c r="B7" t="str">
        <f t="shared" si="0"/>
        <v>Fr</v>
      </c>
      <c r="G7" s="27">
        <f t="shared" si="1"/>
        <v>0</v>
      </c>
      <c r="H7" s="27">
        <f ca="1">IF(P7&lt;&gt;"",P7,IF(OR(C7="Feiertag",A7&lt;Gesamt!$B$11,A7&gt;Gesamt!$B$13,),0,INDIRECT("M"&amp;WEEKDAY(A7,2)+19)))</f>
        <v>0</v>
      </c>
      <c r="I7" s="27">
        <f t="shared" si="2"/>
        <v>0</v>
      </c>
      <c r="J7" s="7"/>
      <c r="L7" s="1" t="s">
        <v>59</v>
      </c>
      <c r="M7" s="27">
        <f ca="1">Gesamt!B9+SUM(Gesamt!E2:E13)-SUM(Gesamt!J2:J13)</f>
        <v>17.500000000000004</v>
      </c>
      <c r="N7" s="36"/>
      <c r="P7" s="7"/>
    </row>
    <row r="8" spans="1:16" x14ac:dyDescent="0.25">
      <c r="A8" s="29">
        <v>45633</v>
      </c>
      <c r="B8" t="str">
        <f t="shared" si="0"/>
        <v>Sa</v>
      </c>
      <c r="G8" s="27">
        <f t="shared" si="1"/>
        <v>0</v>
      </c>
      <c r="H8" s="27">
        <f ca="1">IF(P8&lt;&gt;"",P8,IF(OR(C8="Feiertag",A8&lt;Gesamt!$B$11,A8&gt;Gesamt!$B$13,),0,INDIRECT("M"&amp;WEEKDAY(A8,2)+19)))</f>
        <v>0</v>
      </c>
      <c r="I8" s="27">
        <f t="shared" si="2"/>
        <v>0</v>
      </c>
      <c r="J8" s="7"/>
      <c r="L8" s="25"/>
      <c r="N8" s="36"/>
      <c r="P8" s="7"/>
    </row>
    <row r="9" spans="1:16" x14ac:dyDescent="0.25">
      <c r="A9" s="29">
        <v>45634</v>
      </c>
      <c r="B9" t="str">
        <f t="shared" si="0"/>
        <v>So</v>
      </c>
      <c r="G9" s="27">
        <f t="shared" si="1"/>
        <v>0</v>
      </c>
      <c r="H9" s="27">
        <f ca="1">IF(P9&lt;&gt;"",P9,IF(OR(C9="Feiertag",A9&lt;Gesamt!$B$11,A9&gt;Gesamt!$B$13,),0,INDIRECT("M"&amp;WEEKDAY(A9,2)+19)))</f>
        <v>0</v>
      </c>
      <c r="I9" s="27">
        <f t="shared" si="2"/>
        <v>0</v>
      </c>
      <c r="J9" s="7"/>
      <c r="L9" s="1" t="s">
        <v>25</v>
      </c>
      <c r="M9">
        <f>COUNTIF(C2:C32,"krank")</f>
        <v>0</v>
      </c>
      <c r="N9" s="36"/>
      <c r="P9" s="7"/>
    </row>
    <row r="10" spans="1:16" x14ac:dyDescent="0.25">
      <c r="A10" s="29">
        <v>45635</v>
      </c>
      <c r="B10" t="str">
        <f t="shared" si="0"/>
        <v>Mo</v>
      </c>
      <c r="G10" s="27">
        <f t="shared" si="1"/>
        <v>0</v>
      </c>
      <c r="H10" s="27">
        <f ca="1">IF(P10&lt;&gt;"",P10,IF(OR(C10="Feiertag",A10&lt;Gesamt!$B$11,A10&gt;Gesamt!$B$13,),0,INDIRECT("M"&amp;WEEKDAY(A10,2)+19)))</f>
        <v>8</v>
      </c>
      <c r="I10" s="27">
        <f t="shared" si="2"/>
        <v>0</v>
      </c>
      <c r="J10" s="7"/>
      <c r="L10" s="25"/>
      <c r="N10" s="36"/>
      <c r="P10" s="7"/>
    </row>
    <row r="11" spans="1:16" x14ac:dyDescent="0.25">
      <c r="A11" s="29">
        <v>45636</v>
      </c>
      <c r="B11" t="str">
        <f t="shared" si="0"/>
        <v>Di</v>
      </c>
      <c r="G11" s="27">
        <f t="shared" si="1"/>
        <v>0</v>
      </c>
      <c r="H11" s="27">
        <f ca="1">IF(P11&lt;&gt;"",P11,IF(OR(C11="Feiertag",A11&lt;Gesamt!$B$11,A11&gt;Gesamt!$B$13,),0,INDIRECT("M"&amp;WEEKDAY(A11,2)+19)))</f>
        <v>0</v>
      </c>
      <c r="I11" s="27">
        <f t="shared" si="2"/>
        <v>0</v>
      </c>
      <c r="J11" s="7"/>
      <c r="L11" s="1" t="s">
        <v>57</v>
      </c>
      <c r="M11" s="28">
        <f>SUM(Gesamt!F2:F13)</f>
        <v>0</v>
      </c>
      <c r="N11" s="36"/>
      <c r="P11" s="7"/>
    </row>
    <row r="12" spans="1:16" x14ac:dyDescent="0.25">
      <c r="A12" s="29">
        <v>45637</v>
      </c>
      <c r="B12" t="str">
        <f t="shared" si="0"/>
        <v>Mi</v>
      </c>
      <c r="G12" s="27">
        <f t="shared" si="1"/>
        <v>0</v>
      </c>
      <c r="H12" s="27">
        <f ca="1">IF(P12&lt;&gt;"",P12,IF(OR(C12="Feiertag",A12&lt;Gesamt!$B$11,A12&gt;Gesamt!$B$13,),0,INDIRECT("M"&amp;WEEKDAY(A12,2)+19)))</f>
        <v>4</v>
      </c>
      <c r="I12" s="27">
        <f t="shared" si="2"/>
        <v>0</v>
      </c>
      <c r="J12" s="7"/>
      <c r="L12" s="25"/>
      <c r="N12" s="36"/>
      <c r="P12" s="7"/>
    </row>
    <row r="13" spans="1:16" x14ac:dyDescent="0.25">
      <c r="A13" s="29">
        <v>45638</v>
      </c>
      <c r="B13" t="str">
        <f t="shared" si="0"/>
        <v>Do</v>
      </c>
      <c r="G13" s="27">
        <f t="shared" si="1"/>
        <v>0</v>
      </c>
      <c r="H13" s="27">
        <f ca="1">IF(P13&lt;&gt;"",P13,IF(OR(C13="Feiertag",A13&lt;Gesamt!$B$11,A13&gt;Gesamt!$B$13,),0,INDIRECT("M"&amp;WEEKDAY(A13,2)+19)))</f>
        <v>0</v>
      </c>
      <c r="I13" s="27">
        <f t="shared" si="2"/>
        <v>0</v>
      </c>
      <c r="J13" s="7"/>
      <c r="L13" s="1" t="s">
        <v>26</v>
      </c>
      <c r="M13">
        <f>COUNTIF(C2:C32, "Urlaub")+COUNTIF(C2:C32,"Urlaub halber Tag")/2</f>
        <v>0</v>
      </c>
      <c r="N13" s="36"/>
      <c r="P13" s="7"/>
    </row>
    <row r="14" spans="1:16" x14ac:dyDescent="0.25">
      <c r="A14" s="29">
        <v>45639</v>
      </c>
      <c r="B14" t="str">
        <f t="shared" si="0"/>
        <v>Fr</v>
      </c>
      <c r="G14" s="27">
        <f t="shared" si="1"/>
        <v>0</v>
      </c>
      <c r="H14" s="27">
        <f ca="1">IF(P14&lt;&gt;"",P14,IF(OR(C14="Feiertag",A14&lt;Gesamt!$B$11,A14&gt;Gesamt!$B$13,),0,INDIRECT("M"&amp;WEEKDAY(A14,2)+19)))</f>
        <v>0</v>
      </c>
      <c r="I14" s="27">
        <f t="shared" si="2"/>
        <v>0</v>
      </c>
      <c r="J14" s="7"/>
      <c r="L14" s="25"/>
      <c r="N14" s="36"/>
      <c r="P14" s="7"/>
    </row>
    <row r="15" spans="1:16" x14ac:dyDescent="0.25">
      <c r="A15" s="29">
        <v>45640</v>
      </c>
      <c r="B15" t="str">
        <f t="shared" si="0"/>
        <v>Sa</v>
      </c>
      <c r="G15" s="27">
        <f t="shared" si="1"/>
        <v>0</v>
      </c>
      <c r="H15" s="27">
        <f ca="1">IF(P15&lt;&gt;"",P15,IF(OR(C15="Feiertag",A15&lt;Gesamt!$B$11,A15&gt;Gesamt!$B$13,),0,INDIRECT("M"&amp;WEEKDAY(A15,2)+19)))</f>
        <v>0</v>
      </c>
      <c r="I15" s="27">
        <f t="shared" si="2"/>
        <v>0</v>
      </c>
      <c r="J15" s="7"/>
      <c r="L15" s="1" t="s">
        <v>58</v>
      </c>
      <c r="M15">
        <f>Gesamt!B5+Gesamt!B7-SUM(Gesamt!G2:G13)</f>
        <v>11</v>
      </c>
      <c r="N15" s="36"/>
      <c r="P15" s="7"/>
    </row>
    <row r="16" spans="1:16" x14ac:dyDescent="0.25">
      <c r="A16" s="29">
        <v>45641</v>
      </c>
      <c r="B16" t="str">
        <f t="shared" si="0"/>
        <v>So</v>
      </c>
      <c r="G16" s="27">
        <f t="shared" si="1"/>
        <v>0</v>
      </c>
      <c r="H16" s="27">
        <f ca="1">IF(P16&lt;&gt;"",P16,IF(OR(C16="Feiertag",A16&lt;Gesamt!$B$11,A16&gt;Gesamt!$B$13,),0,INDIRECT("M"&amp;WEEKDAY(A16,2)+19)))</f>
        <v>0</v>
      </c>
      <c r="I16" s="27">
        <f t="shared" si="2"/>
        <v>0</v>
      </c>
      <c r="J16" s="7"/>
      <c r="N16" s="36"/>
      <c r="P16" s="7"/>
    </row>
    <row r="17" spans="1:16" x14ac:dyDescent="0.25">
      <c r="A17" s="29">
        <v>45642</v>
      </c>
      <c r="B17" t="str">
        <f t="shared" si="0"/>
        <v>Mo</v>
      </c>
      <c r="G17" s="27">
        <f t="shared" si="1"/>
        <v>0</v>
      </c>
      <c r="H17" s="27">
        <f ca="1">IF(P17&lt;&gt;"",P17,IF(OR(C17="Feiertag",A17&lt;Gesamt!$B$11,A17&gt;Gesamt!$B$13,),0,INDIRECT("M"&amp;WEEKDAY(A17,2)+19)))</f>
        <v>8</v>
      </c>
      <c r="I17" s="27">
        <f t="shared" si="2"/>
        <v>0</v>
      </c>
      <c r="J17" s="7"/>
      <c r="L17" s="1" t="s">
        <v>50</v>
      </c>
      <c r="M17" s="27">
        <f>SUM(G2:G32)</f>
        <v>0</v>
      </c>
      <c r="N17" s="36"/>
      <c r="P17" s="7"/>
    </row>
    <row r="18" spans="1:16" x14ac:dyDescent="0.25">
      <c r="A18" s="29">
        <v>45643</v>
      </c>
      <c r="B18" t="str">
        <f t="shared" si="0"/>
        <v>Di</v>
      </c>
      <c r="G18" s="27">
        <f t="shared" si="1"/>
        <v>0</v>
      </c>
      <c r="H18" s="27">
        <f ca="1">IF(P18&lt;&gt;"",P18,IF(OR(C18="Feiertag",A18&lt;Gesamt!$B$11,A18&gt;Gesamt!$B$13,),0,INDIRECT("M"&amp;WEEKDAY(A18,2)+19)))</f>
        <v>0</v>
      </c>
      <c r="I18" s="27">
        <f t="shared" si="2"/>
        <v>0</v>
      </c>
      <c r="J18" s="7"/>
      <c r="N18" s="36"/>
      <c r="P18" s="7"/>
    </row>
    <row r="19" spans="1:16" x14ac:dyDescent="0.25">
      <c r="A19" s="29">
        <v>45644</v>
      </c>
      <c r="B19" t="str">
        <f t="shared" si="0"/>
        <v>Mi</v>
      </c>
      <c r="G19" s="27">
        <f t="shared" si="1"/>
        <v>0</v>
      </c>
      <c r="H19" s="27">
        <f ca="1">IF(P19&lt;&gt;"",P19,IF(OR(C19="Feiertag",A19&lt;Gesamt!$B$11,A19&gt;Gesamt!$B$13,),0,INDIRECT("M"&amp;WEEKDAY(A19,2)+19)))</f>
        <v>4</v>
      </c>
      <c r="I19" s="27">
        <f t="shared" si="2"/>
        <v>0</v>
      </c>
      <c r="J19" s="7"/>
      <c r="L19" s="13" t="s">
        <v>6</v>
      </c>
      <c r="N19" s="36"/>
      <c r="P19" s="7"/>
    </row>
    <row r="20" spans="1:16" x14ac:dyDescent="0.25">
      <c r="A20" s="29">
        <v>45645</v>
      </c>
      <c r="B20" t="str">
        <f t="shared" si="0"/>
        <v>Do</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45646</v>
      </c>
      <c r="B21" t="str">
        <f t="shared" si="0"/>
        <v>Fr</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45647</v>
      </c>
      <c r="B22" t="str">
        <f t="shared" si="0"/>
        <v>Sa</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45648</v>
      </c>
      <c r="B23" t="str">
        <f t="shared" si="0"/>
        <v>So</v>
      </c>
      <c r="G23" s="27">
        <f t="shared" si="1"/>
        <v>0</v>
      </c>
      <c r="H23" s="27">
        <f ca="1">IF(P23&lt;&gt;"",P23,IF(OR(C23="Feiertag",A23&lt;Gesamt!$B$11,A23&gt;Gesamt!$B$13,),0,INDIRECT("M"&amp;WEEKDAY(A23,2)+19)))</f>
        <v>0</v>
      </c>
      <c r="I23" s="27">
        <f t="shared" si="2"/>
        <v>0</v>
      </c>
      <c r="J23" s="7"/>
      <c r="L23" s="6" t="s">
        <v>46</v>
      </c>
      <c r="M23" s="7">
        <f>Gesamt!C33</f>
        <v>0</v>
      </c>
      <c r="N23" s="36"/>
      <c r="P23" s="7"/>
    </row>
    <row r="24" spans="1:16" x14ac:dyDescent="0.25">
      <c r="A24" s="29">
        <v>45649</v>
      </c>
      <c r="B24" t="str">
        <f t="shared" si="0"/>
        <v>Mo</v>
      </c>
      <c r="G24" s="27">
        <f t="shared" si="1"/>
        <v>0</v>
      </c>
      <c r="H24" s="27">
        <f ca="1">IF(P24&lt;&gt;"",P24,IF(OR(C24="Feiertag",A24&lt;Gesamt!$B$11,A24&gt;Gesamt!$B$13,),0,INDIRECT("M"&amp;WEEKDAY(A24,2)+19)))</f>
        <v>8</v>
      </c>
      <c r="I24" s="27">
        <f t="shared" si="2"/>
        <v>0</v>
      </c>
      <c r="J24" s="7"/>
      <c r="L24" s="6" t="s">
        <v>47</v>
      </c>
      <c r="M24" s="7">
        <f>Gesamt!C34</f>
        <v>0</v>
      </c>
      <c r="N24" s="36"/>
      <c r="P24" s="7"/>
    </row>
    <row r="25" spans="1:16" x14ac:dyDescent="0.25">
      <c r="A25" s="29">
        <v>45650</v>
      </c>
      <c r="B25" t="str">
        <f t="shared" si="0"/>
        <v>Di</v>
      </c>
      <c r="G25" s="27">
        <f t="shared" si="1"/>
        <v>0</v>
      </c>
      <c r="H25" s="27">
        <f ca="1">IF(P25&lt;&gt;"",P25,IF(OR(C25="Feiertag",A25&lt;Gesamt!$B$11,A25&gt;Gesamt!$B$13,),0,INDIRECT("M"&amp;WEEKDAY(A25,2)+19)))</f>
        <v>0</v>
      </c>
      <c r="I25" s="27">
        <f t="shared" si="2"/>
        <v>0</v>
      </c>
      <c r="J25" s="7"/>
      <c r="L25" s="6" t="s">
        <v>48</v>
      </c>
      <c r="M25" s="7">
        <f>Gesamt!C35</f>
        <v>0</v>
      </c>
      <c r="N25" s="36"/>
      <c r="P25" s="7"/>
    </row>
    <row r="26" spans="1:16" x14ac:dyDescent="0.25">
      <c r="A26" s="29">
        <v>45651</v>
      </c>
      <c r="B26" t="str">
        <f t="shared" si="0"/>
        <v>Mi</v>
      </c>
      <c r="G26" s="27">
        <f t="shared" si="1"/>
        <v>0</v>
      </c>
      <c r="H26" s="27">
        <f ca="1">IF(P26&lt;&gt;"",P26,IF(OR(C26="Feiertag",A26&lt;Gesamt!$B$11,A26&gt;Gesamt!$B$13,),0,INDIRECT("M"&amp;WEEKDAY(A26,2)+19)))</f>
        <v>4</v>
      </c>
      <c r="I26" s="27">
        <f t="shared" si="2"/>
        <v>0</v>
      </c>
      <c r="J26" s="7"/>
      <c r="L26" s="6" t="s">
        <v>49</v>
      </c>
      <c r="M26" s="7">
        <f>Gesamt!C36</f>
        <v>0</v>
      </c>
      <c r="N26" s="36"/>
      <c r="P26" s="7"/>
    </row>
    <row r="27" spans="1:16" x14ac:dyDescent="0.25">
      <c r="A27" s="29">
        <v>45652</v>
      </c>
      <c r="B27" t="str">
        <f t="shared" si="0"/>
        <v>Do</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45653</v>
      </c>
      <c r="B28" t="str">
        <f t="shared" si="0"/>
        <v>Fr</v>
      </c>
      <c r="G28" s="27">
        <f t="shared" si="1"/>
        <v>0</v>
      </c>
      <c r="H28" s="27">
        <f ca="1">IF(P28&lt;&gt;"",P28,IF(OR(C28="Feiertag",A28&lt;Gesamt!$B$11,A28&gt;Gesamt!$B$13,),0,INDIRECT("M"&amp;WEEKDAY(A28,2)+19)))</f>
        <v>0</v>
      </c>
      <c r="I28" s="27">
        <f t="shared" si="2"/>
        <v>0</v>
      </c>
      <c r="J28" s="7"/>
      <c r="N28" s="36"/>
      <c r="P28" s="7"/>
    </row>
    <row r="29" spans="1:16" x14ac:dyDescent="0.25">
      <c r="A29" s="29">
        <v>45654</v>
      </c>
      <c r="B29" t="str">
        <f t="shared" si="0"/>
        <v>Sa</v>
      </c>
      <c r="G29" s="27">
        <f t="shared" si="1"/>
        <v>0</v>
      </c>
      <c r="H29" s="27">
        <f ca="1">IF(P29&lt;&gt;"",P29,IF(OR(C29="Feiertag",A29&lt;Gesamt!$B$11,A29&gt;Gesamt!$B$13,),0,INDIRECT("M"&amp;WEEKDAY(A29,2)+19)))</f>
        <v>0</v>
      </c>
      <c r="I29" s="27">
        <f t="shared" si="2"/>
        <v>0</v>
      </c>
      <c r="J29" s="7"/>
      <c r="N29" s="36"/>
      <c r="P29" s="7"/>
    </row>
    <row r="30" spans="1:16" x14ac:dyDescent="0.25">
      <c r="A30" s="29">
        <v>45655</v>
      </c>
      <c r="B30" t="str">
        <f t="shared" si="0"/>
        <v>So</v>
      </c>
      <c r="G30" s="27">
        <f t="shared" si="1"/>
        <v>0</v>
      </c>
      <c r="H30" s="27">
        <f ca="1">IF(P30&lt;&gt;"",P30,IF(OR(C30="Feiertag",A30&lt;Gesamt!$B$11,A30&gt;Gesamt!$B$13,),0,INDIRECT("M"&amp;WEEKDAY(A30,2)+19)))</f>
        <v>0</v>
      </c>
      <c r="I30" s="27">
        <f t="shared" si="2"/>
        <v>0</v>
      </c>
      <c r="J30" s="7"/>
      <c r="N30" s="36"/>
      <c r="P30" s="7"/>
    </row>
    <row r="31" spans="1:16" x14ac:dyDescent="0.25">
      <c r="A31" s="29">
        <v>45656</v>
      </c>
      <c r="B31" t="str">
        <f t="shared" si="0"/>
        <v>Mo</v>
      </c>
      <c r="G31" s="27">
        <f t="shared" si="1"/>
        <v>0</v>
      </c>
      <c r="H31" s="27">
        <f ca="1">IF(P31&lt;&gt;"",P31,IF(OR(C31="Feiertag",A31&lt;Gesamt!$B$11,A31&gt;Gesamt!$B$13,),0,INDIRECT("M"&amp;WEEKDAY(A31,2)+19)))</f>
        <v>8</v>
      </c>
      <c r="I31" s="27">
        <f t="shared" si="2"/>
        <v>0</v>
      </c>
      <c r="J31" s="7"/>
      <c r="N31" s="36"/>
      <c r="P31" s="7"/>
    </row>
    <row r="32" spans="1:16" x14ac:dyDescent="0.25">
      <c r="A32" s="29">
        <v>45657</v>
      </c>
      <c r="B32" t="str">
        <f t="shared" si="0"/>
        <v>Di</v>
      </c>
      <c r="G32" s="27">
        <f t="shared" si="1"/>
        <v>0</v>
      </c>
      <c r="H32" s="27">
        <f ca="1">IF(P32&lt;&gt;"",P32,IF(OR(C32="Feiertag",A32&lt;Gesamt!$B$11,A32&gt;Gesamt!$B$13,),0,INDIRECT("M"&amp;WEEKDAY(A32,2)+19)))</f>
        <v>0</v>
      </c>
      <c r="I32" s="27">
        <f t="shared" si="2"/>
        <v>0</v>
      </c>
      <c r="J32" s="7"/>
      <c r="N32" s="36"/>
      <c r="P32" s="7"/>
    </row>
    <row r="33" spans="1:1" x14ac:dyDescent="0.25">
      <c r="A33" s="23"/>
    </row>
  </sheetData>
  <sheetProtection algorithmName="SHA-512" hashValue="gW3H5DdnR6ST4b9rP1iEsfNMhAFkp/JzsxfpW1eFcbMg/8Rs2oAhmeP9Cny/Na/buW70LfJ8bWYrkmr5V6wT+g==" saltValue="wglpqIdzDGhORvr1e+JYiA==" spinCount="100000" sheet="1" objects="1" scenarios="1" formatCells="0" formatColumns="0" formatRows="0" selectLockedCells="1"/>
  <mergeCells count="1">
    <mergeCell ref="L3:M3"/>
  </mergeCells>
  <phoneticPr fontId="0" type="noConversion"/>
  <conditionalFormatting sqref="A2:J32">
    <cfRule type="expression" dxfId="1" priority="1">
      <formula>$C2="Feiertag"</formula>
    </cfRule>
    <cfRule type="expression" dxfId="0" priority="2">
      <formula>WEEKDAY($A2,2)&gt;=6</formula>
    </cfRule>
  </conditionalFormatting>
  <pageMargins left="0.7" right="0.7" top="0.78740157499999996" bottom="0.78740157499999996" header="0.3" footer="0.3"/>
  <pageSetup paperSize="9" scale="6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r:uid="{C928A3C1-410B-42F4-8AEE-6258BF6AB937}">
          <x14:formula1>
            <xm:f>Anleitung!$U$1:$U$6</xm:f>
          </x14:formula1>
          <xm:sqref>C2:C32</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Tabelle1">
    <tabColor theme="5"/>
    <pageSetUpPr fitToPage="1"/>
  </sheetPr>
  <dimension ref="A1:Z44"/>
  <sheetViews>
    <sheetView topLeftCell="A4" zoomScaleNormal="100" workbookViewId="0">
      <selection activeCell="C33" sqref="C33"/>
    </sheetView>
  </sheetViews>
  <sheetFormatPr baseColWidth="10" defaultRowHeight="15" x14ac:dyDescent="0.25"/>
  <cols>
    <col min="1" max="1" width="24.42578125" style="2" bestFit="1" customWidth="1"/>
    <col min="2" max="2" width="11.42578125" style="2" customWidth="1"/>
    <col min="3" max="3" width="11.42578125" style="2"/>
    <col min="4" max="4" width="18" style="2" bestFit="1" customWidth="1"/>
    <col min="5" max="5" width="13.140625" style="2" bestFit="1" customWidth="1"/>
    <col min="6" max="9" width="11.42578125" style="2"/>
    <col min="10" max="10" width="22.85546875" style="2" bestFit="1" customWidth="1"/>
    <col min="11" max="11" width="11.42578125" style="2"/>
    <col min="12" max="12" width="11.42578125" style="2" customWidth="1"/>
    <col min="13" max="25" width="11.42578125" style="2"/>
    <col min="26" max="26" width="7.5703125" style="2" hidden="1" customWidth="1"/>
    <col min="27" max="16384" width="11.42578125" style="2"/>
  </cols>
  <sheetData>
    <row r="1" spans="1:26" x14ac:dyDescent="0.25">
      <c r="A1" s="12" t="s">
        <v>41</v>
      </c>
      <c r="B1" s="11"/>
      <c r="E1" s="13" t="s">
        <v>24</v>
      </c>
      <c r="F1" s="13" t="s">
        <v>21</v>
      </c>
      <c r="G1" s="13" t="s">
        <v>22</v>
      </c>
      <c r="H1" s="12" t="s">
        <v>5</v>
      </c>
      <c r="I1" s="10"/>
      <c r="J1" s="3" t="s">
        <v>61</v>
      </c>
      <c r="Z1" s="2" t="b">
        <v>1</v>
      </c>
    </row>
    <row r="2" spans="1:26" x14ac:dyDescent="0.25">
      <c r="D2" s="6" t="s">
        <v>9</v>
      </c>
      <c r="E2" s="7">
        <f>Januar!M5</f>
        <v>0</v>
      </c>
      <c r="F2" s="8">
        <f>Januar!M9</f>
        <v>0</v>
      </c>
      <c r="G2" s="2">
        <f>Januar!M13</f>
        <v>0</v>
      </c>
      <c r="H2" s="7">
        <f>Januar!M17</f>
        <v>0</v>
      </c>
      <c r="I2" s="7"/>
      <c r="J2" s="7">
        <v>0</v>
      </c>
      <c r="Z2" s="2" t="b">
        <v>0</v>
      </c>
    </row>
    <row r="3" spans="1:26" ht="15" customHeight="1" x14ac:dyDescent="0.25">
      <c r="A3" s="41" t="s">
        <v>68</v>
      </c>
      <c r="B3" s="41"/>
      <c r="D3" s="6" t="s">
        <v>10</v>
      </c>
      <c r="E3" s="7">
        <f>Februar!M5</f>
        <v>0</v>
      </c>
      <c r="F3" s="8">
        <f>Februar!M9</f>
        <v>0</v>
      </c>
      <c r="G3" s="2">
        <f>Februar!M13</f>
        <v>0</v>
      </c>
      <c r="H3" s="7">
        <f>Februar!M17</f>
        <v>0</v>
      </c>
      <c r="I3" s="7"/>
      <c r="J3" s="7">
        <v>0</v>
      </c>
      <c r="Z3" s="2" t="b">
        <v>1</v>
      </c>
    </row>
    <row r="4" spans="1:26" x14ac:dyDescent="0.25">
      <c r="D4" s="6" t="s">
        <v>11</v>
      </c>
      <c r="E4" s="7">
        <f ca="1">März!M5</f>
        <v>10</v>
      </c>
      <c r="F4" s="8">
        <f>März!M9</f>
        <v>0</v>
      </c>
      <c r="G4" s="2">
        <f>März!M13</f>
        <v>0</v>
      </c>
      <c r="H4" s="7">
        <f>März!M17</f>
        <v>58</v>
      </c>
      <c r="I4" s="7"/>
      <c r="J4" s="7">
        <v>0</v>
      </c>
      <c r="Z4" s="2" t="b">
        <v>0</v>
      </c>
    </row>
    <row r="5" spans="1:26" x14ac:dyDescent="0.25">
      <c r="A5" s="1" t="s">
        <v>28</v>
      </c>
      <c r="B5" s="2">
        <v>11</v>
      </c>
      <c r="D5" s="6" t="s">
        <v>12</v>
      </c>
      <c r="E5" s="7">
        <f ca="1">April!M5</f>
        <v>6.2500000000000027</v>
      </c>
      <c r="F5" s="8">
        <f>April!M9</f>
        <v>0</v>
      </c>
      <c r="G5" s="2">
        <f>April!M13</f>
        <v>0</v>
      </c>
      <c r="H5" s="7">
        <f>April!M17</f>
        <v>46.25</v>
      </c>
      <c r="I5" s="7"/>
      <c r="J5" s="7">
        <v>0</v>
      </c>
      <c r="Z5" s="2" t="b">
        <v>0</v>
      </c>
    </row>
    <row r="6" spans="1:26" x14ac:dyDescent="0.25">
      <c r="D6" s="6" t="s">
        <v>13</v>
      </c>
      <c r="E6" s="7">
        <f>Mai!M5</f>
        <v>0</v>
      </c>
      <c r="F6" s="8">
        <f>Mai!M9</f>
        <v>0</v>
      </c>
      <c r="G6" s="2">
        <f>Mai!M13</f>
        <v>0</v>
      </c>
      <c r="H6" s="7">
        <f>Mai!M17</f>
        <v>0</v>
      </c>
      <c r="I6" s="7"/>
      <c r="J6" s="7">
        <v>0</v>
      </c>
      <c r="Z6" s="2" t="b">
        <v>0</v>
      </c>
    </row>
    <row r="7" spans="1:26" x14ac:dyDescent="0.25">
      <c r="A7" s="1" t="s">
        <v>30</v>
      </c>
      <c r="B7" s="2">
        <v>0</v>
      </c>
      <c r="D7" s="6" t="s">
        <v>14</v>
      </c>
      <c r="E7" s="7">
        <f>Juni!M5</f>
        <v>0</v>
      </c>
      <c r="F7" s="8">
        <f>Juni!M9</f>
        <v>0</v>
      </c>
      <c r="G7" s="2">
        <f>Juni!M13</f>
        <v>0</v>
      </c>
      <c r="H7" s="7">
        <f>Juni!M17</f>
        <v>0</v>
      </c>
      <c r="I7" s="7"/>
      <c r="J7" s="7">
        <v>0</v>
      </c>
      <c r="Z7" s="2" t="b">
        <v>0</v>
      </c>
    </row>
    <row r="8" spans="1:26" x14ac:dyDescent="0.25">
      <c r="D8" s="6" t="s">
        <v>15</v>
      </c>
      <c r="E8" s="7">
        <f>Juli!M5</f>
        <v>0</v>
      </c>
      <c r="F8" s="8">
        <f>Juli!M9</f>
        <v>0</v>
      </c>
      <c r="G8" s="2">
        <f>Juli!M13</f>
        <v>0</v>
      </c>
      <c r="H8" s="7">
        <f>Juli!M17</f>
        <v>0</v>
      </c>
      <c r="I8" s="7"/>
      <c r="J8" s="7">
        <v>0</v>
      </c>
    </row>
    <row r="9" spans="1:26" x14ac:dyDescent="0.25">
      <c r="A9" s="1" t="s">
        <v>29</v>
      </c>
      <c r="B9" s="2">
        <v>1.25</v>
      </c>
      <c r="D9" s="6" t="s">
        <v>16</v>
      </c>
      <c r="E9" s="7">
        <f>August!M5</f>
        <v>0</v>
      </c>
      <c r="F9" s="8">
        <f>August!M9</f>
        <v>0</v>
      </c>
      <c r="G9" s="2">
        <f>August!M13</f>
        <v>0</v>
      </c>
      <c r="H9" s="7">
        <f>August!M17</f>
        <v>0</v>
      </c>
      <c r="I9" s="7"/>
      <c r="J9" s="7">
        <v>0</v>
      </c>
    </row>
    <row r="10" spans="1:26" x14ac:dyDescent="0.25">
      <c r="D10" s="6" t="s">
        <v>17</v>
      </c>
      <c r="E10" s="7">
        <f>September!M5</f>
        <v>0</v>
      </c>
      <c r="F10" s="8">
        <f>September!M9</f>
        <v>0</v>
      </c>
      <c r="G10" s="2">
        <f>September!M13</f>
        <v>0</v>
      </c>
      <c r="H10" s="7">
        <f>September!M17</f>
        <v>0</v>
      </c>
      <c r="I10" s="7"/>
      <c r="J10" s="7">
        <v>0</v>
      </c>
    </row>
    <row r="11" spans="1:26" x14ac:dyDescent="0.25">
      <c r="A11" s="3" t="s">
        <v>38</v>
      </c>
      <c r="B11" s="5">
        <v>45352</v>
      </c>
      <c r="D11" s="6" t="s">
        <v>18</v>
      </c>
      <c r="E11" s="7">
        <f>Oktober!M5</f>
        <v>0</v>
      </c>
      <c r="F11" s="8">
        <f>Oktober!M9</f>
        <v>0</v>
      </c>
      <c r="G11" s="2">
        <f>Oktober!M13</f>
        <v>0</v>
      </c>
      <c r="H11" s="7">
        <f>Oktober!M17</f>
        <v>0</v>
      </c>
      <c r="I11" s="7"/>
      <c r="J11" s="7">
        <v>0</v>
      </c>
    </row>
    <row r="12" spans="1:26" x14ac:dyDescent="0.25">
      <c r="D12" s="6" t="s">
        <v>19</v>
      </c>
      <c r="E12" s="7">
        <f>November!M5</f>
        <v>0</v>
      </c>
      <c r="F12" s="8">
        <f>November!M9</f>
        <v>0</v>
      </c>
      <c r="G12" s="2">
        <f>November!M13</f>
        <v>0</v>
      </c>
      <c r="H12" s="7">
        <f>November!M17</f>
        <v>0</v>
      </c>
      <c r="I12" s="7"/>
      <c r="J12" s="7">
        <v>0</v>
      </c>
    </row>
    <row r="13" spans="1:26" x14ac:dyDescent="0.25">
      <c r="A13" s="3" t="s">
        <v>52</v>
      </c>
      <c r="B13" s="5">
        <v>45657</v>
      </c>
      <c r="D13" s="6" t="s">
        <v>20</v>
      </c>
      <c r="E13" s="7">
        <f>Dezember!M5</f>
        <v>0</v>
      </c>
      <c r="F13" s="8">
        <f>Dezember!M9</f>
        <v>0</v>
      </c>
      <c r="G13" s="2">
        <f>Dezember!M13</f>
        <v>0</v>
      </c>
      <c r="H13" s="7">
        <f>Dezember!M17</f>
        <v>0</v>
      </c>
      <c r="I13" s="7"/>
      <c r="J13" s="7">
        <v>0</v>
      </c>
    </row>
    <row r="14" spans="1:26" x14ac:dyDescent="0.25">
      <c r="E14" s="7"/>
      <c r="J14" s="7"/>
    </row>
    <row r="15" spans="1:26" x14ac:dyDescent="0.25">
      <c r="A15" s="3" t="s">
        <v>27</v>
      </c>
      <c r="B15" s="7">
        <v>12</v>
      </c>
      <c r="D15" s="9" t="s">
        <v>23</v>
      </c>
      <c r="E15" s="7">
        <f ca="1">SUM(E2:E13)</f>
        <v>16.250000000000004</v>
      </c>
      <c r="F15" s="8">
        <f>SUM(F2:F13)</f>
        <v>0</v>
      </c>
      <c r="G15" s="2">
        <f>SUM(G2:G13)</f>
        <v>0</v>
      </c>
      <c r="H15" s="7">
        <f>SUM(H2:H13)</f>
        <v>104.25</v>
      </c>
      <c r="I15" s="7"/>
      <c r="J15" s="7">
        <f>SUM(J2:J13)</f>
        <v>0</v>
      </c>
    </row>
    <row r="16" spans="1:26" x14ac:dyDescent="0.25">
      <c r="A16" s="6" t="s">
        <v>9</v>
      </c>
      <c r="B16" s="7">
        <f>Januar!M27</f>
        <v>12</v>
      </c>
    </row>
    <row r="17" spans="1:7" x14ac:dyDescent="0.25">
      <c r="A17" s="6" t="s">
        <v>10</v>
      </c>
      <c r="B17" s="7">
        <f>Februar!M27</f>
        <v>12</v>
      </c>
      <c r="D17" s="4" t="s">
        <v>39</v>
      </c>
      <c r="E17" s="7">
        <f ca="1">SUM(E2:E13)+B9-J15</f>
        <v>17.500000000000004</v>
      </c>
    </row>
    <row r="18" spans="1:7" x14ac:dyDescent="0.25">
      <c r="A18" s="6" t="s">
        <v>11</v>
      </c>
      <c r="B18" s="7">
        <f>März!M27</f>
        <v>12</v>
      </c>
      <c r="D18" s="9" t="s">
        <v>40</v>
      </c>
      <c r="G18" s="2">
        <f>B5+B7-G15</f>
        <v>11</v>
      </c>
    </row>
    <row r="19" spans="1:7" x14ac:dyDescent="0.25">
      <c r="A19" s="6" t="s">
        <v>12</v>
      </c>
      <c r="B19" s="7">
        <f>April!M27</f>
        <v>12</v>
      </c>
    </row>
    <row r="20" spans="1:7" x14ac:dyDescent="0.25">
      <c r="A20" s="6" t="s">
        <v>13</v>
      </c>
      <c r="B20" s="7">
        <f>Mai!M27</f>
        <v>12</v>
      </c>
    </row>
    <row r="21" spans="1:7" x14ac:dyDescent="0.25">
      <c r="A21" s="6" t="s">
        <v>14</v>
      </c>
      <c r="B21" s="7">
        <f>Juni!M27</f>
        <v>12</v>
      </c>
    </row>
    <row r="22" spans="1:7" x14ac:dyDescent="0.25">
      <c r="A22" s="6" t="s">
        <v>15</v>
      </c>
      <c r="B22" s="7">
        <f>Juli!M27</f>
        <v>12</v>
      </c>
    </row>
    <row r="23" spans="1:7" x14ac:dyDescent="0.25">
      <c r="A23" s="6" t="s">
        <v>16</v>
      </c>
      <c r="B23" s="7">
        <f>August!M27</f>
        <v>12</v>
      </c>
    </row>
    <row r="24" spans="1:7" x14ac:dyDescent="0.25">
      <c r="A24" s="6" t="s">
        <v>17</v>
      </c>
      <c r="B24" s="7">
        <f>September!M27</f>
        <v>12</v>
      </c>
    </row>
    <row r="25" spans="1:7" x14ac:dyDescent="0.25">
      <c r="A25" s="6" t="s">
        <v>18</v>
      </c>
      <c r="B25" s="7">
        <f>Oktober!M27</f>
        <v>12</v>
      </c>
    </row>
    <row r="26" spans="1:7" x14ac:dyDescent="0.25">
      <c r="A26" s="6" t="s">
        <v>19</v>
      </c>
      <c r="B26" s="7">
        <f>November!M27</f>
        <v>12</v>
      </c>
    </row>
    <row r="27" spans="1:7" x14ac:dyDescent="0.25">
      <c r="A27" s="6" t="s">
        <v>20</v>
      </c>
      <c r="B27" s="7">
        <f>Dezember!M27</f>
        <v>12</v>
      </c>
    </row>
    <row r="29" spans="1:7" x14ac:dyDescent="0.25">
      <c r="A29" s="3" t="s">
        <v>42</v>
      </c>
      <c r="C29" s="3" t="s">
        <v>6</v>
      </c>
    </row>
    <row r="30" spans="1:7" x14ac:dyDescent="0.25">
      <c r="A30" s="6" t="s">
        <v>43</v>
      </c>
      <c r="C30" s="7">
        <v>8</v>
      </c>
    </row>
    <row r="31" spans="1:7" x14ac:dyDescent="0.25">
      <c r="A31" s="6" t="s">
        <v>44</v>
      </c>
      <c r="C31" s="7">
        <f t="shared" ref="C31:C36" si="0">IF(Z2=TRUE,$B$15/$B$37,0)</f>
        <v>0</v>
      </c>
    </row>
    <row r="32" spans="1:7" x14ac:dyDescent="0.25">
      <c r="A32" s="6" t="s">
        <v>45</v>
      </c>
      <c r="C32" s="7">
        <v>4</v>
      </c>
    </row>
    <row r="33" spans="1:3" x14ac:dyDescent="0.25">
      <c r="A33" s="6" t="s">
        <v>46</v>
      </c>
      <c r="C33" s="7">
        <f t="shared" si="0"/>
        <v>0</v>
      </c>
    </row>
    <row r="34" spans="1:3" x14ac:dyDescent="0.25">
      <c r="A34" s="6" t="s">
        <v>47</v>
      </c>
      <c r="C34" s="7">
        <f t="shared" si="0"/>
        <v>0</v>
      </c>
    </row>
    <row r="35" spans="1:3" x14ac:dyDescent="0.25">
      <c r="A35" s="6" t="s">
        <v>48</v>
      </c>
      <c r="C35" s="7">
        <f t="shared" si="0"/>
        <v>0</v>
      </c>
    </row>
    <row r="36" spans="1:3" x14ac:dyDescent="0.25">
      <c r="A36" s="6" t="s">
        <v>49</v>
      </c>
      <c r="C36" s="7">
        <f t="shared" si="0"/>
        <v>0</v>
      </c>
    </row>
    <row r="37" spans="1:3" x14ac:dyDescent="0.25">
      <c r="A37" s="14" t="s">
        <v>51</v>
      </c>
      <c r="B37" s="2">
        <f>COUNTIF(Z1:Z7,"WAHR")</f>
        <v>2</v>
      </c>
    </row>
    <row r="39" spans="1:3" x14ac:dyDescent="0.25">
      <c r="A39" s="10"/>
    </row>
    <row r="42" spans="1:3" x14ac:dyDescent="0.25">
      <c r="A42" s="10"/>
    </row>
    <row r="44" spans="1:3" x14ac:dyDescent="0.25">
      <c r="A44" s="10"/>
    </row>
  </sheetData>
  <mergeCells count="1">
    <mergeCell ref="A3:B3"/>
  </mergeCells>
  <phoneticPr fontId="0" type="noConversion"/>
  <pageMargins left="0.7" right="0.7" top="0.78740157499999996" bottom="0.78740157499999996" header="0.3" footer="0.3"/>
  <pageSetup paperSize="9" scale="77" fitToWidth="0" orientation="landscape" horizontalDpi="4294967293" verticalDpi="0" r:id="rId1"/>
  <ignoredErrors>
    <ignoredError sqref="E3:G16 E2:G2 H2:H15 B37 C31 B16:B27 E18:F18 F17:G17 C33:C36"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1</xdr:col>
                    <xdr:colOff>457200</xdr:colOff>
                    <xdr:row>29</xdr:row>
                    <xdr:rowOff>0</xdr:rowOff>
                  </from>
                  <to>
                    <xdr:col>2</xdr:col>
                    <xdr:colOff>0</xdr:colOff>
                    <xdr:row>30</xdr:row>
                    <xdr:rowOff>28575</xdr:rowOff>
                  </to>
                </anchor>
              </controlPr>
            </control>
          </mc:Choice>
        </mc:AlternateContent>
        <mc:AlternateContent xmlns:mc="http://schemas.openxmlformats.org/markup-compatibility/2006">
          <mc:Choice Requires="x14">
            <control shapeId="1026" r:id="rId5" name="Check Box 2">
              <controlPr defaultSize="0" autoFill="0" autoLine="0" autoPict="0">
                <anchor moveWithCells="1">
                  <from>
                    <xdr:col>1</xdr:col>
                    <xdr:colOff>457200</xdr:colOff>
                    <xdr:row>30</xdr:row>
                    <xdr:rowOff>0</xdr:rowOff>
                  </from>
                  <to>
                    <xdr:col>2</xdr:col>
                    <xdr:colOff>0</xdr:colOff>
                    <xdr:row>31</xdr:row>
                    <xdr:rowOff>28575</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1</xdr:col>
                    <xdr:colOff>457200</xdr:colOff>
                    <xdr:row>31</xdr:row>
                    <xdr:rowOff>0</xdr:rowOff>
                  </from>
                  <to>
                    <xdr:col>2</xdr:col>
                    <xdr:colOff>0</xdr:colOff>
                    <xdr:row>32</xdr:row>
                    <xdr:rowOff>28575</xdr:rowOff>
                  </to>
                </anchor>
              </controlPr>
            </control>
          </mc:Choice>
        </mc:AlternateContent>
        <mc:AlternateContent xmlns:mc="http://schemas.openxmlformats.org/markup-compatibility/2006">
          <mc:Choice Requires="x14">
            <control shapeId="1028" r:id="rId7" name="Check Box 4">
              <controlPr defaultSize="0" autoFill="0" autoLine="0" autoPict="0">
                <anchor moveWithCells="1">
                  <from>
                    <xdr:col>1</xdr:col>
                    <xdr:colOff>457200</xdr:colOff>
                    <xdr:row>33</xdr:row>
                    <xdr:rowOff>0</xdr:rowOff>
                  </from>
                  <to>
                    <xdr:col>2</xdr:col>
                    <xdr:colOff>0</xdr:colOff>
                    <xdr:row>34</xdr:row>
                    <xdr:rowOff>28575</xdr:rowOff>
                  </to>
                </anchor>
              </controlPr>
            </control>
          </mc:Choice>
        </mc:AlternateContent>
        <mc:AlternateContent xmlns:mc="http://schemas.openxmlformats.org/markup-compatibility/2006">
          <mc:Choice Requires="x14">
            <control shapeId="1029" r:id="rId8" name="Check Box 5">
              <controlPr defaultSize="0" autoFill="0" autoLine="0" autoPict="0">
                <anchor moveWithCells="1">
                  <from>
                    <xdr:col>1</xdr:col>
                    <xdr:colOff>457200</xdr:colOff>
                    <xdr:row>32</xdr:row>
                    <xdr:rowOff>0</xdr:rowOff>
                  </from>
                  <to>
                    <xdr:col>2</xdr:col>
                    <xdr:colOff>0</xdr:colOff>
                    <xdr:row>33</xdr:row>
                    <xdr:rowOff>28575</xdr:rowOff>
                  </to>
                </anchor>
              </controlPr>
            </control>
          </mc:Choice>
        </mc:AlternateContent>
        <mc:AlternateContent xmlns:mc="http://schemas.openxmlformats.org/markup-compatibility/2006">
          <mc:Choice Requires="x14">
            <control shapeId="1030" r:id="rId9" name="Check Box 6">
              <controlPr defaultSize="0" autoFill="0" autoLine="0" autoPict="0">
                <anchor moveWithCells="1">
                  <from>
                    <xdr:col>1</xdr:col>
                    <xdr:colOff>457200</xdr:colOff>
                    <xdr:row>34</xdr:row>
                    <xdr:rowOff>0</xdr:rowOff>
                  </from>
                  <to>
                    <xdr:col>2</xdr:col>
                    <xdr:colOff>0</xdr:colOff>
                    <xdr:row>35</xdr:row>
                    <xdr:rowOff>28575</xdr:rowOff>
                  </to>
                </anchor>
              </controlPr>
            </control>
          </mc:Choice>
        </mc:AlternateContent>
        <mc:AlternateContent xmlns:mc="http://schemas.openxmlformats.org/markup-compatibility/2006">
          <mc:Choice Requires="x14">
            <control shapeId="1031" r:id="rId10" name="Check Box 7">
              <controlPr defaultSize="0" autoFill="0" autoLine="0" autoPict="0">
                <anchor moveWithCells="1">
                  <from>
                    <xdr:col>1</xdr:col>
                    <xdr:colOff>457200</xdr:colOff>
                    <xdr:row>35</xdr:row>
                    <xdr:rowOff>0</xdr:rowOff>
                  </from>
                  <to>
                    <xdr:col>2</xdr:col>
                    <xdr:colOff>0</xdr:colOff>
                    <xdr:row>36</xdr:row>
                    <xdr:rowOff>28575</xdr:rowOff>
                  </to>
                </anchor>
              </controlPr>
            </control>
          </mc:Choice>
        </mc:AlternateContent>
      </controls>
    </mc:Choice>
  </mc:AlternateConten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87829-06DA-4514-B3ED-A4BB1DEBAE54}">
  <sheetPr codeName="Tabelle14">
    <tabColor rgb="FFFFFF00"/>
  </sheetPr>
  <dimension ref="S1:U27"/>
  <sheetViews>
    <sheetView topLeftCell="A4" workbookViewId="0">
      <selection activeCell="S31" sqref="S31"/>
    </sheetView>
  </sheetViews>
  <sheetFormatPr baseColWidth="10" defaultRowHeight="15" x14ac:dyDescent="0.25"/>
  <cols>
    <col min="19" max="19" width="34.7109375" bestFit="1" customWidth="1"/>
    <col min="21" max="21" width="0" hidden="1" customWidth="1"/>
  </cols>
  <sheetData>
    <row r="1" spans="19:21" x14ac:dyDescent="0.25">
      <c r="S1" s="12" t="s">
        <v>31</v>
      </c>
      <c r="U1" t="s">
        <v>65</v>
      </c>
    </row>
    <row r="2" spans="19:21" x14ac:dyDescent="0.25">
      <c r="S2" s="16"/>
      <c r="U2" t="s">
        <v>63</v>
      </c>
    </row>
    <row r="3" spans="19:21" x14ac:dyDescent="0.25">
      <c r="S3" s="15" t="s">
        <v>35</v>
      </c>
      <c r="U3" t="s">
        <v>22</v>
      </c>
    </row>
    <row r="4" spans="19:21" x14ac:dyDescent="0.25">
      <c r="S4" s="15" t="s">
        <v>32</v>
      </c>
      <c r="U4" t="s">
        <v>62</v>
      </c>
    </row>
    <row r="5" spans="19:21" x14ac:dyDescent="0.25">
      <c r="S5" s="16"/>
      <c r="U5" t="s">
        <v>64</v>
      </c>
    </row>
    <row r="6" spans="19:21" x14ac:dyDescent="0.25">
      <c r="S6" s="17" t="s">
        <v>33</v>
      </c>
      <c r="U6" t="s">
        <v>66</v>
      </c>
    </row>
    <row r="7" spans="19:21" x14ac:dyDescent="0.25">
      <c r="S7" s="17" t="s">
        <v>34</v>
      </c>
    </row>
    <row r="8" spans="19:21" x14ac:dyDescent="0.25">
      <c r="S8" s="16"/>
    </row>
    <row r="9" spans="19:21" x14ac:dyDescent="0.25">
      <c r="S9" s="18" t="s">
        <v>53</v>
      </c>
    </row>
    <row r="20" spans="19:20" ht="15" customHeight="1" x14ac:dyDescent="0.25">
      <c r="T20" s="39"/>
    </row>
    <row r="21" spans="19:20" ht="15" customHeight="1" x14ac:dyDescent="0.25">
      <c r="T21" s="39"/>
    </row>
    <row r="23" spans="19:20" x14ac:dyDescent="0.25">
      <c r="S23" s="42" t="s">
        <v>55</v>
      </c>
    </row>
    <row r="24" spans="19:20" x14ac:dyDescent="0.25">
      <c r="S24" s="42"/>
    </row>
    <row r="27" spans="19:20" x14ac:dyDescent="0.25">
      <c r="S27" t="s">
        <v>67</v>
      </c>
    </row>
  </sheetData>
  <mergeCells count="1">
    <mergeCell ref="S23:S24"/>
  </mergeCells>
  <hyperlinks>
    <hyperlink ref="S6" r:id="rId1" xr:uid="{89F14AC6-BB97-4509-BDDB-3933BB224083}"/>
    <hyperlink ref="S7" r:id="rId2" xr:uid="{3CE5EC58-06A2-4241-ACD6-D8FBD26D9934}"/>
    <hyperlink ref="S9" r:id="rId3" xr:uid="{D11ADE24-BCD5-4597-B5B1-A3DEFDEF0807}"/>
    <hyperlink ref="S23" r:id="rId4" display="Vollversion" xr:uid="{1055F3FB-A0AF-4EC9-B88B-CBB5B8D66FCB}"/>
  </hyperlinks>
  <pageMargins left="0.7" right="0.7" top="0.78740157499999996" bottom="0.78740157499999996" header="0.3" footer="0.3"/>
  <pageSetup paperSize="9" orientation="portrait" horizontalDpi="4294967293" verticalDpi="0"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3">
    <tabColor theme="4"/>
    <pageSetUpPr fitToPage="1"/>
  </sheetPr>
  <dimension ref="A1:P32"/>
  <sheetViews>
    <sheetView zoomScaleNormal="100" workbookViewId="0">
      <selection activeCell="L33" sqref="L33"/>
    </sheetView>
  </sheetViews>
  <sheetFormatPr baseColWidth="10" defaultRowHeight="15" x14ac:dyDescent="0.25"/>
  <cols>
    <col min="1" max="1" width="7.2851562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ht="15" customHeight="1" x14ac:dyDescent="0.25">
      <c r="A1" s="19" t="s">
        <v>0</v>
      </c>
      <c r="B1" s="19" t="s">
        <v>1</v>
      </c>
      <c r="C1" s="19" t="s">
        <v>37</v>
      </c>
      <c r="D1" s="20" t="s">
        <v>2</v>
      </c>
      <c r="E1" s="20" t="s">
        <v>3</v>
      </c>
      <c r="F1" s="20" t="s">
        <v>4</v>
      </c>
      <c r="G1" s="21" t="s">
        <v>5</v>
      </c>
      <c r="H1" s="20" t="s">
        <v>60</v>
      </c>
      <c r="I1" s="20" t="s">
        <v>7</v>
      </c>
      <c r="J1" s="20" t="s">
        <v>36</v>
      </c>
      <c r="L1" s="38" t="str">
        <f>TEXT(A2,"MMMM")&amp;" "&amp;YEAR(A2)</f>
        <v>Februar 2024</v>
      </c>
      <c r="N1" s="35"/>
      <c r="P1" s="34" t="s">
        <v>56</v>
      </c>
    </row>
    <row r="2" spans="1:16" x14ac:dyDescent="0.25">
      <c r="A2" s="29">
        <v>45323</v>
      </c>
      <c r="B2" t="str">
        <f>TEXT(A2,"TTT")</f>
        <v>Do</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45324</v>
      </c>
      <c r="B3" t="str">
        <f t="shared" ref="B3:B30" si="0">TEXT(A3,"TTT")</f>
        <v>Fr</v>
      </c>
      <c r="G3" s="27">
        <f t="shared" ref="G3:G29" si="1">IF(OR(C3="krank",C3="Urlaub",C3="Sonderurlaub"), H3,IF(D3&lt;=E3,(E3-D3-F3)*24,(1-D3+E3-F3)*24)+IF(C3= "Urlaub halber Tag",H3/2,0)+IF(AND(C3="Urlaub halber Tag", J3="halber Arbeitstag"),H3/2,0))</f>
        <v>0</v>
      </c>
      <c r="H3" s="27">
        <f ca="1">IF(P3&lt;&gt;"",P3,IF(OR(C3="Feiertag",A3&lt;Gesamt!$B$11,A3&gt;Gesamt!$B$13,),0,INDIRECT("M"&amp;WEEKDAY(A3,2)+19)))</f>
        <v>0</v>
      </c>
      <c r="I3" s="27">
        <f t="shared" ref="I3:I29" si="2">IF(OR(C3="Überstundenabbau",C3="Urlaub halber Tag",E3&lt;&gt;""),G3-H3,0)</f>
        <v>0</v>
      </c>
      <c r="J3" s="7"/>
      <c r="L3" s="40" t="str">
        <f>Gesamt!A3</f>
        <v>Nicolas Pawelka</v>
      </c>
      <c r="M3" s="40"/>
      <c r="N3" s="36"/>
      <c r="P3" s="7"/>
    </row>
    <row r="4" spans="1:16" x14ac:dyDescent="0.25">
      <c r="A4" s="29">
        <v>45325</v>
      </c>
      <c r="B4" t="str">
        <f t="shared" si="0"/>
        <v>Sa</v>
      </c>
      <c r="G4" s="27">
        <f t="shared" si="1"/>
        <v>0</v>
      </c>
      <c r="H4" s="27">
        <f ca="1">IF(P4&lt;&gt;"",P4,IF(OR(C4="Feiertag",A4&lt;Gesamt!$B$11,A4&gt;Gesamt!$B$13,),0,INDIRECT("M"&amp;WEEKDAY(A4,2)+19)))</f>
        <v>0</v>
      </c>
      <c r="I4" s="27">
        <f t="shared" si="2"/>
        <v>0</v>
      </c>
      <c r="J4" s="7"/>
      <c r="N4" s="36"/>
      <c r="P4" s="7"/>
    </row>
    <row r="5" spans="1:16" x14ac:dyDescent="0.25">
      <c r="A5" s="29">
        <v>45326</v>
      </c>
      <c r="B5" t="str">
        <f t="shared" si="0"/>
        <v>So</v>
      </c>
      <c r="G5" s="27">
        <f t="shared" si="1"/>
        <v>0</v>
      </c>
      <c r="H5" s="27">
        <f ca="1">IF(P5&lt;&gt;"",P5,IF(OR(C5="Feiertag",A5&lt;Gesamt!$B$11,A5&gt;Gesamt!$B$13,),0,INDIRECT("M"&amp;WEEKDAY(A5,2)+19)))</f>
        <v>0</v>
      </c>
      <c r="I5" s="27">
        <f t="shared" si="2"/>
        <v>0</v>
      </c>
      <c r="J5" s="7"/>
      <c r="K5" s="23"/>
      <c r="L5" s="1" t="s">
        <v>8</v>
      </c>
      <c r="M5" s="27">
        <f>SUM(I2:I32)</f>
        <v>0</v>
      </c>
      <c r="N5" s="36"/>
      <c r="P5" s="7"/>
    </row>
    <row r="6" spans="1:16" x14ac:dyDescent="0.25">
      <c r="A6" s="29">
        <v>45327</v>
      </c>
      <c r="B6" t="str">
        <f t="shared" si="0"/>
        <v>Mo</v>
      </c>
      <c r="G6" s="27">
        <f t="shared" si="1"/>
        <v>0</v>
      </c>
      <c r="H6" s="27">
        <f ca="1">IF(P6&lt;&gt;"",P6,IF(OR(C6="Feiertag",A6&lt;Gesamt!$B$11,A6&gt;Gesamt!$B$13,),0,INDIRECT("M"&amp;WEEKDAY(A6,2)+19)))</f>
        <v>0</v>
      </c>
      <c r="I6" s="27">
        <f t="shared" si="2"/>
        <v>0</v>
      </c>
      <c r="J6" s="7"/>
      <c r="L6" s="25"/>
      <c r="N6" s="36"/>
      <c r="P6" s="7"/>
    </row>
    <row r="7" spans="1:16" x14ac:dyDescent="0.25">
      <c r="A7" s="29">
        <v>45328</v>
      </c>
      <c r="B7" t="str">
        <f t="shared" si="0"/>
        <v>Di</v>
      </c>
      <c r="G7" s="27">
        <f t="shared" si="1"/>
        <v>0</v>
      </c>
      <c r="H7" s="27">
        <f ca="1">IF(P7&lt;&gt;"",P7,IF(OR(C7="Feiertag",A7&lt;Gesamt!$B$11,A7&gt;Gesamt!$B$13,),0,INDIRECT("M"&amp;WEEKDAY(A7,2)+19)))</f>
        <v>0</v>
      </c>
      <c r="I7" s="27">
        <f t="shared" si="2"/>
        <v>0</v>
      </c>
      <c r="J7" s="7"/>
      <c r="L7" s="1" t="s">
        <v>59</v>
      </c>
      <c r="M7" s="27">
        <f>Gesamt!B9+SUM(Gesamt!E2:E3)-SUM(Gesamt!J2:J3)</f>
        <v>1.25</v>
      </c>
      <c r="N7" s="36"/>
      <c r="P7" s="7"/>
    </row>
    <row r="8" spans="1:16" x14ac:dyDescent="0.25">
      <c r="A8" s="29">
        <v>45329</v>
      </c>
      <c r="B8" t="str">
        <f t="shared" si="0"/>
        <v>Mi</v>
      </c>
      <c r="G8" s="27">
        <f t="shared" si="1"/>
        <v>0</v>
      </c>
      <c r="H8" s="27">
        <f ca="1">IF(P8&lt;&gt;"",P8,IF(OR(C8="Feiertag",A8&lt;Gesamt!$B$11,A8&gt;Gesamt!$B$13,),0,INDIRECT("M"&amp;WEEKDAY(A8,2)+19)))</f>
        <v>0</v>
      </c>
      <c r="I8" s="27">
        <f t="shared" si="2"/>
        <v>0</v>
      </c>
      <c r="J8" s="7"/>
      <c r="L8" s="25"/>
      <c r="N8" s="36"/>
      <c r="P8" s="7"/>
    </row>
    <row r="9" spans="1:16" x14ac:dyDescent="0.25">
      <c r="A9" s="29">
        <v>45330</v>
      </c>
      <c r="B9" t="str">
        <f t="shared" si="0"/>
        <v>Do</v>
      </c>
      <c r="G9" s="27">
        <f t="shared" si="1"/>
        <v>0</v>
      </c>
      <c r="H9" s="27">
        <f ca="1">IF(P9&lt;&gt;"",P9,IF(OR(C9="Feiertag",A9&lt;Gesamt!$B$11,A9&gt;Gesamt!$B$13,),0,INDIRECT("M"&amp;WEEKDAY(A9,2)+19)))</f>
        <v>0</v>
      </c>
      <c r="I9" s="27">
        <f t="shared" si="2"/>
        <v>0</v>
      </c>
      <c r="J9" s="7"/>
      <c r="L9" s="1" t="s">
        <v>25</v>
      </c>
      <c r="M9">
        <f>COUNTIF(C2:C32,"krank")</f>
        <v>0</v>
      </c>
      <c r="N9" s="36"/>
      <c r="P9" s="7"/>
    </row>
    <row r="10" spans="1:16" x14ac:dyDescent="0.25">
      <c r="A10" s="29">
        <v>45331</v>
      </c>
      <c r="B10" t="str">
        <f t="shared" si="0"/>
        <v>Fr</v>
      </c>
      <c r="G10" s="27">
        <f t="shared" si="1"/>
        <v>0</v>
      </c>
      <c r="H10" s="27">
        <f ca="1">IF(P10&lt;&gt;"",P10,IF(OR(C10="Feiertag",A10&lt;Gesamt!$B$11,A10&gt;Gesamt!$B$13,),0,INDIRECT("M"&amp;WEEKDAY(A10,2)+19)))</f>
        <v>0</v>
      </c>
      <c r="I10" s="27">
        <f t="shared" si="2"/>
        <v>0</v>
      </c>
      <c r="J10" s="7"/>
      <c r="L10" s="25"/>
      <c r="N10" s="36"/>
      <c r="P10" s="7"/>
    </row>
    <row r="11" spans="1:16" x14ac:dyDescent="0.25">
      <c r="A11" s="29">
        <v>45332</v>
      </c>
      <c r="B11" t="str">
        <f t="shared" si="0"/>
        <v>Sa</v>
      </c>
      <c r="G11" s="27">
        <f t="shared" si="1"/>
        <v>0</v>
      </c>
      <c r="H11" s="27">
        <f ca="1">IF(P11&lt;&gt;"",P11,IF(OR(C11="Feiertag",A11&lt;Gesamt!$B$11,A11&gt;Gesamt!$B$13,),0,INDIRECT("M"&amp;WEEKDAY(A11,2)+19)))</f>
        <v>0</v>
      </c>
      <c r="I11" s="27">
        <f t="shared" si="2"/>
        <v>0</v>
      </c>
      <c r="J11" s="7"/>
      <c r="L11" s="1" t="s">
        <v>57</v>
      </c>
      <c r="M11" s="28">
        <f>SUM(Gesamt!F2:F3)</f>
        <v>0</v>
      </c>
      <c r="N11" s="36"/>
      <c r="P11" s="7"/>
    </row>
    <row r="12" spans="1:16" x14ac:dyDescent="0.25">
      <c r="A12" s="29">
        <v>45333</v>
      </c>
      <c r="B12" t="str">
        <f t="shared" si="0"/>
        <v>So</v>
      </c>
      <c r="G12" s="27">
        <f t="shared" si="1"/>
        <v>0</v>
      </c>
      <c r="H12" s="27">
        <f ca="1">IF(P12&lt;&gt;"",P12,IF(OR(C12="Feiertag",A12&lt;Gesamt!$B$11,A12&gt;Gesamt!$B$13,),0,INDIRECT("M"&amp;WEEKDAY(A12,2)+19)))</f>
        <v>0</v>
      </c>
      <c r="I12" s="27">
        <f t="shared" si="2"/>
        <v>0</v>
      </c>
      <c r="J12" s="7"/>
      <c r="L12" s="25"/>
      <c r="N12" s="36"/>
      <c r="P12" s="7"/>
    </row>
    <row r="13" spans="1:16" x14ac:dyDescent="0.25">
      <c r="A13" s="29">
        <v>45334</v>
      </c>
      <c r="B13" t="str">
        <f t="shared" si="0"/>
        <v>Mo</v>
      </c>
      <c r="G13" s="27">
        <f t="shared" si="1"/>
        <v>0</v>
      </c>
      <c r="H13" s="27">
        <f ca="1">IF(P13&lt;&gt;"",P13,IF(OR(C13="Feiertag",A13&lt;Gesamt!$B$11,A13&gt;Gesamt!$B$13,),0,INDIRECT("M"&amp;WEEKDAY(A13,2)+19)))</f>
        <v>0</v>
      </c>
      <c r="I13" s="27">
        <f t="shared" si="2"/>
        <v>0</v>
      </c>
      <c r="J13" s="7"/>
      <c r="L13" s="1" t="s">
        <v>26</v>
      </c>
      <c r="M13">
        <f>COUNTIF(C2:C32, "Urlaub")+COUNTIF(C2:C32,"Urlaub halber Tag")/2</f>
        <v>0</v>
      </c>
      <c r="N13" s="36"/>
      <c r="P13" s="7"/>
    </row>
    <row r="14" spans="1:16" x14ac:dyDescent="0.25">
      <c r="A14" s="29">
        <v>45335</v>
      </c>
      <c r="B14" t="str">
        <f t="shared" si="0"/>
        <v>Di</v>
      </c>
      <c r="G14" s="27">
        <f t="shared" si="1"/>
        <v>0</v>
      </c>
      <c r="H14" s="27">
        <f ca="1">IF(P14&lt;&gt;"",P14,IF(OR(C14="Feiertag",A14&lt;Gesamt!$B$11,A14&gt;Gesamt!$B$13,),0,INDIRECT("M"&amp;WEEKDAY(A14,2)+19)))</f>
        <v>0</v>
      </c>
      <c r="I14" s="27">
        <f t="shared" si="2"/>
        <v>0</v>
      </c>
      <c r="J14" s="7"/>
      <c r="L14" s="25"/>
      <c r="N14" s="36"/>
      <c r="P14" s="7"/>
    </row>
    <row r="15" spans="1:16" x14ac:dyDescent="0.25">
      <c r="A15" s="29">
        <v>45336</v>
      </c>
      <c r="B15" t="str">
        <f t="shared" si="0"/>
        <v>Mi</v>
      </c>
      <c r="G15" s="27">
        <f t="shared" si="1"/>
        <v>0</v>
      </c>
      <c r="H15" s="27">
        <f ca="1">IF(P15&lt;&gt;"",P15,IF(OR(C15="Feiertag",A15&lt;Gesamt!$B$11,A15&gt;Gesamt!$B$13,),0,INDIRECT("M"&amp;WEEKDAY(A15,2)+19)))</f>
        <v>0</v>
      </c>
      <c r="I15" s="27">
        <f t="shared" si="2"/>
        <v>0</v>
      </c>
      <c r="J15" s="7"/>
      <c r="L15" s="1" t="s">
        <v>58</v>
      </c>
      <c r="M15">
        <f>Gesamt!B5+Gesamt!B7-SUM(Gesamt!G2:G3)</f>
        <v>11</v>
      </c>
      <c r="N15" s="36"/>
      <c r="P15" s="7"/>
    </row>
    <row r="16" spans="1:16" x14ac:dyDescent="0.25">
      <c r="A16" s="29">
        <v>45337</v>
      </c>
      <c r="B16" t="str">
        <f t="shared" si="0"/>
        <v>Do</v>
      </c>
      <c r="G16" s="27">
        <f t="shared" si="1"/>
        <v>0</v>
      </c>
      <c r="H16" s="27">
        <f ca="1">IF(P16&lt;&gt;"",P16,IF(OR(C16="Feiertag",A16&lt;Gesamt!$B$11,A16&gt;Gesamt!$B$13,),0,INDIRECT("M"&amp;WEEKDAY(A16,2)+19)))</f>
        <v>0</v>
      </c>
      <c r="I16" s="27">
        <f t="shared" si="2"/>
        <v>0</v>
      </c>
      <c r="J16" s="7"/>
      <c r="N16" s="36"/>
      <c r="P16" s="7"/>
    </row>
    <row r="17" spans="1:16" x14ac:dyDescent="0.25">
      <c r="A17" s="29">
        <v>45338</v>
      </c>
      <c r="B17" t="str">
        <f t="shared" si="0"/>
        <v>Fr</v>
      </c>
      <c r="G17" s="27">
        <f t="shared" si="1"/>
        <v>0</v>
      </c>
      <c r="H17" s="27">
        <f ca="1">IF(P17&lt;&gt;"",P17,IF(OR(C17="Feiertag",A17&lt;Gesamt!$B$11,A17&gt;Gesamt!$B$13,),0,INDIRECT("M"&amp;WEEKDAY(A17,2)+19)))</f>
        <v>0</v>
      </c>
      <c r="I17" s="27">
        <f t="shared" si="2"/>
        <v>0</v>
      </c>
      <c r="J17" s="7"/>
      <c r="L17" s="1" t="s">
        <v>50</v>
      </c>
      <c r="M17" s="27">
        <f>SUM(G2:G32)</f>
        <v>0</v>
      </c>
      <c r="N17" s="36"/>
      <c r="P17" s="7"/>
    </row>
    <row r="18" spans="1:16" x14ac:dyDescent="0.25">
      <c r="A18" s="29">
        <v>45339</v>
      </c>
      <c r="B18" t="str">
        <f t="shared" si="0"/>
        <v>Sa</v>
      </c>
      <c r="G18" s="27">
        <f t="shared" si="1"/>
        <v>0</v>
      </c>
      <c r="H18" s="27">
        <f ca="1">IF(P18&lt;&gt;"",P18,IF(OR(C18="Feiertag",A18&lt;Gesamt!$B$11,A18&gt;Gesamt!$B$13,),0,INDIRECT("M"&amp;WEEKDAY(A18,2)+19)))</f>
        <v>0</v>
      </c>
      <c r="I18" s="27">
        <f t="shared" si="2"/>
        <v>0</v>
      </c>
      <c r="J18" s="7"/>
      <c r="N18" s="36"/>
      <c r="P18" s="7"/>
    </row>
    <row r="19" spans="1:16" x14ac:dyDescent="0.25">
      <c r="A19" s="29">
        <v>45340</v>
      </c>
      <c r="B19" t="str">
        <f t="shared" si="0"/>
        <v>So</v>
      </c>
      <c r="G19" s="27">
        <f t="shared" si="1"/>
        <v>0</v>
      </c>
      <c r="H19" s="27">
        <f ca="1">IF(P19&lt;&gt;"",P19,IF(OR(C19="Feiertag",A19&lt;Gesamt!$B$11,A19&gt;Gesamt!$B$13,),0,INDIRECT("M"&amp;WEEKDAY(A19,2)+19)))</f>
        <v>0</v>
      </c>
      <c r="I19" s="27">
        <f t="shared" si="2"/>
        <v>0</v>
      </c>
      <c r="J19" s="7"/>
      <c r="L19" s="13" t="s">
        <v>6</v>
      </c>
      <c r="N19" s="36"/>
      <c r="P19" s="7"/>
    </row>
    <row r="20" spans="1:16" x14ac:dyDescent="0.25">
      <c r="A20" s="29">
        <v>45341</v>
      </c>
      <c r="B20" t="str">
        <f t="shared" si="0"/>
        <v>Mo</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45342</v>
      </c>
      <c r="B21" t="str">
        <f t="shared" si="0"/>
        <v>Di</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45343</v>
      </c>
      <c r="B22" t="str">
        <f t="shared" si="0"/>
        <v>Mi</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45344</v>
      </c>
      <c r="B23" t="str">
        <f t="shared" si="0"/>
        <v>Do</v>
      </c>
      <c r="G23" s="27">
        <f t="shared" si="1"/>
        <v>0</v>
      </c>
      <c r="H23" s="27">
        <f ca="1">IF(P23&lt;&gt;"",P23,IF(OR(C23="Feiertag",A23&lt;Gesamt!$B$11,A23&gt;Gesamt!$B$13,),0,INDIRECT("M"&amp;WEEKDAY(A23,2)+19)))</f>
        <v>0</v>
      </c>
      <c r="I23" s="27">
        <f t="shared" si="2"/>
        <v>0</v>
      </c>
      <c r="J23" s="7"/>
      <c r="L23" s="6" t="s">
        <v>46</v>
      </c>
      <c r="M23" s="7">
        <f>Gesamt!C33</f>
        <v>0</v>
      </c>
      <c r="N23" s="36"/>
      <c r="P23" s="7"/>
    </row>
    <row r="24" spans="1:16" x14ac:dyDescent="0.25">
      <c r="A24" s="29">
        <v>45345</v>
      </c>
      <c r="B24" t="str">
        <f t="shared" si="0"/>
        <v>Fr</v>
      </c>
      <c r="G24" s="27">
        <f t="shared" si="1"/>
        <v>0</v>
      </c>
      <c r="H24" s="27">
        <f ca="1">IF(P24&lt;&gt;"",P24,IF(OR(C24="Feiertag",A24&lt;Gesamt!$B$11,A24&gt;Gesamt!$B$13,),0,INDIRECT("M"&amp;WEEKDAY(A24,2)+19)))</f>
        <v>0</v>
      </c>
      <c r="I24" s="27">
        <f t="shared" si="2"/>
        <v>0</v>
      </c>
      <c r="J24" s="7"/>
      <c r="L24" s="6" t="s">
        <v>47</v>
      </c>
      <c r="M24" s="7">
        <f>Gesamt!C34</f>
        <v>0</v>
      </c>
      <c r="N24" s="36"/>
      <c r="P24" s="7"/>
    </row>
    <row r="25" spans="1:16" x14ac:dyDescent="0.25">
      <c r="A25" s="29">
        <v>45346</v>
      </c>
      <c r="B25" t="str">
        <f t="shared" si="0"/>
        <v>Sa</v>
      </c>
      <c r="G25" s="27">
        <f t="shared" si="1"/>
        <v>0</v>
      </c>
      <c r="H25" s="27">
        <f ca="1">IF(P25&lt;&gt;"",P25,IF(OR(C25="Feiertag",A25&lt;Gesamt!$B$11,A25&gt;Gesamt!$B$13,),0,INDIRECT("M"&amp;WEEKDAY(A25,2)+19)))</f>
        <v>0</v>
      </c>
      <c r="I25" s="27">
        <f t="shared" si="2"/>
        <v>0</v>
      </c>
      <c r="J25" s="7"/>
      <c r="L25" s="6" t="s">
        <v>48</v>
      </c>
      <c r="M25" s="7">
        <f>Gesamt!C35</f>
        <v>0</v>
      </c>
      <c r="N25" s="36"/>
      <c r="P25" s="7"/>
    </row>
    <row r="26" spans="1:16" x14ac:dyDescent="0.25">
      <c r="A26" s="29">
        <v>45347</v>
      </c>
      <c r="B26" t="str">
        <f t="shared" si="0"/>
        <v>So</v>
      </c>
      <c r="G26" s="27">
        <f t="shared" si="1"/>
        <v>0</v>
      </c>
      <c r="H26" s="27">
        <f ca="1">IF(P26&lt;&gt;"",P26,IF(OR(C26="Feiertag",A26&lt;Gesamt!$B$11,A26&gt;Gesamt!$B$13,),0,INDIRECT("M"&amp;WEEKDAY(A26,2)+19)))</f>
        <v>0</v>
      </c>
      <c r="I26" s="27">
        <f t="shared" si="2"/>
        <v>0</v>
      </c>
      <c r="J26" s="7"/>
      <c r="L26" s="6" t="s">
        <v>49</v>
      </c>
      <c r="M26" s="7">
        <f>Gesamt!C36</f>
        <v>0</v>
      </c>
      <c r="N26" s="36"/>
      <c r="P26" s="7"/>
    </row>
    <row r="27" spans="1:16" x14ac:dyDescent="0.25">
      <c r="A27" s="29">
        <v>45348</v>
      </c>
      <c r="B27" t="str">
        <f t="shared" si="0"/>
        <v>Mo</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45349</v>
      </c>
      <c r="B28" t="str">
        <f t="shared" si="0"/>
        <v>Di</v>
      </c>
      <c r="G28" s="27">
        <f t="shared" si="1"/>
        <v>0</v>
      </c>
      <c r="H28" s="27">
        <f ca="1">IF(P28&lt;&gt;"",P28,IF(OR(C28="Feiertag",A28&lt;Gesamt!$B$11,A28&gt;Gesamt!$B$13,),0,INDIRECT("M"&amp;WEEKDAY(A28,2)+19)))</f>
        <v>0</v>
      </c>
      <c r="I28" s="27">
        <f t="shared" si="2"/>
        <v>0</v>
      </c>
      <c r="J28" s="7"/>
      <c r="N28" s="36"/>
      <c r="P28" s="7"/>
    </row>
    <row r="29" spans="1:16" x14ac:dyDescent="0.25">
      <c r="A29" s="29">
        <v>45350</v>
      </c>
      <c r="B29" t="str">
        <f t="shared" si="0"/>
        <v>Mi</v>
      </c>
      <c r="G29" s="27">
        <f t="shared" si="1"/>
        <v>0</v>
      </c>
      <c r="H29" s="27">
        <f ca="1">IF(P29&lt;&gt;"",P29,IF(OR(C29="Feiertag",A29&lt;Gesamt!$B$11,A29&gt;Gesamt!$B$13,),0,INDIRECT("M"&amp;WEEKDAY(A29,2)+19)))</f>
        <v>0</v>
      </c>
      <c r="I29" s="27">
        <f t="shared" si="2"/>
        <v>0</v>
      </c>
      <c r="J29" s="7"/>
      <c r="N29" s="36"/>
      <c r="P29" s="7"/>
    </row>
    <row r="30" spans="1:16" x14ac:dyDescent="0.25">
      <c r="A30" s="29">
        <v>45351</v>
      </c>
      <c r="B30" t="str">
        <f t="shared" si="0"/>
        <v>Do</v>
      </c>
      <c r="G30" s="27">
        <f t="shared" ref="G30" si="3">IF(OR(C30="krank",C30="Urlaub",C30="Sonderurlaub"), H30,IF(D30&lt;=E30,(E30-D30-F30)*24,(1-D30+E30-F30)*24)+IF(C30= "Urlaub halber Tag",H30/2,0)+IF(AND(C30="Urlaub halber Tag", J30="halber Arbeitstag"),H30/2,0))</f>
        <v>0</v>
      </c>
      <c r="H30" s="27">
        <f ca="1">IF(P30&lt;&gt;"",P30,IF(OR(C30="Feiertag",A30&lt;Gesamt!$B$11,A30&gt;Gesamt!$B$13,),0,INDIRECT("M"&amp;WEEKDAY(A30,2)+19)))</f>
        <v>0</v>
      </c>
      <c r="I30" s="27">
        <f t="shared" ref="I30" si="4">IF(OR(C30="Überstundenabbau",C30="Urlaub halber Tag",E30&lt;&gt;""),G30-H30,0)</f>
        <v>0</v>
      </c>
      <c r="J30" s="7"/>
      <c r="N30" s="36"/>
      <c r="P30" s="7"/>
    </row>
    <row r="31" spans="1:16" x14ac:dyDescent="0.25">
      <c r="A31" s="23"/>
      <c r="H31" s="7"/>
      <c r="I31" s="7"/>
      <c r="J31" s="7"/>
    </row>
    <row r="32" spans="1:16" x14ac:dyDescent="0.25">
      <c r="A32" s="23"/>
      <c r="H32" s="7"/>
      <c r="I32" s="7"/>
      <c r="J32" s="7"/>
    </row>
  </sheetData>
  <sheetProtection algorithmName="SHA-512" hashValue="QG+FWGCr2wnaBfB8p4Sw9nlRNFPFMvf3bio8epZkNgUHBy5DfgqrwTVpkvzpiwlfnMYmr50HgbJdF47IYuHM4Q==" saltValue="j8N04an+BcAYW2lPtkhGkQ==" spinCount="100000" sheet="1" objects="1" scenarios="1" formatCells="0" formatColumns="0" formatRows="0" selectLockedCells="1"/>
  <mergeCells count="1">
    <mergeCell ref="L3:M3"/>
  </mergeCells>
  <phoneticPr fontId="0" type="noConversion"/>
  <conditionalFormatting sqref="A2:J30">
    <cfRule type="expression" dxfId="21" priority="1">
      <formula>$C2="Feiertag"</formula>
    </cfRule>
    <cfRule type="expression" dxfId="20" priority="2">
      <formula>WEEKDAY($A2,2)&gt;=6</formula>
    </cfRule>
  </conditionalFormatting>
  <pageMargins left="0.7" right="0.7" top="0.78740157499999996" bottom="0.78740157499999996" header="0.3" footer="0.3"/>
  <pageSetup paperSize="9" scale="94" orientation="landscape"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6231D017-6428-47A9-A2E4-3F7579344A2C}">
          <x14:formula1>
            <xm:f>Anleitung!$U$1:$U$6</xm:f>
          </x14:formula1>
          <xm:sqref>C2:C30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4">
    <tabColor theme="6"/>
    <pageSetUpPr fitToPage="1"/>
  </sheetPr>
  <dimension ref="A1:P32"/>
  <sheetViews>
    <sheetView zoomScaleNormal="100" workbookViewId="0">
      <selection activeCell="F13" sqref="F13"/>
    </sheetView>
  </sheetViews>
  <sheetFormatPr baseColWidth="10" defaultRowHeight="15" x14ac:dyDescent="0.25"/>
  <cols>
    <col min="1" max="1" width="7.2851562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60</v>
      </c>
      <c r="I1" s="20" t="s">
        <v>7</v>
      </c>
      <c r="J1" s="20" t="s">
        <v>36</v>
      </c>
      <c r="L1" s="38" t="str">
        <f>TEXT(A2,"MMMM")&amp;" "&amp;YEAR(A2)</f>
        <v>März 2024</v>
      </c>
      <c r="N1" s="35"/>
      <c r="P1" s="34" t="s">
        <v>56</v>
      </c>
    </row>
    <row r="2" spans="1:16" x14ac:dyDescent="0.25">
      <c r="A2" s="29">
        <v>45352</v>
      </c>
      <c r="B2" t="str">
        <f>TEXT(A2,"TTT")</f>
        <v>Fr</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45353</v>
      </c>
      <c r="B3" t="str">
        <f t="shared" ref="B3:B32" si="0">TEXT(A3,"TTT")</f>
        <v>Sa</v>
      </c>
      <c r="G3" s="27">
        <f t="shared" ref="G3:G32" si="1">IF(OR(C3="krank",C3="Urlaub",C3="Sonderurlaub"), H3,IF(D3&lt;=E3,(E3-D3-F3)*24,(1-D3+E3-F3)*24)+IF(C3= "Urlaub halber Tag",H3/2,0)+IF(AND(C3="Urlaub halber Tag", J3="halber Arbeitstag"),H3/2,0))</f>
        <v>0</v>
      </c>
      <c r="H3" s="27">
        <f ca="1">IF(P3&lt;&gt;"",P3,IF(OR(C3="Feiertag",A3&lt;Gesamt!$B$11,A3&gt;Gesamt!$B$13,),0,INDIRECT("M"&amp;WEEKDAY(A3,2)+19)))</f>
        <v>0</v>
      </c>
      <c r="I3" s="27">
        <f t="shared" ref="I3:I32" si="2">IF(OR(C3="Überstundenabbau",C3="Urlaub halber Tag",E3&lt;&gt;""),G3-H3,0)</f>
        <v>0</v>
      </c>
      <c r="J3" s="7"/>
      <c r="L3" s="40" t="str">
        <f>Gesamt!A3</f>
        <v>Nicolas Pawelka</v>
      </c>
      <c r="M3" s="40"/>
      <c r="N3" s="36"/>
      <c r="P3" s="7"/>
    </row>
    <row r="4" spans="1:16" x14ac:dyDescent="0.25">
      <c r="A4" s="29">
        <v>45354</v>
      </c>
      <c r="B4" t="str">
        <f t="shared" si="0"/>
        <v>So</v>
      </c>
      <c r="G4" s="27">
        <f t="shared" si="1"/>
        <v>0</v>
      </c>
      <c r="H4" s="27">
        <f ca="1">IF(P4&lt;&gt;"",P4,IF(OR(C4="Feiertag",A4&lt;Gesamt!$B$11,A4&gt;Gesamt!$B$13,),0,INDIRECT("M"&amp;WEEKDAY(A4,2)+19)))</f>
        <v>0</v>
      </c>
      <c r="I4" s="27">
        <f t="shared" si="2"/>
        <v>0</v>
      </c>
      <c r="J4" s="7"/>
      <c r="N4" s="36"/>
      <c r="P4" s="7"/>
    </row>
    <row r="5" spans="1:16" x14ac:dyDescent="0.25">
      <c r="A5" s="29">
        <v>45355</v>
      </c>
      <c r="B5" t="str">
        <f t="shared" si="0"/>
        <v>Mo</v>
      </c>
      <c r="D5" s="24">
        <v>0.33333333333333331</v>
      </c>
      <c r="E5" s="24">
        <v>0.6875</v>
      </c>
      <c r="F5" s="24">
        <v>2.0833333333333332E-2</v>
      </c>
      <c r="G5" s="27">
        <f t="shared" si="1"/>
        <v>8</v>
      </c>
      <c r="H5" s="27">
        <f ca="1">IF(P5&lt;&gt;"",P5,IF(OR(C5="Feiertag",A5&lt;Gesamt!$B$11,A5&gt;Gesamt!$B$13,),0,INDIRECT("M"&amp;WEEKDAY(A5,2)+19)))</f>
        <v>8</v>
      </c>
      <c r="I5" s="27">
        <f t="shared" ca="1" si="2"/>
        <v>0</v>
      </c>
      <c r="J5" s="7"/>
      <c r="K5" s="23"/>
      <c r="L5" s="1" t="s">
        <v>8</v>
      </c>
      <c r="M5" s="27">
        <f ca="1">SUM(I2:I32)</f>
        <v>10</v>
      </c>
      <c r="N5" s="36"/>
      <c r="P5" s="7"/>
    </row>
    <row r="6" spans="1:16" x14ac:dyDescent="0.25">
      <c r="A6" s="29">
        <v>45356</v>
      </c>
      <c r="B6" t="str">
        <f t="shared" si="0"/>
        <v>Di</v>
      </c>
      <c r="G6" s="27">
        <f t="shared" si="1"/>
        <v>0</v>
      </c>
      <c r="H6" s="27">
        <f ca="1">IF(P6&lt;&gt;"",P6,IF(OR(C6="Feiertag",A6&lt;Gesamt!$B$11,A6&gt;Gesamt!$B$13,),0,INDIRECT("M"&amp;WEEKDAY(A6,2)+19)))</f>
        <v>0</v>
      </c>
      <c r="I6" s="27">
        <f t="shared" si="2"/>
        <v>0</v>
      </c>
      <c r="J6" s="7"/>
      <c r="L6" s="25"/>
      <c r="N6" s="36"/>
      <c r="P6" s="7"/>
    </row>
    <row r="7" spans="1:16" x14ac:dyDescent="0.25">
      <c r="A7" s="29">
        <v>45357</v>
      </c>
      <c r="B7" t="str">
        <f t="shared" si="0"/>
        <v>Mi</v>
      </c>
      <c r="D7" s="24">
        <v>0</v>
      </c>
      <c r="E7" s="24">
        <v>0</v>
      </c>
      <c r="G7" s="27">
        <f t="shared" si="1"/>
        <v>0</v>
      </c>
      <c r="H7" s="27">
        <f ca="1">IF(P7&lt;&gt;"",P7,IF(OR(C7="Feiertag",A7&lt;Gesamt!$B$11,A7&gt;Gesamt!$B$13,),0,INDIRECT("M"&amp;WEEKDAY(A7,2)+19)))</f>
        <v>4</v>
      </c>
      <c r="I7" s="27">
        <f t="shared" ca="1" si="2"/>
        <v>-4</v>
      </c>
      <c r="J7" s="7"/>
      <c r="L7" s="1" t="s">
        <v>59</v>
      </c>
      <c r="M7" s="27">
        <f ca="1">Gesamt!B9+SUM(Gesamt!E2:E4)-SUM(Gesamt!J2:J4)</f>
        <v>11.25</v>
      </c>
      <c r="N7" s="36"/>
      <c r="P7" s="7"/>
    </row>
    <row r="8" spans="1:16" x14ac:dyDescent="0.25">
      <c r="A8" s="29">
        <v>45358</v>
      </c>
      <c r="B8" t="str">
        <f t="shared" si="0"/>
        <v>Do</v>
      </c>
      <c r="G8" s="27">
        <f t="shared" si="1"/>
        <v>0</v>
      </c>
      <c r="H8" s="27">
        <f ca="1">IF(P8&lt;&gt;"",P8,IF(OR(C8="Feiertag",A8&lt;Gesamt!$B$11,A8&gt;Gesamt!$B$13,),0,INDIRECT("M"&amp;WEEKDAY(A8,2)+19)))</f>
        <v>0</v>
      </c>
      <c r="I8" s="27">
        <f t="shared" si="2"/>
        <v>0</v>
      </c>
      <c r="J8" s="7"/>
      <c r="L8" s="25"/>
      <c r="N8" s="36"/>
      <c r="P8" s="7"/>
    </row>
    <row r="9" spans="1:16" x14ac:dyDescent="0.25">
      <c r="A9" s="29">
        <v>45359</v>
      </c>
      <c r="B9" t="str">
        <f t="shared" si="0"/>
        <v>Fr</v>
      </c>
      <c r="G9" s="27">
        <f t="shared" si="1"/>
        <v>0</v>
      </c>
      <c r="H9" s="27">
        <f ca="1">IF(P9&lt;&gt;"",P9,IF(OR(C9="Feiertag",A9&lt;Gesamt!$B$11,A9&gt;Gesamt!$B$13,),0,INDIRECT("M"&amp;WEEKDAY(A9,2)+19)))</f>
        <v>0</v>
      </c>
      <c r="I9" s="27">
        <f t="shared" si="2"/>
        <v>0</v>
      </c>
      <c r="J9" s="7"/>
      <c r="L9" s="1" t="s">
        <v>25</v>
      </c>
      <c r="M9">
        <f>COUNTIF(C2:C32,"krank")</f>
        <v>0</v>
      </c>
      <c r="N9" s="36"/>
      <c r="P9" s="7"/>
    </row>
    <row r="10" spans="1:16" x14ac:dyDescent="0.25">
      <c r="A10" s="29">
        <v>45360</v>
      </c>
      <c r="B10" t="str">
        <f t="shared" si="0"/>
        <v>Sa</v>
      </c>
      <c r="G10" s="27">
        <f t="shared" si="1"/>
        <v>0</v>
      </c>
      <c r="H10" s="27">
        <f ca="1">IF(P10&lt;&gt;"",P10,IF(OR(C10="Feiertag",A10&lt;Gesamt!$B$11,A10&gt;Gesamt!$B$13,),0,INDIRECT("M"&amp;WEEKDAY(A10,2)+19)))</f>
        <v>0</v>
      </c>
      <c r="I10" s="27">
        <f t="shared" si="2"/>
        <v>0</v>
      </c>
      <c r="J10" s="7"/>
      <c r="L10" s="25"/>
      <c r="N10" s="36"/>
      <c r="P10" s="7"/>
    </row>
    <row r="11" spans="1:16" x14ac:dyDescent="0.25">
      <c r="A11" s="29">
        <v>45361</v>
      </c>
      <c r="B11" t="str">
        <f t="shared" si="0"/>
        <v>So</v>
      </c>
      <c r="G11" s="27">
        <f t="shared" si="1"/>
        <v>0</v>
      </c>
      <c r="H11" s="27">
        <f ca="1">IF(P11&lt;&gt;"",P11,IF(OR(C11="Feiertag",A11&lt;Gesamt!$B$11,A11&gt;Gesamt!$B$13,),0,INDIRECT("M"&amp;WEEKDAY(A11,2)+19)))</f>
        <v>0</v>
      </c>
      <c r="I11" s="27">
        <f t="shared" si="2"/>
        <v>0</v>
      </c>
      <c r="J11" s="7"/>
      <c r="L11" s="1" t="s">
        <v>57</v>
      </c>
      <c r="M11" s="28">
        <f>SUM(Gesamt!F2:F4)</f>
        <v>0</v>
      </c>
      <c r="N11" s="36"/>
      <c r="P11" s="7"/>
    </row>
    <row r="12" spans="1:16" x14ac:dyDescent="0.25">
      <c r="A12" s="29">
        <v>45362</v>
      </c>
      <c r="B12" t="str">
        <f t="shared" si="0"/>
        <v>Mo</v>
      </c>
      <c r="D12" s="24">
        <v>0.27083333333333331</v>
      </c>
      <c r="E12" s="24">
        <v>0.625</v>
      </c>
      <c r="F12" s="24">
        <v>2.0833333333333332E-2</v>
      </c>
      <c r="G12" s="27">
        <f t="shared" si="1"/>
        <v>8</v>
      </c>
      <c r="H12" s="27">
        <f ca="1">IF(P12&lt;&gt;"",P12,IF(OR(C12="Feiertag",A12&lt;Gesamt!$B$11,A12&gt;Gesamt!$B$13,),0,INDIRECT("M"&amp;WEEKDAY(A12,2)+19)))</f>
        <v>8</v>
      </c>
      <c r="I12" s="27">
        <f t="shared" ca="1" si="2"/>
        <v>0</v>
      </c>
      <c r="J12" s="7"/>
      <c r="L12" s="25"/>
      <c r="N12" s="36"/>
      <c r="P12" s="7"/>
    </row>
    <row r="13" spans="1:16" x14ac:dyDescent="0.25">
      <c r="A13" s="29">
        <v>45363</v>
      </c>
      <c r="B13" t="str">
        <f t="shared" si="0"/>
        <v>Di</v>
      </c>
      <c r="D13" s="24">
        <v>0.3125</v>
      </c>
      <c r="E13" s="24">
        <v>0.60416666666666663</v>
      </c>
      <c r="F13" s="24">
        <v>2.0833333333333332E-2</v>
      </c>
      <c r="G13" s="27">
        <f t="shared" si="1"/>
        <v>6.5</v>
      </c>
      <c r="H13" s="27">
        <f ca="1">IF(P13&lt;&gt;"",P13,IF(OR(C13="Feiertag",A13&lt;Gesamt!$B$11,A13&gt;Gesamt!$B$13,),0,INDIRECT("M"&amp;WEEKDAY(A13,2)+19)))</f>
        <v>0</v>
      </c>
      <c r="I13" s="27">
        <f t="shared" ca="1" si="2"/>
        <v>6.5</v>
      </c>
      <c r="J13" s="7"/>
      <c r="L13" s="1" t="s">
        <v>26</v>
      </c>
      <c r="M13">
        <f>COUNTIF(C2:C32, "Urlaub")+COUNTIF(C2:C32,"Urlaub halber Tag")/2</f>
        <v>0</v>
      </c>
      <c r="N13" s="36"/>
      <c r="P13" s="7"/>
    </row>
    <row r="14" spans="1:16" x14ac:dyDescent="0.25">
      <c r="A14" s="29">
        <v>45364</v>
      </c>
      <c r="B14" t="str">
        <f t="shared" si="0"/>
        <v>Mi</v>
      </c>
      <c r="D14" s="24">
        <v>0.29166666666666669</v>
      </c>
      <c r="E14" s="24">
        <v>0.51041666666666663</v>
      </c>
      <c r="G14" s="27">
        <f t="shared" si="1"/>
        <v>5.2499999999999982</v>
      </c>
      <c r="H14" s="27">
        <f ca="1">IF(P14&lt;&gt;"",P14,IF(OR(C14="Feiertag",A14&lt;Gesamt!$B$11,A14&gt;Gesamt!$B$13,),0,INDIRECT("M"&amp;WEEKDAY(A14,2)+19)))</f>
        <v>4</v>
      </c>
      <c r="I14" s="27">
        <f t="shared" ca="1" si="2"/>
        <v>1.2499999999999982</v>
      </c>
      <c r="J14" s="7"/>
      <c r="L14" s="25"/>
      <c r="N14" s="36"/>
      <c r="P14" s="7"/>
    </row>
    <row r="15" spans="1:16" x14ac:dyDescent="0.25">
      <c r="A15" s="29">
        <v>45365</v>
      </c>
      <c r="B15" t="str">
        <f t="shared" si="0"/>
        <v>Do</v>
      </c>
      <c r="G15" s="27">
        <f t="shared" si="1"/>
        <v>0</v>
      </c>
      <c r="H15" s="27">
        <f ca="1">IF(P15&lt;&gt;"",P15,IF(OR(C15="Feiertag",A15&lt;Gesamt!$B$11,A15&gt;Gesamt!$B$13,),0,INDIRECT("M"&amp;WEEKDAY(A15,2)+19)))</f>
        <v>0</v>
      </c>
      <c r="I15" s="27">
        <f t="shared" si="2"/>
        <v>0</v>
      </c>
      <c r="J15" s="7"/>
      <c r="L15" s="1" t="s">
        <v>58</v>
      </c>
      <c r="M15">
        <f>Gesamt!B5+Gesamt!B7-SUM(Gesamt!G2:G4)</f>
        <v>11</v>
      </c>
      <c r="N15" s="36"/>
      <c r="P15" s="7"/>
    </row>
    <row r="16" spans="1:16" x14ac:dyDescent="0.25">
      <c r="A16" s="29">
        <v>45366</v>
      </c>
      <c r="B16" t="str">
        <f t="shared" si="0"/>
        <v>Fr</v>
      </c>
      <c r="D16" s="24">
        <v>0.30208333333333331</v>
      </c>
      <c r="E16" s="24">
        <v>0.52083333333333337</v>
      </c>
      <c r="G16" s="27">
        <f t="shared" si="1"/>
        <v>5.2500000000000018</v>
      </c>
      <c r="H16" s="27">
        <f ca="1">IF(P16&lt;&gt;"",P16,IF(OR(C16="Feiertag",A16&lt;Gesamt!$B$11,A16&gt;Gesamt!$B$13,),0,INDIRECT("M"&amp;WEEKDAY(A16,2)+19)))</f>
        <v>0</v>
      </c>
      <c r="I16" s="27">
        <f t="shared" ca="1" si="2"/>
        <v>5.2500000000000018</v>
      </c>
      <c r="J16" s="7"/>
      <c r="N16" s="36"/>
      <c r="P16" s="7"/>
    </row>
    <row r="17" spans="1:16" x14ac:dyDescent="0.25">
      <c r="A17" s="29">
        <v>45367</v>
      </c>
      <c r="B17" t="str">
        <f t="shared" si="0"/>
        <v>Sa</v>
      </c>
      <c r="G17" s="27">
        <f t="shared" si="1"/>
        <v>0</v>
      </c>
      <c r="H17" s="27">
        <f ca="1">IF(P17&lt;&gt;"",P17,IF(OR(C17="Feiertag",A17&lt;Gesamt!$B$11,A17&gt;Gesamt!$B$13,),0,INDIRECT("M"&amp;WEEKDAY(A17,2)+19)))</f>
        <v>0</v>
      </c>
      <c r="I17" s="27">
        <f t="shared" si="2"/>
        <v>0</v>
      </c>
      <c r="J17" s="7"/>
      <c r="L17" s="1" t="s">
        <v>50</v>
      </c>
      <c r="M17" s="27">
        <f>SUM(G2:G32)</f>
        <v>58</v>
      </c>
      <c r="N17" s="36"/>
      <c r="P17" s="7"/>
    </row>
    <row r="18" spans="1:16" x14ac:dyDescent="0.25">
      <c r="A18" s="29">
        <v>45368</v>
      </c>
      <c r="B18" t="str">
        <f t="shared" si="0"/>
        <v>So</v>
      </c>
      <c r="G18" s="27">
        <f t="shared" si="1"/>
        <v>0</v>
      </c>
      <c r="H18" s="27">
        <f ca="1">IF(P18&lt;&gt;"",P18,IF(OR(C18="Feiertag",A18&lt;Gesamt!$B$11,A18&gt;Gesamt!$B$13,),0,INDIRECT("M"&amp;WEEKDAY(A18,2)+19)))</f>
        <v>0</v>
      </c>
      <c r="I18" s="27">
        <f t="shared" si="2"/>
        <v>0</v>
      </c>
      <c r="J18" s="7"/>
      <c r="N18" s="36"/>
      <c r="P18" s="7"/>
    </row>
    <row r="19" spans="1:16" x14ac:dyDescent="0.25">
      <c r="A19" s="29">
        <v>45369</v>
      </c>
      <c r="B19" t="str">
        <f t="shared" si="0"/>
        <v>Mo</v>
      </c>
      <c r="D19" s="24">
        <v>0.27083333333333331</v>
      </c>
      <c r="E19" s="24">
        <v>0.63541666666666663</v>
      </c>
      <c r="F19" s="24">
        <v>2.0833333333333332E-2</v>
      </c>
      <c r="G19" s="27">
        <f t="shared" si="1"/>
        <v>8.25</v>
      </c>
      <c r="H19" s="27">
        <f ca="1">IF(P19&lt;&gt;"",P19,IF(OR(C19="Feiertag",A19&lt;Gesamt!$B$11,A19&gt;Gesamt!$B$13,),0,INDIRECT("M"&amp;WEEKDAY(A19,2)+19)))</f>
        <v>8</v>
      </c>
      <c r="I19" s="27">
        <f t="shared" ca="1" si="2"/>
        <v>0.25</v>
      </c>
      <c r="J19" s="7"/>
      <c r="L19" s="13" t="s">
        <v>6</v>
      </c>
      <c r="N19" s="36"/>
      <c r="P19" s="7"/>
    </row>
    <row r="20" spans="1:16" x14ac:dyDescent="0.25">
      <c r="A20" s="29">
        <v>45370</v>
      </c>
      <c r="B20" t="str">
        <f t="shared" si="0"/>
        <v>Di</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45371</v>
      </c>
      <c r="B21" t="str">
        <f t="shared" si="0"/>
        <v>Mi</v>
      </c>
      <c r="D21" s="24">
        <v>0.48958333333333331</v>
      </c>
      <c r="E21" s="24">
        <v>0.72916666666666663</v>
      </c>
      <c r="G21" s="27">
        <f t="shared" si="1"/>
        <v>5.75</v>
      </c>
      <c r="H21" s="27">
        <f ca="1">IF(P21&lt;&gt;"",P21,IF(OR(C21="Feiertag",A21&lt;Gesamt!$B$11,A21&gt;Gesamt!$B$13,),0,INDIRECT("M"&amp;WEEKDAY(A21,2)+19)))</f>
        <v>4</v>
      </c>
      <c r="I21" s="27">
        <f t="shared" ca="1" si="2"/>
        <v>1.75</v>
      </c>
      <c r="J21" s="7"/>
      <c r="L21" s="6" t="s">
        <v>44</v>
      </c>
      <c r="M21" s="7">
        <f>Gesamt!C31</f>
        <v>0</v>
      </c>
      <c r="N21" s="36"/>
      <c r="P21" s="7"/>
    </row>
    <row r="22" spans="1:16" x14ac:dyDescent="0.25">
      <c r="A22" s="29">
        <v>45372</v>
      </c>
      <c r="B22" t="str">
        <f t="shared" si="0"/>
        <v>Do</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45373</v>
      </c>
      <c r="B23" t="str">
        <f t="shared" si="0"/>
        <v>Fr</v>
      </c>
      <c r="G23" s="27">
        <f t="shared" si="1"/>
        <v>0</v>
      </c>
      <c r="H23" s="27">
        <f ca="1">IF(P23&lt;&gt;"",P23,IF(OR(C23="Feiertag",A23&lt;Gesamt!$B$11,A23&gt;Gesamt!$B$13,),0,INDIRECT("M"&amp;WEEKDAY(A23,2)+19)))</f>
        <v>0</v>
      </c>
      <c r="I23" s="27">
        <f t="shared" si="2"/>
        <v>0</v>
      </c>
      <c r="J23" s="7"/>
      <c r="L23" s="6" t="s">
        <v>46</v>
      </c>
      <c r="M23" s="7">
        <f>Gesamt!C33</f>
        <v>0</v>
      </c>
      <c r="N23" s="36"/>
      <c r="P23" s="7"/>
    </row>
    <row r="24" spans="1:16" x14ac:dyDescent="0.25">
      <c r="A24" s="29">
        <v>45374</v>
      </c>
      <c r="B24" t="str">
        <f t="shared" si="0"/>
        <v>Sa</v>
      </c>
      <c r="G24" s="27">
        <f t="shared" si="1"/>
        <v>0</v>
      </c>
      <c r="H24" s="27">
        <f ca="1">IF(P24&lt;&gt;"",P24,IF(OR(C24="Feiertag",A24&lt;Gesamt!$B$11,A24&gt;Gesamt!$B$13,),0,INDIRECT("M"&amp;WEEKDAY(A24,2)+19)))</f>
        <v>0</v>
      </c>
      <c r="I24" s="27">
        <f t="shared" si="2"/>
        <v>0</v>
      </c>
      <c r="J24" s="7"/>
      <c r="L24" s="6" t="s">
        <v>47</v>
      </c>
      <c r="M24" s="7">
        <f>Gesamt!C34</f>
        <v>0</v>
      </c>
      <c r="N24" s="36"/>
      <c r="P24" s="7"/>
    </row>
    <row r="25" spans="1:16" x14ac:dyDescent="0.25">
      <c r="A25" s="29">
        <v>45375</v>
      </c>
      <c r="B25" t="str">
        <f t="shared" si="0"/>
        <v>So</v>
      </c>
      <c r="G25" s="27">
        <f t="shared" si="1"/>
        <v>0</v>
      </c>
      <c r="H25" s="27">
        <f ca="1">IF(P25&lt;&gt;"",P25,IF(OR(C25="Feiertag",A25&lt;Gesamt!$B$11,A25&gt;Gesamt!$B$13,),0,INDIRECT("M"&amp;WEEKDAY(A25,2)+19)))</f>
        <v>0</v>
      </c>
      <c r="I25" s="27">
        <f t="shared" si="2"/>
        <v>0</v>
      </c>
      <c r="J25" s="7"/>
      <c r="L25" s="6" t="s">
        <v>48</v>
      </c>
      <c r="M25" s="7">
        <f>Gesamt!C35</f>
        <v>0</v>
      </c>
      <c r="N25" s="36"/>
      <c r="P25" s="7"/>
    </row>
    <row r="26" spans="1:16" x14ac:dyDescent="0.25">
      <c r="A26" s="29">
        <v>45376</v>
      </c>
      <c r="B26" t="str">
        <f t="shared" si="0"/>
        <v>Mo</v>
      </c>
      <c r="D26" s="24">
        <v>0.22916666666666666</v>
      </c>
      <c r="E26" s="24">
        <v>0.54166666666666663</v>
      </c>
      <c r="F26" s="24">
        <v>2.0833333333333332E-2</v>
      </c>
      <c r="G26" s="27">
        <f t="shared" si="1"/>
        <v>7</v>
      </c>
      <c r="H26" s="27">
        <f ca="1">IF(P26&lt;&gt;"",P26,IF(OR(C26="Feiertag",A26&lt;Gesamt!$B$11,A26&gt;Gesamt!$B$13,),0,INDIRECT("M"&amp;WEEKDAY(A26,2)+19)))</f>
        <v>8</v>
      </c>
      <c r="I26" s="27">
        <f t="shared" ca="1" si="2"/>
        <v>-1</v>
      </c>
      <c r="J26" s="7"/>
      <c r="L26" s="6" t="s">
        <v>49</v>
      </c>
      <c r="M26" s="7">
        <f>Gesamt!C36</f>
        <v>0</v>
      </c>
      <c r="N26" s="36"/>
      <c r="P26" s="7"/>
    </row>
    <row r="27" spans="1:16" x14ac:dyDescent="0.25">
      <c r="A27" s="29">
        <v>45377</v>
      </c>
      <c r="B27" t="str">
        <f t="shared" si="0"/>
        <v>Di</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45378</v>
      </c>
      <c r="B28" t="str">
        <f t="shared" si="0"/>
        <v>Mi</v>
      </c>
      <c r="D28" s="24">
        <v>0.48958333333333331</v>
      </c>
      <c r="E28" s="24">
        <v>0.65625</v>
      </c>
      <c r="F28" s="24">
        <v>0</v>
      </c>
      <c r="G28" s="27">
        <f t="shared" si="1"/>
        <v>4</v>
      </c>
      <c r="H28" s="27">
        <f ca="1">IF(P28&lt;&gt;"",P28,IF(OR(C28="Feiertag",A28&lt;Gesamt!$B$11,A28&gt;Gesamt!$B$13,),0,INDIRECT("M"&amp;WEEKDAY(A28,2)+19)))</f>
        <v>4</v>
      </c>
      <c r="I28" s="27">
        <f t="shared" ca="1" si="2"/>
        <v>0</v>
      </c>
      <c r="J28" s="7"/>
      <c r="N28" s="36"/>
      <c r="P28" s="7"/>
    </row>
    <row r="29" spans="1:16" x14ac:dyDescent="0.25">
      <c r="A29" s="29">
        <v>45379</v>
      </c>
      <c r="B29" t="str">
        <f t="shared" si="0"/>
        <v>Do</v>
      </c>
      <c r="G29" s="27">
        <f t="shared" si="1"/>
        <v>0</v>
      </c>
      <c r="H29" s="27">
        <f ca="1">IF(P29&lt;&gt;"",P29,IF(OR(C29="Feiertag",A29&lt;Gesamt!$B$11,A29&gt;Gesamt!$B$13,),0,INDIRECT("M"&amp;WEEKDAY(A29,2)+19)))</f>
        <v>0</v>
      </c>
      <c r="I29" s="27">
        <f t="shared" si="2"/>
        <v>0</v>
      </c>
      <c r="J29" s="7"/>
      <c r="N29" s="36"/>
      <c r="P29" s="7"/>
    </row>
    <row r="30" spans="1:16" x14ac:dyDescent="0.25">
      <c r="A30" s="29">
        <v>45380</v>
      </c>
      <c r="B30" t="str">
        <f t="shared" si="0"/>
        <v>Fr</v>
      </c>
      <c r="G30" s="27">
        <f t="shared" si="1"/>
        <v>0</v>
      </c>
      <c r="H30" s="27">
        <f ca="1">IF(P30&lt;&gt;"",P30,IF(OR(C30="Feiertag",A30&lt;Gesamt!$B$11,A30&gt;Gesamt!$B$13,),0,INDIRECT("M"&amp;WEEKDAY(A30,2)+19)))</f>
        <v>0</v>
      </c>
      <c r="I30" s="27">
        <f t="shared" si="2"/>
        <v>0</v>
      </c>
      <c r="J30" s="7"/>
      <c r="N30" s="36"/>
      <c r="P30" s="7"/>
    </row>
    <row r="31" spans="1:16" x14ac:dyDescent="0.25">
      <c r="A31" s="29">
        <v>45381</v>
      </c>
      <c r="B31" t="str">
        <f t="shared" si="0"/>
        <v>Sa</v>
      </c>
      <c r="G31" s="27">
        <f t="shared" si="1"/>
        <v>0</v>
      </c>
      <c r="H31" s="27">
        <f ca="1">IF(P31&lt;&gt;"",P31,IF(OR(C31="Feiertag",A31&lt;Gesamt!$B$11,A31&gt;Gesamt!$B$13,),0,INDIRECT("M"&amp;WEEKDAY(A31,2)+19)))</f>
        <v>0</v>
      </c>
      <c r="I31" s="27">
        <f t="shared" si="2"/>
        <v>0</v>
      </c>
      <c r="J31" s="7"/>
      <c r="N31" s="36"/>
      <c r="P31" s="7"/>
    </row>
    <row r="32" spans="1:16" x14ac:dyDescent="0.25">
      <c r="A32" s="29">
        <v>45382</v>
      </c>
      <c r="B32" t="str">
        <f t="shared" si="0"/>
        <v>So</v>
      </c>
      <c r="G32" s="27">
        <f t="shared" si="1"/>
        <v>0</v>
      </c>
      <c r="H32" s="27">
        <f ca="1">IF(P32&lt;&gt;"",P32,IF(OR(C32="Feiertag",A32&lt;Gesamt!$B$11,A32&gt;Gesamt!$B$13,),0,INDIRECT("M"&amp;WEEKDAY(A32,2)+19)))</f>
        <v>0</v>
      </c>
      <c r="I32" s="27">
        <f t="shared" si="2"/>
        <v>0</v>
      </c>
      <c r="J32" s="7"/>
      <c r="N32" s="36"/>
      <c r="P32" s="7"/>
    </row>
  </sheetData>
  <sheetProtection algorithmName="SHA-512" hashValue="zBjUCzIS9pSNXW9sA6fDzJAoyvXDv/7rqAdSQFXMcWQEnz5vkLHyKr77RIQBWzPRcCh7jW3kJyvOpim1ajvBvg==" saltValue="Pt7wLh/h75OgY3Odl3RZhg==" spinCount="100000" sheet="1" objects="1" scenarios="1" formatCells="0" formatColumns="0" formatRows="0" selectLockedCells="1"/>
  <mergeCells count="1">
    <mergeCell ref="L3:M3"/>
  </mergeCells>
  <phoneticPr fontId="0" type="noConversion"/>
  <conditionalFormatting sqref="A2:J32">
    <cfRule type="expression" dxfId="19" priority="1">
      <formula>$C2="Feiertag"</formula>
    </cfRule>
    <cfRule type="expression" dxfId="18" priority="2">
      <formula>WEEKDAY($A2,2)&gt;=6</formula>
    </cfRule>
  </conditionalFormatting>
  <pageMargins left="0.7" right="0.7" top="0.78740157499999996" bottom="0.78740157499999996" header="0.3" footer="0.3"/>
  <pageSetup paperSize="9" scale="94" orientation="landscape"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ED96248B-EFC7-4A24-94E1-AE3980541DEF}">
          <x14:formula1>
            <xm:f>Anleitung!$U$1:$U$6</xm:f>
          </x14:formula1>
          <xm:sqref>C2:C32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5">
    <tabColor theme="4"/>
    <pageSetUpPr fitToPage="1"/>
  </sheetPr>
  <dimension ref="A1:P32"/>
  <sheetViews>
    <sheetView tabSelected="1" zoomScaleNormal="100" workbookViewId="0">
      <selection activeCell="F25" sqref="F25"/>
    </sheetView>
  </sheetViews>
  <sheetFormatPr baseColWidth="10" defaultRowHeight="15" x14ac:dyDescent="0.25"/>
  <cols>
    <col min="1" max="1" width="7.14062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60</v>
      </c>
      <c r="I1" s="20" t="s">
        <v>7</v>
      </c>
      <c r="J1" s="20" t="s">
        <v>36</v>
      </c>
      <c r="L1" s="38" t="str">
        <f>TEXT(A2,"MMMM")&amp;" "&amp;YEAR(A2)</f>
        <v>April 2024</v>
      </c>
      <c r="N1" s="35"/>
      <c r="P1" s="34" t="s">
        <v>56</v>
      </c>
    </row>
    <row r="2" spans="1:16" x14ac:dyDescent="0.25">
      <c r="A2" s="29">
        <v>45383</v>
      </c>
      <c r="B2" t="str">
        <f>TEXT(A2,"TTT")</f>
        <v>Mo</v>
      </c>
      <c r="C2" s="2" t="s">
        <v>65</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45384</v>
      </c>
      <c r="B3" t="str">
        <f t="shared" ref="B3:B31" si="0">TEXT(A3,"TTT")</f>
        <v>Di</v>
      </c>
      <c r="G3" s="27">
        <f t="shared" ref="G3:G31" si="1">IF(OR(C3="krank",C3="Urlaub",C3="Sonderurlaub"), H3,IF(D3&lt;=E3,(E3-D3-F3)*24,(1-D3+E3-F3)*24)+IF(C3= "Urlaub halber Tag",H3/2,0)+IF(AND(C3="Urlaub halber Tag", J3="halber Arbeitstag"),H3/2,0))</f>
        <v>0</v>
      </c>
      <c r="H3" s="27">
        <f ca="1">IF(P3&lt;&gt;"",P3,IF(OR(C3="Feiertag",A3&lt;Gesamt!$B$11,A3&gt;Gesamt!$B$13,),0,INDIRECT("M"&amp;WEEKDAY(A3,2)+19)))</f>
        <v>0</v>
      </c>
      <c r="I3" s="27">
        <f t="shared" ref="I3:I31" si="2">IF(OR(C3="Überstundenabbau",C3="Urlaub halber Tag",E3&lt;&gt;""),G3-H3,0)</f>
        <v>0</v>
      </c>
      <c r="J3" s="7"/>
      <c r="L3" s="40" t="str">
        <f>Gesamt!A3</f>
        <v>Nicolas Pawelka</v>
      </c>
      <c r="M3" s="40"/>
      <c r="N3" s="36"/>
      <c r="P3" s="7"/>
    </row>
    <row r="4" spans="1:16" x14ac:dyDescent="0.25">
      <c r="A4" s="29">
        <v>45385</v>
      </c>
      <c r="B4" t="str">
        <f t="shared" si="0"/>
        <v>Mi</v>
      </c>
      <c r="D4" s="24">
        <v>0.48958333333333331</v>
      </c>
      <c r="E4" s="24">
        <v>0.70833333333333337</v>
      </c>
      <c r="G4" s="27">
        <f t="shared" si="1"/>
        <v>5.2500000000000018</v>
      </c>
      <c r="H4" s="27">
        <f ca="1">IF(P4&lt;&gt;"",P4,IF(OR(C4="Feiertag",A4&lt;Gesamt!$B$11,A4&gt;Gesamt!$B$13,),0,INDIRECT("M"&amp;WEEKDAY(A4,2)+19)))</f>
        <v>4</v>
      </c>
      <c r="I4" s="27">
        <f t="shared" ca="1" si="2"/>
        <v>1.2500000000000018</v>
      </c>
      <c r="J4" s="7"/>
      <c r="N4" s="36"/>
      <c r="P4" s="7"/>
    </row>
    <row r="5" spans="1:16" x14ac:dyDescent="0.25">
      <c r="A5" s="29">
        <v>45386</v>
      </c>
      <c r="B5" t="str">
        <f t="shared" si="0"/>
        <v>Do</v>
      </c>
      <c r="G5" s="27">
        <f t="shared" si="1"/>
        <v>0</v>
      </c>
      <c r="H5" s="27">
        <f ca="1">IF(P5&lt;&gt;"",P5,IF(OR(C5="Feiertag",A5&lt;Gesamt!$B$11,A5&gt;Gesamt!$B$13,),0,INDIRECT("M"&amp;WEEKDAY(A5,2)+19)))</f>
        <v>0</v>
      </c>
      <c r="I5" s="27">
        <f t="shared" si="2"/>
        <v>0</v>
      </c>
      <c r="J5" s="7"/>
      <c r="K5" s="23"/>
      <c r="L5" s="1" t="s">
        <v>8</v>
      </c>
      <c r="M5" s="27">
        <f ca="1">SUM(I2:I32)</f>
        <v>6.2500000000000027</v>
      </c>
      <c r="N5" s="36"/>
      <c r="P5" s="7"/>
    </row>
    <row r="6" spans="1:16" x14ac:dyDescent="0.25">
      <c r="A6" s="29">
        <v>45387</v>
      </c>
      <c r="B6" t="str">
        <f t="shared" si="0"/>
        <v>Fr</v>
      </c>
      <c r="G6" s="27">
        <f t="shared" si="1"/>
        <v>0</v>
      </c>
      <c r="H6" s="27">
        <f ca="1">IF(P6&lt;&gt;"",P6,IF(OR(C6="Feiertag",A6&lt;Gesamt!$B$11,A6&gt;Gesamt!$B$13,),0,INDIRECT("M"&amp;WEEKDAY(A6,2)+19)))</f>
        <v>0</v>
      </c>
      <c r="I6" s="27">
        <f t="shared" si="2"/>
        <v>0</v>
      </c>
      <c r="J6" s="7"/>
      <c r="L6" s="25"/>
      <c r="N6" s="36"/>
      <c r="P6" s="7"/>
    </row>
    <row r="7" spans="1:16" x14ac:dyDescent="0.25">
      <c r="A7" s="29">
        <v>45388</v>
      </c>
      <c r="B7" t="str">
        <f t="shared" si="0"/>
        <v>Sa</v>
      </c>
      <c r="G7" s="27">
        <f t="shared" si="1"/>
        <v>0</v>
      </c>
      <c r="H7" s="27">
        <f ca="1">IF(P7&lt;&gt;"",P7,IF(OR(C7="Feiertag",A7&lt;Gesamt!$B$11,A7&gt;Gesamt!$B$13,),0,INDIRECT("M"&amp;WEEKDAY(A7,2)+19)))</f>
        <v>0</v>
      </c>
      <c r="I7" s="27">
        <f t="shared" si="2"/>
        <v>0</v>
      </c>
      <c r="J7" s="7"/>
      <c r="L7" s="1" t="s">
        <v>59</v>
      </c>
      <c r="M7" s="27">
        <f ca="1">Gesamt!B9+SUM(Gesamt!E2:E5)-SUM(Gesamt!J2:J5)</f>
        <v>17.500000000000004</v>
      </c>
      <c r="N7" s="36"/>
      <c r="P7" s="7"/>
    </row>
    <row r="8" spans="1:16" x14ac:dyDescent="0.25">
      <c r="A8" s="29">
        <v>45389</v>
      </c>
      <c r="B8" t="str">
        <f t="shared" si="0"/>
        <v>So</v>
      </c>
      <c r="G8" s="27">
        <f t="shared" si="1"/>
        <v>0</v>
      </c>
      <c r="H8" s="27">
        <f ca="1">IF(P8&lt;&gt;"",P8,IF(OR(C8="Feiertag",A8&lt;Gesamt!$B$11,A8&gt;Gesamt!$B$13,),0,INDIRECT("M"&amp;WEEKDAY(A8,2)+19)))</f>
        <v>0</v>
      </c>
      <c r="I8" s="27">
        <f t="shared" si="2"/>
        <v>0</v>
      </c>
      <c r="J8" s="7"/>
      <c r="L8" s="25"/>
      <c r="N8" s="36"/>
      <c r="P8" s="7"/>
    </row>
    <row r="9" spans="1:16" x14ac:dyDescent="0.25">
      <c r="A9" s="29">
        <v>45390</v>
      </c>
      <c r="B9" t="str">
        <f t="shared" si="0"/>
        <v>Mo</v>
      </c>
      <c r="D9" s="24">
        <v>0.32291666666666669</v>
      </c>
      <c r="E9" s="24">
        <v>0.67708333333333337</v>
      </c>
      <c r="F9" s="24">
        <v>2.0833333333333332E-2</v>
      </c>
      <c r="G9" s="27">
        <f t="shared" si="1"/>
        <v>8</v>
      </c>
      <c r="H9" s="27">
        <f ca="1">IF(P9&lt;&gt;"",P9,IF(OR(C9="Feiertag",A9&lt;Gesamt!$B$11,A9&gt;Gesamt!$B$13,),0,INDIRECT("M"&amp;WEEKDAY(A9,2)+19)))</f>
        <v>8</v>
      </c>
      <c r="I9" s="27">
        <f t="shared" ca="1" si="2"/>
        <v>0</v>
      </c>
      <c r="J9" s="7"/>
      <c r="L9" s="1" t="s">
        <v>25</v>
      </c>
      <c r="M9">
        <f>COUNTIF(C2:C32,"krank")</f>
        <v>0</v>
      </c>
      <c r="N9" s="36"/>
      <c r="P9" s="7"/>
    </row>
    <row r="10" spans="1:16" x14ac:dyDescent="0.25">
      <c r="A10" s="29">
        <v>45391</v>
      </c>
      <c r="B10" t="str">
        <f t="shared" si="0"/>
        <v>Di</v>
      </c>
      <c r="G10" s="27">
        <f t="shared" si="1"/>
        <v>0</v>
      </c>
      <c r="H10" s="27">
        <f ca="1">IF(P10&lt;&gt;"",P10,IF(OR(C10="Feiertag",A10&lt;Gesamt!$B$11,A10&gt;Gesamt!$B$13,),0,INDIRECT("M"&amp;WEEKDAY(A10,2)+19)))</f>
        <v>0</v>
      </c>
      <c r="I10" s="27">
        <f t="shared" si="2"/>
        <v>0</v>
      </c>
      <c r="J10" s="7"/>
      <c r="L10" s="25"/>
      <c r="N10" s="36"/>
      <c r="P10" s="7"/>
    </row>
    <row r="11" spans="1:16" x14ac:dyDescent="0.25">
      <c r="A11" s="29">
        <v>45392</v>
      </c>
      <c r="B11" t="str">
        <f t="shared" si="0"/>
        <v>Mi</v>
      </c>
      <c r="D11" s="24">
        <v>0.48958333333333331</v>
      </c>
      <c r="E11" s="24">
        <v>0.65625</v>
      </c>
      <c r="G11" s="27">
        <f t="shared" si="1"/>
        <v>4</v>
      </c>
      <c r="H11" s="27">
        <f ca="1">IF(P11&lt;&gt;"",P11,IF(OR(C11="Feiertag",A11&lt;Gesamt!$B$11,A11&gt;Gesamt!$B$13,),0,INDIRECT("M"&amp;WEEKDAY(A11,2)+19)))</f>
        <v>4</v>
      </c>
      <c r="I11" s="27">
        <f t="shared" ca="1" si="2"/>
        <v>0</v>
      </c>
      <c r="J11" s="7"/>
      <c r="L11" s="1" t="s">
        <v>57</v>
      </c>
      <c r="M11" s="28">
        <f>SUM(Gesamt!F2:F5)</f>
        <v>0</v>
      </c>
      <c r="N11" s="36"/>
      <c r="P11" s="7"/>
    </row>
    <row r="12" spans="1:16" x14ac:dyDescent="0.25">
      <c r="A12" s="29">
        <v>45393</v>
      </c>
      <c r="B12" t="str">
        <f t="shared" si="0"/>
        <v>Do</v>
      </c>
      <c r="G12" s="27">
        <f t="shared" si="1"/>
        <v>0</v>
      </c>
      <c r="H12" s="27">
        <f ca="1">IF(P12&lt;&gt;"",P12,IF(OR(C12="Feiertag",A12&lt;Gesamt!$B$11,A12&gt;Gesamt!$B$13,),0,INDIRECT("M"&amp;WEEKDAY(A12,2)+19)))</f>
        <v>0</v>
      </c>
      <c r="I12" s="27">
        <f t="shared" si="2"/>
        <v>0</v>
      </c>
      <c r="J12" s="7"/>
      <c r="L12" s="25"/>
      <c r="N12" s="36"/>
      <c r="P12" s="7"/>
    </row>
    <row r="13" spans="1:16" x14ac:dyDescent="0.25">
      <c r="A13" s="29">
        <v>45394</v>
      </c>
      <c r="B13" t="str">
        <f t="shared" si="0"/>
        <v>Fr</v>
      </c>
      <c r="G13" s="27">
        <f t="shared" si="1"/>
        <v>0</v>
      </c>
      <c r="H13" s="27">
        <f ca="1">IF(P13&lt;&gt;"",P13,IF(OR(C13="Feiertag",A13&lt;Gesamt!$B$11,A13&gt;Gesamt!$B$13,),0,INDIRECT("M"&amp;WEEKDAY(A13,2)+19)))</f>
        <v>0</v>
      </c>
      <c r="I13" s="27">
        <f t="shared" si="2"/>
        <v>0</v>
      </c>
      <c r="J13" s="7"/>
      <c r="L13" s="1" t="s">
        <v>26</v>
      </c>
      <c r="M13">
        <f>COUNTIF(C2:C32, "Urlaub")+COUNTIF(C2:C32,"Urlaub halber Tag")/2</f>
        <v>0</v>
      </c>
      <c r="N13" s="36"/>
      <c r="P13" s="7"/>
    </row>
    <row r="14" spans="1:16" x14ac:dyDescent="0.25">
      <c r="A14" s="29">
        <v>45395</v>
      </c>
      <c r="B14" t="str">
        <f t="shared" si="0"/>
        <v>Sa</v>
      </c>
      <c r="G14" s="27">
        <f t="shared" si="1"/>
        <v>0</v>
      </c>
      <c r="H14" s="27">
        <f ca="1">IF(P14&lt;&gt;"",P14,IF(OR(C14="Feiertag",A14&lt;Gesamt!$B$11,A14&gt;Gesamt!$B$13,),0,INDIRECT("M"&amp;WEEKDAY(A14,2)+19)))</f>
        <v>0</v>
      </c>
      <c r="I14" s="27">
        <f t="shared" si="2"/>
        <v>0</v>
      </c>
      <c r="J14" s="7"/>
      <c r="L14" s="25"/>
      <c r="N14" s="36"/>
      <c r="P14" s="7"/>
    </row>
    <row r="15" spans="1:16" x14ac:dyDescent="0.25">
      <c r="A15" s="29">
        <v>45396</v>
      </c>
      <c r="B15" t="str">
        <f t="shared" si="0"/>
        <v>So</v>
      </c>
      <c r="G15" s="27">
        <f t="shared" si="1"/>
        <v>0</v>
      </c>
      <c r="H15" s="27">
        <f ca="1">IF(P15&lt;&gt;"",P15,IF(OR(C15="Feiertag",A15&lt;Gesamt!$B$11,A15&gt;Gesamt!$B$13,),0,INDIRECT("M"&amp;WEEKDAY(A15,2)+19)))</f>
        <v>0</v>
      </c>
      <c r="I15" s="27">
        <f t="shared" si="2"/>
        <v>0</v>
      </c>
      <c r="J15" s="7"/>
      <c r="L15" s="1" t="s">
        <v>58</v>
      </c>
      <c r="M15">
        <f>Gesamt!B5+Gesamt!B7-SUM(Gesamt!G2:G5)</f>
        <v>11</v>
      </c>
      <c r="N15" s="36"/>
      <c r="P15" s="7"/>
    </row>
    <row r="16" spans="1:16" x14ac:dyDescent="0.25">
      <c r="A16" s="29">
        <v>45397</v>
      </c>
      <c r="B16" t="str">
        <f t="shared" si="0"/>
        <v>Mo</v>
      </c>
      <c r="D16" s="24">
        <v>0.29166666666666669</v>
      </c>
      <c r="E16" s="24">
        <v>0.70833333333333337</v>
      </c>
      <c r="F16" s="24">
        <v>2.0833333333333332E-2</v>
      </c>
      <c r="G16" s="27">
        <f t="shared" si="1"/>
        <v>9.5</v>
      </c>
      <c r="H16" s="27">
        <f ca="1">IF(P16&lt;&gt;"",P16,IF(OR(C16="Feiertag",A16&lt;Gesamt!$B$11,A16&gt;Gesamt!$B$13,),0,INDIRECT("M"&amp;WEEKDAY(A16,2)+19)))</f>
        <v>8</v>
      </c>
      <c r="I16" s="27">
        <f t="shared" ca="1" si="2"/>
        <v>1.5</v>
      </c>
      <c r="J16" s="7"/>
      <c r="N16" s="36"/>
      <c r="P16" s="7"/>
    </row>
    <row r="17" spans="1:16" x14ac:dyDescent="0.25">
      <c r="A17" s="29">
        <v>45398</v>
      </c>
      <c r="B17" t="str">
        <f t="shared" si="0"/>
        <v>Di</v>
      </c>
      <c r="G17" s="27">
        <f t="shared" si="1"/>
        <v>0</v>
      </c>
      <c r="H17" s="27">
        <f ca="1">IF(P17&lt;&gt;"",P17,IF(OR(C17="Feiertag",A17&lt;Gesamt!$B$11,A17&gt;Gesamt!$B$13,),0,INDIRECT("M"&amp;WEEKDAY(A17,2)+19)))</f>
        <v>0</v>
      </c>
      <c r="I17" s="27">
        <f t="shared" si="2"/>
        <v>0</v>
      </c>
      <c r="J17" s="7"/>
      <c r="L17" s="1" t="s">
        <v>50</v>
      </c>
      <c r="M17" s="27">
        <f>SUM(G2:G32)</f>
        <v>46.25</v>
      </c>
      <c r="N17" s="36"/>
      <c r="P17" s="7"/>
    </row>
    <row r="18" spans="1:16" x14ac:dyDescent="0.25">
      <c r="A18" s="29">
        <v>45399</v>
      </c>
      <c r="B18" t="str">
        <f t="shared" si="0"/>
        <v>Mi</v>
      </c>
      <c r="D18" s="24">
        <v>0.48958333333333331</v>
      </c>
      <c r="E18" s="24">
        <v>0.70833333333333337</v>
      </c>
      <c r="F18" s="24">
        <v>2.0833333333333332E-2</v>
      </c>
      <c r="G18" s="27">
        <f t="shared" si="1"/>
        <v>4.7500000000000009</v>
      </c>
      <c r="H18" s="27">
        <f ca="1">IF(P18&lt;&gt;"",P18,IF(OR(C18="Feiertag",A18&lt;Gesamt!$B$11,A18&gt;Gesamt!$B$13,),0,INDIRECT("M"&amp;WEEKDAY(A18,2)+19)))</f>
        <v>4</v>
      </c>
      <c r="I18" s="27">
        <f t="shared" ca="1" si="2"/>
        <v>0.75000000000000089</v>
      </c>
      <c r="J18" s="7"/>
      <c r="N18" s="36"/>
      <c r="P18" s="7"/>
    </row>
    <row r="19" spans="1:16" x14ac:dyDescent="0.25">
      <c r="A19" s="29">
        <v>45400</v>
      </c>
      <c r="B19" t="str">
        <f t="shared" si="0"/>
        <v>Do</v>
      </c>
      <c r="G19" s="27">
        <f t="shared" si="1"/>
        <v>0</v>
      </c>
      <c r="H19" s="27">
        <f ca="1">IF(P19&lt;&gt;"",P19,IF(OR(C19="Feiertag",A19&lt;Gesamt!$B$11,A19&gt;Gesamt!$B$13,),0,INDIRECT("M"&amp;WEEKDAY(A19,2)+19)))</f>
        <v>0</v>
      </c>
      <c r="I19" s="27">
        <f t="shared" si="2"/>
        <v>0</v>
      </c>
      <c r="J19" s="7"/>
      <c r="L19" s="13" t="s">
        <v>6</v>
      </c>
      <c r="N19" s="36"/>
      <c r="P19" s="7"/>
    </row>
    <row r="20" spans="1:16" x14ac:dyDescent="0.25">
      <c r="A20" s="29">
        <v>45401</v>
      </c>
      <c r="B20" t="str">
        <f t="shared" si="0"/>
        <v>Fr</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45402</v>
      </c>
      <c r="B21" t="str">
        <f t="shared" si="0"/>
        <v>Sa</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45403</v>
      </c>
      <c r="B22" t="str">
        <f t="shared" si="0"/>
        <v>So</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45404</v>
      </c>
      <c r="B23" t="str">
        <f t="shared" si="0"/>
        <v>Mo</v>
      </c>
      <c r="D23" s="24">
        <v>0.30208333333333331</v>
      </c>
      <c r="E23" s="24">
        <v>0.75</v>
      </c>
      <c r="F23" s="24">
        <v>3.125E-2</v>
      </c>
      <c r="G23" s="27">
        <f t="shared" si="1"/>
        <v>10</v>
      </c>
      <c r="H23" s="27">
        <f ca="1">IF(P23&lt;&gt;"",P23,IF(OR(C23="Feiertag",A23&lt;Gesamt!$B$11,A23&gt;Gesamt!$B$13,),0,INDIRECT("M"&amp;WEEKDAY(A23,2)+19)))</f>
        <v>8</v>
      </c>
      <c r="I23" s="27">
        <f t="shared" ca="1" si="2"/>
        <v>2</v>
      </c>
      <c r="J23" s="7"/>
      <c r="L23" s="6" t="s">
        <v>46</v>
      </c>
      <c r="M23" s="7">
        <f>Gesamt!C33</f>
        <v>0</v>
      </c>
      <c r="N23" s="36"/>
      <c r="P23" s="7"/>
    </row>
    <row r="24" spans="1:16" x14ac:dyDescent="0.25">
      <c r="A24" s="29">
        <v>45405</v>
      </c>
      <c r="B24" t="str">
        <f t="shared" si="0"/>
        <v>Di</v>
      </c>
      <c r="G24" s="27">
        <f t="shared" si="1"/>
        <v>0</v>
      </c>
      <c r="H24" s="27">
        <f ca="1">IF(P24&lt;&gt;"",P24,IF(OR(C24="Feiertag",A24&lt;Gesamt!$B$11,A24&gt;Gesamt!$B$13,),0,INDIRECT("M"&amp;WEEKDAY(A24,2)+19)))</f>
        <v>0</v>
      </c>
      <c r="I24" s="27">
        <f t="shared" si="2"/>
        <v>0</v>
      </c>
      <c r="J24" s="7"/>
      <c r="L24" s="6" t="s">
        <v>47</v>
      </c>
      <c r="M24" s="7">
        <f>Gesamt!C34</f>
        <v>0</v>
      </c>
      <c r="N24" s="36"/>
      <c r="P24" s="7"/>
    </row>
    <row r="25" spans="1:16" x14ac:dyDescent="0.25">
      <c r="A25" s="29">
        <v>45406</v>
      </c>
      <c r="B25" t="str">
        <f t="shared" si="0"/>
        <v>Mi</v>
      </c>
      <c r="D25" s="24">
        <v>0.48958333333333331</v>
      </c>
      <c r="E25" s="24">
        <v>0.6875</v>
      </c>
      <c r="G25" s="27">
        <f t="shared" si="1"/>
        <v>4.75</v>
      </c>
      <c r="H25" s="27">
        <f ca="1">IF(P25&lt;&gt;"",P25,IF(OR(C25="Feiertag",A25&lt;Gesamt!$B$11,A25&gt;Gesamt!$B$13,),0,INDIRECT("M"&amp;WEEKDAY(A25,2)+19)))</f>
        <v>4</v>
      </c>
      <c r="I25" s="27">
        <f t="shared" ca="1" si="2"/>
        <v>0.75</v>
      </c>
      <c r="J25" s="7"/>
      <c r="L25" s="6" t="s">
        <v>48</v>
      </c>
      <c r="M25" s="7">
        <f>Gesamt!C35</f>
        <v>0</v>
      </c>
      <c r="N25" s="36"/>
      <c r="P25" s="7"/>
    </row>
    <row r="26" spans="1:16" x14ac:dyDescent="0.25">
      <c r="A26" s="29">
        <v>45407</v>
      </c>
      <c r="B26" t="str">
        <f t="shared" si="0"/>
        <v>Do</v>
      </c>
      <c r="G26" s="27">
        <f t="shared" si="1"/>
        <v>0</v>
      </c>
      <c r="H26" s="27">
        <f ca="1">IF(P26&lt;&gt;"",P26,IF(OR(C26="Feiertag",A26&lt;Gesamt!$B$11,A26&gt;Gesamt!$B$13,),0,INDIRECT("M"&amp;WEEKDAY(A26,2)+19)))</f>
        <v>0</v>
      </c>
      <c r="I26" s="27">
        <f t="shared" si="2"/>
        <v>0</v>
      </c>
      <c r="J26" s="7"/>
      <c r="L26" s="6" t="s">
        <v>49</v>
      </c>
      <c r="M26" s="7">
        <f>Gesamt!C36</f>
        <v>0</v>
      </c>
      <c r="N26" s="36"/>
      <c r="P26" s="7"/>
    </row>
    <row r="27" spans="1:16" x14ac:dyDescent="0.25">
      <c r="A27" s="29">
        <v>45408</v>
      </c>
      <c r="B27" t="str">
        <f t="shared" si="0"/>
        <v>Fr</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45409</v>
      </c>
      <c r="B28" t="str">
        <f t="shared" si="0"/>
        <v>Sa</v>
      </c>
      <c r="G28" s="27">
        <f t="shared" si="1"/>
        <v>0</v>
      </c>
      <c r="H28" s="27">
        <f ca="1">IF(P28&lt;&gt;"",P28,IF(OR(C28="Feiertag",A28&lt;Gesamt!$B$11,A28&gt;Gesamt!$B$13,),0,INDIRECT("M"&amp;WEEKDAY(A28,2)+19)))</f>
        <v>0</v>
      </c>
      <c r="I28" s="27">
        <f t="shared" si="2"/>
        <v>0</v>
      </c>
      <c r="J28" s="7"/>
      <c r="N28" s="36"/>
      <c r="P28" s="7"/>
    </row>
    <row r="29" spans="1:16" x14ac:dyDescent="0.25">
      <c r="A29" s="29">
        <v>45410</v>
      </c>
      <c r="B29" t="str">
        <f t="shared" si="0"/>
        <v>So</v>
      </c>
      <c r="G29" s="27">
        <f t="shared" si="1"/>
        <v>0</v>
      </c>
      <c r="H29" s="27">
        <f ca="1">IF(P29&lt;&gt;"",P29,IF(OR(C29="Feiertag",A29&lt;Gesamt!$B$11,A29&gt;Gesamt!$B$13,),0,INDIRECT("M"&amp;WEEKDAY(A29,2)+19)))</f>
        <v>0</v>
      </c>
      <c r="I29" s="27">
        <f t="shared" si="2"/>
        <v>0</v>
      </c>
      <c r="J29" s="7"/>
      <c r="N29" s="36"/>
      <c r="P29" s="7"/>
    </row>
    <row r="30" spans="1:16" x14ac:dyDescent="0.25">
      <c r="A30" s="29">
        <v>45411</v>
      </c>
      <c r="B30" t="str">
        <f t="shared" si="0"/>
        <v>Mo</v>
      </c>
      <c r="G30" s="27">
        <f t="shared" si="1"/>
        <v>0</v>
      </c>
      <c r="H30" s="27">
        <f ca="1">IF(P30&lt;&gt;"",P30,IF(OR(C30="Feiertag",A30&lt;Gesamt!$B$11,A30&gt;Gesamt!$B$13,),0,INDIRECT("M"&amp;WEEKDAY(A30,2)+19)))</f>
        <v>8</v>
      </c>
      <c r="I30" s="27">
        <f t="shared" si="2"/>
        <v>0</v>
      </c>
      <c r="J30" s="7"/>
      <c r="N30" s="36"/>
      <c r="P30" s="7"/>
    </row>
    <row r="31" spans="1:16" x14ac:dyDescent="0.25">
      <c r="A31" s="29">
        <v>45412</v>
      </c>
      <c r="B31" t="str">
        <f t="shared" si="0"/>
        <v>Di</v>
      </c>
      <c r="G31" s="27">
        <f t="shared" si="1"/>
        <v>0</v>
      </c>
      <c r="H31" s="27">
        <f ca="1">IF(P31&lt;&gt;"",P31,IF(OR(C31="Feiertag",A31&lt;Gesamt!$B$11,A31&gt;Gesamt!$B$13,),0,INDIRECT("M"&amp;WEEKDAY(A31,2)+19)))</f>
        <v>0</v>
      </c>
      <c r="I31" s="27">
        <f t="shared" si="2"/>
        <v>0</v>
      </c>
      <c r="J31" s="7"/>
      <c r="N31" s="36"/>
      <c r="P31" s="7"/>
    </row>
    <row r="32" spans="1:16" x14ac:dyDescent="0.25">
      <c r="A32" s="23"/>
      <c r="H32" s="7"/>
      <c r="I32" s="7"/>
      <c r="J32" s="7"/>
    </row>
  </sheetData>
  <sheetProtection algorithmName="SHA-512" hashValue="M8hsJuF/QDtStzHmgD8F844v8FLhgP8V57jiPexduAYydljEbBWrwmKME9kzkzDmS9Sfc7kkKqR0rxYiDbEq5Q==" saltValue="4nhP1Uy75vw84kJkCng0cg==" spinCount="100000" sheet="1" objects="1" scenarios="1" formatCells="0" formatColumns="0" formatRows="0" selectLockedCells="1"/>
  <mergeCells count="1">
    <mergeCell ref="L3:M3"/>
  </mergeCells>
  <phoneticPr fontId="0" type="noConversion"/>
  <conditionalFormatting sqref="A2:J31">
    <cfRule type="expression" dxfId="17" priority="1">
      <formula>$C2="Feiertag"</formula>
    </cfRule>
    <cfRule type="expression" dxfId="16" priority="2">
      <formula>WEEKDAY($A2,2)&gt;=6</formula>
    </cfRule>
  </conditionalFormatting>
  <pageMargins left="0.7" right="0.7" top="0.78740157499999996" bottom="0.78740157499999996" header="0.3" footer="0.3"/>
  <pageSetup paperSize="9" scale="94" orientation="landscape"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570E9013-8C49-4BCA-A4AA-AB749DDD3B9F}">
          <x14:formula1>
            <xm:f>Anleitung!$U$1:$U$6</xm:f>
          </x14:formula1>
          <xm:sqref>C2:C31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6">
    <tabColor theme="6"/>
    <pageSetUpPr fitToPage="1"/>
  </sheetPr>
  <dimension ref="A1:P32"/>
  <sheetViews>
    <sheetView zoomScaleNormal="100" workbookViewId="0">
      <selection activeCell="L37" sqref="L37"/>
    </sheetView>
  </sheetViews>
  <sheetFormatPr baseColWidth="10" defaultRowHeight="15" x14ac:dyDescent="0.25"/>
  <cols>
    <col min="1" max="1" width="7.2851562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60</v>
      </c>
      <c r="I1" s="20" t="s">
        <v>7</v>
      </c>
      <c r="J1" s="20" t="s">
        <v>36</v>
      </c>
      <c r="L1" s="38" t="str">
        <f>TEXT(A2,"MMMM")&amp;" "&amp;YEAR(A2)</f>
        <v>Mai 2024</v>
      </c>
      <c r="N1" s="35"/>
      <c r="P1" s="34" t="s">
        <v>56</v>
      </c>
    </row>
    <row r="2" spans="1:16" x14ac:dyDescent="0.25">
      <c r="A2" s="29">
        <v>45413</v>
      </c>
      <c r="B2" t="str">
        <f>TEXT(A2,"TTT")</f>
        <v>Mi</v>
      </c>
      <c r="G2" s="27">
        <f>IF(OR(C2="krank",C2="Urlaub",C2="Sonderurlaub"), H2,IF(D2&lt;=E2,(E2-D2-F2)*24,(1-D2+E2-F2)*24)+IF(C2= "Urlaub halber Tag",H2/2,0)+IF(AND(C2="Urlaub halber Tag", J2="halber Arbeitstag"),H2/2,0))</f>
        <v>0</v>
      </c>
      <c r="H2" s="27">
        <f ca="1">IF(P2&lt;&gt;"",P2,IF(OR(C2="Feiertag",A2&lt;Gesamt!$B$11,A2&gt;Gesamt!$B$13,),0,INDIRECT("M"&amp;WEEKDAY(A2,2)+19)))</f>
        <v>4</v>
      </c>
      <c r="I2" s="27">
        <f>IF(OR(C2="Überstundenabbau",C2="Urlaub halber Tag",E2&lt;&gt;""),G2-H2,0)</f>
        <v>0</v>
      </c>
      <c r="J2" s="7"/>
      <c r="L2" s="25"/>
      <c r="N2" s="36"/>
      <c r="P2" s="7"/>
    </row>
    <row r="3" spans="1:16" x14ac:dyDescent="0.25">
      <c r="A3" s="29">
        <v>45414</v>
      </c>
      <c r="B3" t="str">
        <f t="shared" ref="B3:B32" si="0">TEXT(A3,"TTT")</f>
        <v>Do</v>
      </c>
      <c r="G3" s="27">
        <f t="shared" ref="G3:G32" si="1">IF(OR(C3="krank",C3="Urlaub",C3="Sonderurlaub"), H3,IF(D3&lt;=E3,(E3-D3-F3)*24,(1-D3+E3-F3)*24)+IF(C3= "Urlaub halber Tag",H3/2,0)+IF(AND(C3="Urlaub halber Tag", J3="halber Arbeitstag"),H3/2,0))</f>
        <v>0</v>
      </c>
      <c r="H3" s="27">
        <f ca="1">IF(P3&lt;&gt;"",P3,IF(OR(C3="Feiertag",A3&lt;Gesamt!$B$11,A3&gt;Gesamt!$B$13,),0,INDIRECT("M"&amp;WEEKDAY(A3,2)+19)))</f>
        <v>0</v>
      </c>
      <c r="I3" s="27">
        <f t="shared" ref="I3:I32" si="2">IF(OR(C3="Überstundenabbau",C3="Urlaub halber Tag",E3&lt;&gt;""),G3-H3,0)</f>
        <v>0</v>
      </c>
      <c r="J3" s="7"/>
      <c r="L3" s="40" t="str">
        <f>Gesamt!A3</f>
        <v>Nicolas Pawelka</v>
      </c>
      <c r="M3" s="40"/>
      <c r="N3" s="36"/>
      <c r="P3" s="7"/>
    </row>
    <row r="4" spans="1:16" x14ac:dyDescent="0.25">
      <c r="A4" s="29">
        <v>45415</v>
      </c>
      <c r="B4" t="str">
        <f t="shared" si="0"/>
        <v>Fr</v>
      </c>
      <c r="G4" s="27">
        <f t="shared" si="1"/>
        <v>0</v>
      </c>
      <c r="H4" s="27">
        <f ca="1">IF(P4&lt;&gt;"",P4,IF(OR(C4="Feiertag",A4&lt;Gesamt!$B$11,A4&gt;Gesamt!$B$13,),0,INDIRECT("M"&amp;WEEKDAY(A4,2)+19)))</f>
        <v>0</v>
      </c>
      <c r="I4" s="27">
        <f t="shared" si="2"/>
        <v>0</v>
      </c>
      <c r="J4" s="7"/>
      <c r="N4" s="36"/>
      <c r="P4" s="7"/>
    </row>
    <row r="5" spans="1:16" x14ac:dyDescent="0.25">
      <c r="A5" s="29">
        <v>45416</v>
      </c>
      <c r="B5" t="str">
        <f t="shared" si="0"/>
        <v>Sa</v>
      </c>
      <c r="G5" s="27">
        <f t="shared" si="1"/>
        <v>0</v>
      </c>
      <c r="H5" s="27">
        <f ca="1">IF(P5&lt;&gt;"",P5,IF(OR(C5="Feiertag",A5&lt;Gesamt!$B$11,A5&gt;Gesamt!$B$13,),0,INDIRECT("M"&amp;WEEKDAY(A5,2)+19)))</f>
        <v>0</v>
      </c>
      <c r="I5" s="27">
        <f t="shared" si="2"/>
        <v>0</v>
      </c>
      <c r="J5" s="7"/>
      <c r="K5" s="23"/>
      <c r="L5" s="1" t="s">
        <v>8</v>
      </c>
      <c r="M5" s="27">
        <f>SUM(I2:I32)</f>
        <v>0</v>
      </c>
      <c r="N5" s="36"/>
      <c r="P5" s="7"/>
    </row>
    <row r="6" spans="1:16" x14ac:dyDescent="0.25">
      <c r="A6" s="29">
        <v>45417</v>
      </c>
      <c r="B6" t="str">
        <f t="shared" si="0"/>
        <v>So</v>
      </c>
      <c r="G6" s="27">
        <f t="shared" si="1"/>
        <v>0</v>
      </c>
      <c r="H6" s="27">
        <f ca="1">IF(P6&lt;&gt;"",P6,IF(OR(C6="Feiertag",A6&lt;Gesamt!$B$11,A6&gt;Gesamt!$B$13,),0,INDIRECT("M"&amp;WEEKDAY(A6,2)+19)))</f>
        <v>0</v>
      </c>
      <c r="I6" s="27">
        <f t="shared" si="2"/>
        <v>0</v>
      </c>
      <c r="J6" s="7"/>
      <c r="L6" s="25"/>
      <c r="N6" s="36"/>
      <c r="P6" s="7"/>
    </row>
    <row r="7" spans="1:16" x14ac:dyDescent="0.25">
      <c r="A7" s="29">
        <v>45418</v>
      </c>
      <c r="B7" t="str">
        <f t="shared" si="0"/>
        <v>Mo</v>
      </c>
      <c r="G7" s="27">
        <f t="shared" si="1"/>
        <v>0</v>
      </c>
      <c r="H7" s="27">
        <f ca="1">IF(P7&lt;&gt;"",P7,IF(OR(C7="Feiertag",A7&lt;Gesamt!$B$11,A7&gt;Gesamt!$B$13,),0,INDIRECT("M"&amp;WEEKDAY(A7,2)+19)))</f>
        <v>8</v>
      </c>
      <c r="I7" s="27">
        <f t="shared" si="2"/>
        <v>0</v>
      </c>
      <c r="J7" s="7"/>
      <c r="L7" s="1" t="s">
        <v>59</v>
      </c>
      <c r="M7" s="27">
        <f ca="1">Gesamt!B9+SUM(Gesamt!E2:E6)-SUM(Gesamt!J2:J6)</f>
        <v>17.500000000000004</v>
      </c>
      <c r="N7" s="36"/>
      <c r="P7" s="7"/>
    </row>
    <row r="8" spans="1:16" x14ac:dyDescent="0.25">
      <c r="A8" s="29">
        <v>45419</v>
      </c>
      <c r="B8" t="str">
        <f t="shared" si="0"/>
        <v>Di</v>
      </c>
      <c r="G8" s="27">
        <f t="shared" si="1"/>
        <v>0</v>
      </c>
      <c r="H8" s="27">
        <f ca="1">IF(P8&lt;&gt;"",P8,IF(OR(C8="Feiertag",A8&lt;Gesamt!$B$11,A8&gt;Gesamt!$B$13,),0,INDIRECT("M"&amp;WEEKDAY(A8,2)+19)))</f>
        <v>0</v>
      </c>
      <c r="I8" s="27">
        <f t="shared" si="2"/>
        <v>0</v>
      </c>
      <c r="J8" s="7"/>
      <c r="L8" s="25"/>
      <c r="N8" s="36"/>
      <c r="P8" s="7"/>
    </row>
    <row r="9" spans="1:16" x14ac:dyDescent="0.25">
      <c r="A9" s="29">
        <v>45420</v>
      </c>
      <c r="B9" t="str">
        <f t="shared" si="0"/>
        <v>Mi</v>
      </c>
      <c r="G9" s="27">
        <f t="shared" si="1"/>
        <v>0</v>
      </c>
      <c r="H9" s="27">
        <f ca="1">IF(P9&lt;&gt;"",P9,IF(OR(C9="Feiertag",A9&lt;Gesamt!$B$11,A9&gt;Gesamt!$B$13,),0,INDIRECT("M"&amp;WEEKDAY(A9,2)+19)))</f>
        <v>4</v>
      </c>
      <c r="I9" s="27">
        <f t="shared" si="2"/>
        <v>0</v>
      </c>
      <c r="J9" s="7"/>
      <c r="L9" s="1" t="s">
        <v>25</v>
      </c>
      <c r="M9">
        <f>COUNTIF(C2:C32,"krank")</f>
        <v>0</v>
      </c>
      <c r="N9" s="36"/>
      <c r="P9" s="7"/>
    </row>
    <row r="10" spans="1:16" x14ac:dyDescent="0.25">
      <c r="A10" s="29">
        <v>45421</v>
      </c>
      <c r="B10" t="str">
        <f t="shared" si="0"/>
        <v>Do</v>
      </c>
      <c r="G10" s="27">
        <f t="shared" si="1"/>
        <v>0</v>
      </c>
      <c r="H10" s="27">
        <f ca="1">IF(P10&lt;&gt;"",P10,IF(OR(C10="Feiertag",A10&lt;Gesamt!$B$11,A10&gt;Gesamt!$B$13,),0,INDIRECT("M"&amp;WEEKDAY(A10,2)+19)))</f>
        <v>0</v>
      </c>
      <c r="I10" s="27">
        <f t="shared" si="2"/>
        <v>0</v>
      </c>
      <c r="J10" s="7"/>
      <c r="L10" s="25"/>
      <c r="N10" s="36"/>
      <c r="P10" s="7"/>
    </row>
    <row r="11" spans="1:16" x14ac:dyDescent="0.25">
      <c r="A11" s="29">
        <v>45422</v>
      </c>
      <c r="B11" t="str">
        <f t="shared" si="0"/>
        <v>Fr</v>
      </c>
      <c r="G11" s="27">
        <f t="shared" si="1"/>
        <v>0</v>
      </c>
      <c r="H11" s="27">
        <f ca="1">IF(P11&lt;&gt;"",P11,IF(OR(C11="Feiertag",A11&lt;Gesamt!$B$11,A11&gt;Gesamt!$B$13,),0,INDIRECT("M"&amp;WEEKDAY(A11,2)+19)))</f>
        <v>0</v>
      </c>
      <c r="I11" s="27">
        <f t="shared" si="2"/>
        <v>0</v>
      </c>
      <c r="J11" s="7"/>
      <c r="L11" s="1" t="s">
        <v>57</v>
      </c>
      <c r="M11" s="28">
        <f>SUM(Gesamt!F2:F6)</f>
        <v>0</v>
      </c>
      <c r="N11" s="36"/>
      <c r="P11" s="7"/>
    </row>
    <row r="12" spans="1:16" x14ac:dyDescent="0.25">
      <c r="A12" s="29">
        <v>45423</v>
      </c>
      <c r="B12" t="str">
        <f t="shared" si="0"/>
        <v>Sa</v>
      </c>
      <c r="G12" s="27">
        <f t="shared" si="1"/>
        <v>0</v>
      </c>
      <c r="H12" s="27">
        <f ca="1">IF(P12&lt;&gt;"",P12,IF(OR(C12="Feiertag",A12&lt;Gesamt!$B$11,A12&gt;Gesamt!$B$13,),0,INDIRECT("M"&amp;WEEKDAY(A12,2)+19)))</f>
        <v>0</v>
      </c>
      <c r="I12" s="27">
        <f t="shared" si="2"/>
        <v>0</v>
      </c>
      <c r="J12" s="7"/>
      <c r="L12" s="25"/>
      <c r="N12" s="36"/>
      <c r="P12" s="7"/>
    </row>
    <row r="13" spans="1:16" x14ac:dyDescent="0.25">
      <c r="A13" s="29">
        <v>45424</v>
      </c>
      <c r="B13" t="str">
        <f t="shared" si="0"/>
        <v>So</v>
      </c>
      <c r="G13" s="27">
        <f t="shared" si="1"/>
        <v>0</v>
      </c>
      <c r="H13" s="27">
        <f ca="1">IF(P13&lt;&gt;"",P13,IF(OR(C13="Feiertag",A13&lt;Gesamt!$B$11,A13&gt;Gesamt!$B$13,),0,INDIRECT("M"&amp;WEEKDAY(A13,2)+19)))</f>
        <v>0</v>
      </c>
      <c r="I13" s="27">
        <f t="shared" si="2"/>
        <v>0</v>
      </c>
      <c r="J13" s="7"/>
      <c r="L13" s="1" t="s">
        <v>26</v>
      </c>
      <c r="M13">
        <f>COUNTIF(C2:C32, "Urlaub")+COUNTIF(C2:C32,"Urlaub halber Tag")/2</f>
        <v>0</v>
      </c>
      <c r="N13" s="36"/>
      <c r="P13" s="7"/>
    </row>
    <row r="14" spans="1:16" x14ac:dyDescent="0.25">
      <c r="A14" s="29">
        <v>45425</v>
      </c>
      <c r="B14" t="str">
        <f t="shared" si="0"/>
        <v>Mo</v>
      </c>
      <c r="G14" s="27">
        <f t="shared" si="1"/>
        <v>0</v>
      </c>
      <c r="H14" s="27">
        <f ca="1">IF(P14&lt;&gt;"",P14,IF(OR(C14="Feiertag",A14&lt;Gesamt!$B$11,A14&gt;Gesamt!$B$13,),0,INDIRECT("M"&amp;WEEKDAY(A14,2)+19)))</f>
        <v>8</v>
      </c>
      <c r="I14" s="27">
        <f t="shared" si="2"/>
        <v>0</v>
      </c>
      <c r="J14" s="7"/>
      <c r="L14" s="25"/>
      <c r="N14" s="36"/>
      <c r="P14" s="7"/>
    </row>
    <row r="15" spans="1:16" x14ac:dyDescent="0.25">
      <c r="A15" s="29">
        <v>45426</v>
      </c>
      <c r="B15" t="str">
        <f t="shared" si="0"/>
        <v>Di</v>
      </c>
      <c r="G15" s="27">
        <f t="shared" si="1"/>
        <v>0</v>
      </c>
      <c r="H15" s="27">
        <f ca="1">IF(P15&lt;&gt;"",P15,IF(OR(C15="Feiertag",A15&lt;Gesamt!$B$11,A15&gt;Gesamt!$B$13,),0,INDIRECT("M"&amp;WEEKDAY(A15,2)+19)))</f>
        <v>0</v>
      </c>
      <c r="I15" s="27">
        <f t="shared" si="2"/>
        <v>0</v>
      </c>
      <c r="J15" s="7"/>
      <c r="L15" s="1" t="s">
        <v>58</v>
      </c>
      <c r="M15">
        <f>Gesamt!B5+Gesamt!B7-SUM(Gesamt!G2:G6)</f>
        <v>11</v>
      </c>
      <c r="N15" s="36"/>
      <c r="P15" s="7"/>
    </row>
    <row r="16" spans="1:16" x14ac:dyDescent="0.25">
      <c r="A16" s="29">
        <v>45427</v>
      </c>
      <c r="B16" t="str">
        <f t="shared" si="0"/>
        <v>Mi</v>
      </c>
      <c r="G16" s="27">
        <f t="shared" si="1"/>
        <v>0</v>
      </c>
      <c r="H16" s="27">
        <f ca="1">IF(P16&lt;&gt;"",P16,IF(OR(C16="Feiertag",A16&lt;Gesamt!$B$11,A16&gt;Gesamt!$B$13,),0,INDIRECT("M"&amp;WEEKDAY(A16,2)+19)))</f>
        <v>4</v>
      </c>
      <c r="I16" s="27">
        <f t="shared" si="2"/>
        <v>0</v>
      </c>
      <c r="J16" s="7"/>
      <c r="N16" s="36"/>
      <c r="P16" s="7"/>
    </row>
    <row r="17" spans="1:16" x14ac:dyDescent="0.25">
      <c r="A17" s="29">
        <v>45428</v>
      </c>
      <c r="B17" t="str">
        <f t="shared" si="0"/>
        <v>Do</v>
      </c>
      <c r="G17" s="27">
        <f t="shared" si="1"/>
        <v>0</v>
      </c>
      <c r="H17" s="27">
        <f ca="1">IF(P17&lt;&gt;"",P17,IF(OR(C17="Feiertag",A17&lt;Gesamt!$B$11,A17&gt;Gesamt!$B$13,),0,INDIRECT("M"&amp;WEEKDAY(A17,2)+19)))</f>
        <v>0</v>
      </c>
      <c r="I17" s="27">
        <f t="shared" si="2"/>
        <v>0</v>
      </c>
      <c r="J17" s="7"/>
      <c r="L17" s="1" t="s">
        <v>50</v>
      </c>
      <c r="M17" s="27">
        <f>SUM(G2:G32)</f>
        <v>0</v>
      </c>
      <c r="N17" s="36"/>
      <c r="P17" s="7"/>
    </row>
    <row r="18" spans="1:16" x14ac:dyDescent="0.25">
      <c r="A18" s="29">
        <v>45429</v>
      </c>
      <c r="B18" t="str">
        <f t="shared" si="0"/>
        <v>Fr</v>
      </c>
      <c r="G18" s="27">
        <f t="shared" si="1"/>
        <v>0</v>
      </c>
      <c r="H18" s="27">
        <f ca="1">IF(P18&lt;&gt;"",P18,IF(OR(C18="Feiertag",A18&lt;Gesamt!$B$11,A18&gt;Gesamt!$B$13,),0,INDIRECT("M"&amp;WEEKDAY(A18,2)+19)))</f>
        <v>0</v>
      </c>
      <c r="I18" s="27">
        <f t="shared" si="2"/>
        <v>0</v>
      </c>
      <c r="J18" s="7"/>
      <c r="N18" s="36"/>
      <c r="P18" s="7"/>
    </row>
    <row r="19" spans="1:16" x14ac:dyDescent="0.25">
      <c r="A19" s="29">
        <v>45430</v>
      </c>
      <c r="B19" t="str">
        <f t="shared" si="0"/>
        <v>Sa</v>
      </c>
      <c r="G19" s="27">
        <f t="shared" si="1"/>
        <v>0</v>
      </c>
      <c r="H19" s="27">
        <f ca="1">IF(P19&lt;&gt;"",P19,IF(OR(C19="Feiertag",A19&lt;Gesamt!$B$11,A19&gt;Gesamt!$B$13,),0,INDIRECT("M"&amp;WEEKDAY(A19,2)+19)))</f>
        <v>0</v>
      </c>
      <c r="I19" s="27">
        <f t="shared" si="2"/>
        <v>0</v>
      </c>
      <c r="J19" s="7"/>
      <c r="L19" s="13" t="s">
        <v>6</v>
      </c>
      <c r="N19" s="36"/>
      <c r="P19" s="7"/>
    </row>
    <row r="20" spans="1:16" x14ac:dyDescent="0.25">
      <c r="A20" s="29">
        <v>45431</v>
      </c>
      <c r="B20" t="str">
        <f t="shared" si="0"/>
        <v>So</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45432</v>
      </c>
      <c r="B21" t="str">
        <f t="shared" si="0"/>
        <v>Mo</v>
      </c>
      <c r="G21" s="27">
        <f t="shared" si="1"/>
        <v>0</v>
      </c>
      <c r="H21" s="27">
        <f ca="1">IF(P21&lt;&gt;"",P21,IF(OR(C21="Feiertag",A21&lt;Gesamt!$B$11,A21&gt;Gesamt!$B$13,),0,INDIRECT("M"&amp;WEEKDAY(A21,2)+19)))</f>
        <v>8</v>
      </c>
      <c r="I21" s="27">
        <f t="shared" si="2"/>
        <v>0</v>
      </c>
      <c r="J21" s="7"/>
      <c r="L21" s="6" t="s">
        <v>44</v>
      </c>
      <c r="M21" s="7">
        <f>Gesamt!C31</f>
        <v>0</v>
      </c>
      <c r="N21" s="36"/>
      <c r="P21" s="7"/>
    </row>
    <row r="22" spans="1:16" x14ac:dyDescent="0.25">
      <c r="A22" s="29">
        <v>45433</v>
      </c>
      <c r="B22" t="str">
        <f t="shared" si="0"/>
        <v>Di</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45434</v>
      </c>
      <c r="B23" t="str">
        <f t="shared" si="0"/>
        <v>Mi</v>
      </c>
      <c r="G23" s="27">
        <f t="shared" si="1"/>
        <v>0</v>
      </c>
      <c r="H23" s="27">
        <f ca="1">IF(P23&lt;&gt;"",P23,IF(OR(C23="Feiertag",A23&lt;Gesamt!$B$11,A23&gt;Gesamt!$B$13,),0,INDIRECT("M"&amp;WEEKDAY(A23,2)+19)))</f>
        <v>4</v>
      </c>
      <c r="I23" s="27">
        <f t="shared" si="2"/>
        <v>0</v>
      </c>
      <c r="J23" s="7"/>
      <c r="L23" s="6" t="s">
        <v>46</v>
      </c>
      <c r="M23" s="7">
        <f>Gesamt!C33</f>
        <v>0</v>
      </c>
      <c r="N23" s="36"/>
      <c r="P23" s="7"/>
    </row>
    <row r="24" spans="1:16" x14ac:dyDescent="0.25">
      <c r="A24" s="29">
        <v>45435</v>
      </c>
      <c r="B24" t="str">
        <f t="shared" si="0"/>
        <v>Do</v>
      </c>
      <c r="G24" s="27">
        <f t="shared" si="1"/>
        <v>0</v>
      </c>
      <c r="H24" s="27">
        <f ca="1">IF(P24&lt;&gt;"",P24,IF(OR(C24="Feiertag",A24&lt;Gesamt!$B$11,A24&gt;Gesamt!$B$13,),0,INDIRECT("M"&amp;WEEKDAY(A24,2)+19)))</f>
        <v>0</v>
      </c>
      <c r="I24" s="27">
        <f t="shared" si="2"/>
        <v>0</v>
      </c>
      <c r="J24" s="7"/>
      <c r="L24" s="6" t="s">
        <v>47</v>
      </c>
      <c r="M24" s="7">
        <f>Gesamt!C34</f>
        <v>0</v>
      </c>
      <c r="N24" s="36"/>
      <c r="P24" s="7"/>
    </row>
    <row r="25" spans="1:16" x14ac:dyDescent="0.25">
      <c r="A25" s="29">
        <v>45436</v>
      </c>
      <c r="B25" t="str">
        <f t="shared" si="0"/>
        <v>Fr</v>
      </c>
      <c r="G25" s="27">
        <f t="shared" si="1"/>
        <v>0</v>
      </c>
      <c r="H25" s="27">
        <f ca="1">IF(P25&lt;&gt;"",P25,IF(OR(C25="Feiertag",A25&lt;Gesamt!$B$11,A25&gt;Gesamt!$B$13,),0,INDIRECT("M"&amp;WEEKDAY(A25,2)+19)))</f>
        <v>0</v>
      </c>
      <c r="I25" s="27">
        <f t="shared" si="2"/>
        <v>0</v>
      </c>
      <c r="J25" s="7"/>
      <c r="L25" s="6" t="s">
        <v>48</v>
      </c>
      <c r="M25" s="7">
        <f>Gesamt!C35</f>
        <v>0</v>
      </c>
      <c r="N25" s="36"/>
      <c r="P25" s="7"/>
    </row>
    <row r="26" spans="1:16" x14ac:dyDescent="0.25">
      <c r="A26" s="29">
        <v>45437</v>
      </c>
      <c r="B26" t="str">
        <f t="shared" si="0"/>
        <v>Sa</v>
      </c>
      <c r="G26" s="27">
        <f t="shared" si="1"/>
        <v>0</v>
      </c>
      <c r="H26" s="27">
        <f ca="1">IF(P26&lt;&gt;"",P26,IF(OR(C26="Feiertag",A26&lt;Gesamt!$B$11,A26&gt;Gesamt!$B$13,),0,INDIRECT("M"&amp;WEEKDAY(A26,2)+19)))</f>
        <v>0</v>
      </c>
      <c r="I26" s="27">
        <f t="shared" si="2"/>
        <v>0</v>
      </c>
      <c r="J26" s="7"/>
      <c r="L26" s="6" t="s">
        <v>49</v>
      </c>
      <c r="M26" s="7">
        <f>Gesamt!C36</f>
        <v>0</v>
      </c>
      <c r="N26" s="36"/>
      <c r="P26" s="7"/>
    </row>
    <row r="27" spans="1:16" x14ac:dyDescent="0.25">
      <c r="A27" s="29">
        <v>45438</v>
      </c>
      <c r="B27" t="str">
        <f t="shared" si="0"/>
        <v>So</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45439</v>
      </c>
      <c r="B28" t="str">
        <f t="shared" si="0"/>
        <v>Mo</v>
      </c>
      <c r="G28" s="27">
        <f t="shared" si="1"/>
        <v>0</v>
      </c>
      <c r="H28" s="27">
        <f ca="1">IF(P28&lt;&gt;"",P28,IF(OR(C28="Feiertag",A28&lt;Gesamt!$B$11,A28&gt;Gesamt!$B$13,),0,INDIRECT("M"&amp;WEEKDAY(A28,2)+19)))</f>
        <v>8</v>
      </c>
      <c r="I28" s="27">
        <f t="shared" si="2"/>
        <v>0</v>
      </c>
      <c r="J28" s="7"/>
      <c r="N28" s="36"/>
      <c r="P28" s="7"/>
    </row>
    <row r="29" spans="1:16" x14ac:dyDescent="0.25">
      <c r="A29" s="29">
        <v>45440</v>
      </c>
      <c r="B29" t="str">
        <f t="shared" si="0"/>
        <v>Di</v>
      </c>
      <c r="G29" s="27">
        <f t="shared" si="1"/>
        <v>0</v>
      </c>
      <c r="H29" s="27">
        <f ca="1">IF(P29&lt;&gt;"",P29,IF(OR(C29="Feiertag",A29&lt;Gesamt!$B$11,A29&gt;Gesamt!$B$13,),0,INDIRECT("M"&amp;WEEKDAY(A29,2)+19)))</f>
        <v>0</v>
      </c>
      <c r="I29" s="27">
        <f t="shared" si="2"/>
        <v>0</v>
      </c>
      <c r="J29" s="7"/>
      <c r="N29" s="36"/>
      <c r="P29" s="7"/>
    </row>
    <row r="30" spans="1:16" x14ac:dyDescent="0.25">
      <c r="A30" s="29">
        <v>45441</v>
      </c>
      <c r="B30" t="str">
        <f t="shared" si="0"/>
        <v>Mi</v>
      </c>
      <c r="G30" s="27">
        <f t="shared" si="1"/>
        <v>0</v>
      </c>
      <c r="H30" s="27">
        <f ca="1">IF(P30&lt;&gt;"",P30,IF(OR(C30="Feiertag",A30&lt;Gesamt!$B$11,A30&gt;Gesamt!$B$13,),0,INDIRECT("M"&amp;WEEKDAY(A30,2)+19)))</f>
        <v>4</v>
      </c>
      <c r="I30" s="27">
        <f t="shared" si="2"/>
        <v>0</v>
      </c>
      <c r="J30" s="7"/>
      <c r="N30" s="36"/>
      <c r="P30" s="7"/>
    </row>
    <row r="31" spans="1:16" x14ac:dyDescent="0.25">
      <c r="A31" s="29">
        <v>45442</v>
      </c>
      <c r="B31" t="str">
        <f t="shared" si="0"/>
        <v>Do</v>
      </c>
      <c r="G31" s="27">
        <f t="shared" si="1"/>
        <v>0</v>
      </c>
      <c r="H31" s="27">
        <f ca="1">IF(P31&lt;&gt;"",P31,IF(OR(C31="Feiertag",A31&lt;Gesamt!$B$11,A31&gt;Gesamt!$B$13,),0,INDIRECT("M"&amp;WEEKDAY(A31,2)+19)))</f>
        <v>0</v>
      </c>
      <c r="I31" s="27">
        <f t="shared" si="2"/>
        <v>0</v>
      </c>
      <c r="J31" s="7"/>
      <c r="N31" s="36"/>
      <c r="P31" s="7"/>
    </row>
    <row r="32" spans="1:16" x14ac:dyDescent="0.25">
      <c r="A32" s="29">
        <v>45443</v>
      </c>
      <c r="B32" t="str">
        <f t="shared" si="0"/>
        <v>Fr</v>
      </c>
      <c r="G32" s="27">
        <f t="shared" si="1"/>
        <v>0</v>
      </c>
      <c r="H32" s="27">
        <f ca="1">IF(P32&lt;&gt;"",P32,IF(OR(C32="Feiertag",A32&lt;Gesamt!$B$11,A32&gt;Gesamt!$B$13,),0,INDIRECT("M"&amp;WEEKDAY(A32,2)+19)))</f>
        <v>0</v>
      </c>
      <c r="I32" s="27">
        <f t="shared" si="2"/>
        <v>0</v>
      </c>
      <c r="J32" s="7"/>
      <c r="N32" s="36"/>
      <c r="P32" s="7"/>
    </row>
  </sheetData>
  <sheetProtection algorithmName="SHA-512" hashValue="USQXV3LHfwwJs+Jdnwc+UyAKuTimBzZjkq/6RdXW1BTg6JM6Rizv8zSf/eK29ciA0SKCO22GaN5XHUabI09Dhg==" saltValue="CVduvtXKJhSQsEKbSxKNjA==" spinCount="100000" sheet="1" objects="1" scenarios="1" formatCells="0" formatColumns="0" formatRows="0" selectLockedCells="1"/>
  <mergeCells count="1">
    <mergeCell ref="L3:M3"/>
  </mergeCells>
  <phoneticPr fontId="0" type="noConversion"/>
  <conditionalFormatting sqref="A2:J32">
    <cfRule type="expression" dxfId="15" priority="1">
      <formula>$C2="Feiertag"</formula>
    </cfRule>
    <cfRule type="expression" dxfId="14" priority="2">
      <formula>WEEKDAY($A2,2)&gt;=6</formula>
    </cfRule>
  </conditionalFormatting>
  <pageMargins left="0.7" right="0.7" top="0.78740157499999996" bottom="0.78740157499999996" header="0.3" footer="0.3"/>
  <pageSetup paperSize="9" scale="94" orientation="landscape"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10CB62A4-CAC8-4966-A06E-CBAACE6608F2}">
          <x14:formula1>
            <xm:f>Anleitung!$U$1:$U$6</xm:f>
          </x14:formula1>
          <xm:sqref>C2:C32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7">
    <tabColor theme="4"/>
    <pageSetUpPr fitToPage="1"/>
  </sheetPr>
  <dimension ref="A1:P32"/>
  <sheetViews>
    <sheetView zoomScaleNormal="100" workbookViewId="0">
      <selection activeCell="L37" sqref="L37"/>
    </sheetView>
  </sheetViews>
  <sheetFormatPr baseColWidth="10" defaultRowHeight="15" x14ac:dyDescent="0.25"/>
  <cols>
    <col min="1" max="1" width="7"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60</v>
      </c>
      <c r="I1" s="20" t="s">
        <v>7</v>
      </c>
      <c r="J1" s="20" t="s">
        <v>36</v>
      </c>
      <c r="L1" s="38" t="str">
        <f>TEXT(A2,"MMMM")&amp;" "&amp;YEAR(A2)</f>
        <v>Juni 2024</v>
      </c>
      <c r="N1" s="35"/>
      <c r="P1" s="34" t="s">
        <v>56</v>
      </c>
    </row>
    <row r="2" spans="1:16" x14ac:dyDescent="0.25">
      <c r="A2" s="29">
        <v>45444</v>
      </c>
      <c r="B2" t="str">
        <f>TEXT(A2,"TTT")</f>
        <v>Sa</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45445</v>
      </c>
      <c r="B3" t="str">
        <f t="shared" ref="B3:B31" si="0">TEXT(A3,"TTT")</f>
        <v>So</v>
      </c>
      <c r="G3" s="27">
        <f t="shared" ref="G3:G31" si="1">IF(OR(C3="krank",C3="Urlaub",C3="Sonderurlaub"), H3,IF(D3&lt;=E3,(E3-D3-F3)*24,(1-D3+E3-F3)*24)+IF(C3= "Urlaub halber Tag",H3/2,0)+IF(AND(C3="Urlaub halber Tag", J3="halber Arbeitstag"),H3/2,0))</f>
        <v>0</v>
      </c>
      <c r="H3" s="27">
        <f ca="1">IF(P3&lt;&gt;"",P3,IF(OR(C3="Feiertag",A3&lt;Gesamt!$B$11,A3&gt;Gesamt!$B$13,),0,INDIRECT("M"&amp;WEEKDAY(A3,2)+19)))</f>
        <v>0</v>
      </c>
      <c r="I3" s="27">
        <f t="shared" ref="I3:I31" si="2">IF(OR(C3="Überstundenabbau",C3="Urlaub halber Tag",E3&lt;&gt;""),G3-H3,0)</f>
        <v>0</v>
      </c>
      <c r="J3" s="7"/>
      <c r="L3" s="40" t="str">
        <f>Gesamt!A3</f>
        <v>Nicolas Pawelka</v>
      </c>
      <c r="M3" s="40"/>
      <c r="N3" s="36"/>
      <c r="P3" s="7"/>
    </row>
    <row r="4" spans="1:16" x14ac:dyDescent="0.25">
      <c r="A4" s="29">
        <v>45446</v>
      </c>
      <c r="B4" t="str">
        <f t="shared" si="0"/>
        <v>Mo</v>
      </c>
      <c r="G4" s="27">
        <f t="shared" si="1"/>
        <v>0</v>
      </c>
      <c r="H4" s="27">
        <f ca="1">IF(P4&lt;&gt;"",P4,IF(OR(C4="Feiertag",A4&lt;Gesamt!$B$11,A4&gt;Gesamt!$B$13,),0,INDIRECT("M"&amp;WEEKDAY(A4,2)+19)))</f>
        <v>8</v>
      </c>
      <c r="I4" s="27">
        <f t="shared" si="2"/>
        <v>0</v>
      </c>
      <c r="J4" s="7"/>
      <c r="N4" s="36"/>
      <c r="P4" s="7"/>
    </row>
    <row r="5" spans="1:16" x14ac:dyDescent="0.25">
      <c r="A5" s="29">
        <v>45447</v>
      </c>
      <c r="B5" t="str">
        <f t="shared" si="0"/>
        <v>Di</v>
      </c>
      <c r="G5" s="27">
        <f t="shared" si="1"/>
        <v>0</v>
      </c>
      <c r="H5" s="27">
        <f ca="1">IF(P5&lt;&gt;"",P5,IF(OR(C5="Feiertag",A5&lt;Gesamt!$B$11,A5&gt;Gesamt!$B$13,),0,INDIRECT("M"&amp;WEEKDAY(A5,2)+19)))</f>
        <v>0</v>
      </c>
      <c r="I5" s="27">
        <f t="shared" si="2"/>
        <v>0</v>
      </c>
      <c r="J5" s="7"/>
      <c r="K5" s="23"/>
      <c r="L5" s="1" t="s">
        <v>8</v>
      </c>
      <c r="M5" s="27">
        <f>SUM(I2:I32)</f>
        <v>0</v>
      </c>
      <c r="N5" s="36"/>
      <c r="P5" s="7"/>
    </row>
    <row r="6" spans="1:16" x14ac:dyDescent="0.25">
      <c r="A6" s="29">
        <v>45448</v>
      </c>
      <c r="B6" t="str">
        <f t="shared" si="0"/>
        <v>Mi</v>
      </c>
      <c r="G6" s="27">
        <f t="shared" si="1"/>
        <v>0</v>
      </c>
      <c r="H6" s="27">
        <f ca="1">IF(P6&lt;&gt;"",P6,IF(OR(C6="Feiertag",A6&lt;Gesamt!$B$11,A6&gt;Gesamt!$B$13,),0,INDIRECT("M"&amp;WEEKDAY(A6,2)+19)))</f>
        <v>4</v>
      </c>
      <c r="I6" s="27">
        <f t="shared" si="2"/>
        <v>0</v>
      </c>
      <c r="J6" s="7"/>
      <c r="L6" s="25"/>
      <c r="N6" s="36"/>
      <c r="P6" s="7"/>
    </row>
    <row r="7" spans="1:16" x14ac:dyDescent="0.25">
      <c r="A7" s="29">
        <v>45449</v>
      </c>
      <c r="B7" t="str">
        <f t="shared" si="0"/>
        <v>Do</v>
      </c>
      <c r="G7" s="27">
        <f t="shared" si="1"/>
        <v>0</v>
      </c>
      <c r="H7" s="27">
        <f ca="1">IF(P7&lt;&gt;"",P7,IF(OR(C7="Feiertag",A7&lt;Gesamt!$B$11,A7&gt;Gesamt!$B$13,),0,INDIRECT("M"&amp;WEEKDAY(A7,2)+19)))</f>
        <v>0</v>
      </c>
      <c r="I7" s="27">
        <f t="shared" si="2"/>
        <v>0</v>
      </c>
      <c r="J7" s="7"/>
      <c r="L7" s="1" t="s">
        <v>59</v>
      </c>
      <c r="M7" s="27">
        <f ca="1">Gesamt!B9+SUM(Gesamt!E2:E7)-SUM(Gesamt!J2:J7)</f>
        <v>17.500000000000004</v>
      </c>
      <c r="N7" s="36"/>
      <c r="P7" s="7"/>
    </row>
    <row r="8" spans="1:16" x14ac:dyDescent="0.25">
      <c r="A8" s="29">
        <v>45450</v>
      </c>
      <c r="B8" t="str">
        <f t="shared" si="0"/>
        <v>Fr</v>
      </c>
      <c r="G8" s="27">
        <f t="shared" si="1"/>
        <v>0</v>
      </c>
      <c r="H8" s="27">
        <f ca="1">IF(P8&lt;&gt;"",P8,IF(OR(C8="Feiertag",A8&lt;Gesamt!$B$11,A8&gt;Gesamt!$B$13,),0,INDIRECT("M"&amp;WEEKDAY(A8,2)+19)))</f>
        <v>0</v>
      </c>
      <c r="I8" s="27">
        <f t="shared" si="2"/>
        <v>0</v>
      </c>
      <c r="J8" s="7"/>
      <c r="L8" s="25"/>
      <c r="N8" s="36"/>
      <c r="P8" s="7"/>
    </row>
    <row r="9" spans="1:16" x14ac:dyDescent="0.25">
      <c r="A9" s="29">
        <v>45451</v>
      </c>
      <c r="B9" t="str">
        <f t="shared" si="0"/>
        <v>Sa</v>
      </c>
      <c r="G9" s="27">
        <f t="shared" si="1"/>
        <v>0</v>
      </c>
      <c r="H9" s="27">
        <f ca="1">IF(P9&lt;&gt;"",P9,IF(OR(C9="Feiertag",A9&lt;Gesamt!$B$11,A9&gt;Gesamt!$B$13,),0,INDIRECT("M"&amp;WEEKDAY(A9,2)+19)))</f>
        <v>0</v>
      </c>
      <c r="I9" s="27">
        <f t="shared" si="2"/>
        <v>0</v>
      </c>
      <c r="J9" s="7"/>
      <c r="L9" s="1" t="s">
        <v>25</v>
      </c>
      <c r="M9">
        <f>COUNTIF(C2:C32,"krank")</f>
        <v>0</v>
      </c>
      <c r="N9" s="36"/>
      <c r="P9" s="7"/>
    </row>
    <row r="10" spans="1:16" x14ac:dyDescent="0.25">
      <c r="A10" s="29">
        <v>45452</v>
      </c>
      <c r="B10" t="str">
        <f t="shared" si="0"/>
        <v>So</v>
      </c>
      <c r="G10" s="27">
        <f t="shared" si="1"/>
        <v>0</v>
      </c>
      <c r="H10" s="27">
        <f ca="1">IF(P10&lt;&gt;"",P10,IF(OR(C10="Feiertag",A10&lt;Gesamt!$B$11,A10&gt;Gesamt!$B$13,),0,INDIRECT("M"&amp;WEEKDAY(A10,2)+19)))</f>
        <v>0</v>
      </c>
      <c r="I10" s="27">
        <f t="shared" si="2"/>
        <v>0</v>
      </c>
      <c r="J10" s="7"/>
      <c r="L10" s="25"/>
      <c r="N10" s="36"/>
      <c r="P10" s="7"/>
    </row>
    <row r="11" spans="1:16" x14ac:dyDescent="0.25">
      <c r="A11" s="29">
        <v>45453</v>
      </c>
      <c r="B11" t="str">
        <f t="shared" si="0"/>
        <v>Mo</v>
      </c>
      <c r="G11" s="27">
        <f t="shared" si="1"/>
        <v>0</v>
      </c>
      <c r="H11" s="27">
        <f ca="1">IF(P11&lt;&gt;"",P11,IF(OR(C11="Feiertag",A11&lt;Gesamt!$B$11,A11&gt;Gesamt!$B$13,),0,INDIRECT("M"&amp;WEEKDAY(A11,2)+19)))</f>
        <v>8</v>
      </c>
      <c r="I11" s="27">
        <f t="shared" si="2"/>
        <v>0</v>
      </c>
      <c r="J11" s="7"/>
      <c r="L11" s="1" t="s">
        <v>57</v>
      </c>
      <c r="M11" s="28">
        <f>SUM(Gesamt!F2:F7)</f>
        <v>0</v>
      </c>
      <c r="N11" s="36"/>
      <c r="P11" s="7"/>
    </row>
    <row r="12" spans="1:16" x14ac:dyDescent="0.25">
      <c r="A12" s="29">
        <v>45454</v>
      </c>
      <c r="B12" t="str">
        <f t="shared" si="0"/>
        <v>Di</v>
      </c>
      <c r="G12" s="27">
        <f t="shared" si="1"/>
        <v>0</v>
      </c>
      <c r="H12" s="27">
        <f ca="1">IF(P12&lt;&gt;"",P12,IF(OR(C12="Feiertag",A12&lt;Gesamt!$B$11,A12&gt;Gesamt!$B$13,),0,INDIRECT("M"&amp;WEEKDAY(A12,2)+19)))</f>
        <v>0</v>
      </c>
      <c r="I12" s="27">
        <f t="shared" si="2"/>
        <v>0</v>
      </c>
      <c r="J12" s="7"/>
      <c r="L12" s="25"/>
      <c r="N12" s="36"/>
      <c r="P12" s="7"/>
    </row>
    <row r="13" spans="1:16" x14ac:dyDescent="0.25">
      <c r="A13" s="29">
        <v>45455</v>
      </c>
      <c r="B13" t="str">
        <f t="shared" si="0"/>
        <v>Mi</v>
      </c>
      <c r="G13" s="27">
        <f t="shared" si="1"/>
        <v>0</v>
      </c>
      <c r="H13" s="27">
        <f ca="1">IF(P13&lt;&gt;"",P13,IF(OR(C13="Feiertag",A13&lt;Gesamt!$B$11,A13&gt;Gesamt!$B$13,),0,INDIRECT("M"&amp;WEEKDAY(A13,2)+19)))</f>
        <v>4</v>
      </c>
      <c r="I13" s="27">
        <f t="shared" si="2"/>
        <v>0</v>
      </c>
      <c r="J13" s="7"/>
      <c r="L13" s="1" t="s">
        <v>26</v>
      </c>
      <c r="M13">
        <f>COUNTIF(C2:C32, "Urlaub")+COUNTIF(C2:C32,"Urlaub halber Tag")/2</f>
        <v>0</v>
      </c>
      <c r="N13" s="36"/>
      <c r="P13" s="7"/>
    </row>
    <row r="14" spans="1:16" x14ac:dyDescent="0.25">
      <c r="A14" s="29">
        <v>45456</v>
      </c>
      <c r="B14" t="str">
        <f t="shared" si="0"/>
        <v>Do</v>
      </c>
      <c r="G14" s="27">
        <f t="shared" si="1"/>
        <v>0</v>
      </c>
      <c r="H14" s="27">
        <f ca="1">IF(P14&lt;&gt;"",P14,IF(OR(C14="Feiertag",A14&lt;Gesamt!$B$11,A14&gt;Gesamt!$B$13,),0,INDIRECT("M"&amp;WEEKDAY(A14,2)+19)))</f>
        <v>0</v>
      </c>
      <c r="I14" s="27">
        <f t="shared" si="2"/>
        <v>0</v>
      </c>
      <c r="J14" s="7"/>
      <c r="L14" s="25"/>
      <c r="N14" s="36"/>
      <c r="P14" s="7"/>
    </row>
    <row r="15" spans="1:16" x14ac:dyDescent="0.25">
      <c r="A15" s="29">
        <v>45457</v>
      </c>
      <c r="B15" t="str">
        <f t="shared" si="0"/>
        <v>Fr</v>
      </c>
      <c r="G15" s="27">
        <f t="shared" si="1"/>
        <v>0</v>
      </c>
      <c r="H15" s="27">
        <f ca="1">IF(P15&lt;&gt;"",P15,IF(OR(C15="Feiertag",A15&lt;Gesamt!$B$11,A15&gt;Gesamt!$B$13,),0,INDIRECT("M"&amp;WEEKDAY(A15,2)+19)))</f>
        <v>0</v>
      </c>
      <c r="I15" s="27">
        <f t="shared" si="2"/>
        <v>0</v>
      </c>
      <c r="J15" s="7"/>
      <c r="L15" s="1" t="s">
        <v>58</v>
      </c>
      <c r="M15">
        <f>Gesamt!B5+Gesamt!B7-SUM(Gesamt!G2:G7)</f>
        <v>11</v>
      </c>
      <c r="N15" s="36"/>
      <c r="P15" s="7"/>
    </row>
    <row r="16" spans="1:16" x14ac:dyDescent="0.25">
      <c r="A16" s="29">
        <v>45458</v>
      </c>
      <c r="B16" t="str">
        <f t="shared" si="0"/>
        <v>Sa</v>
      </c>
      <c r="G16" s="27">
        <f t="shared" si="1"/>
        <v>0</v>
      </c>
      <c r="H16" s="27">
        <f ca="1">IF(P16&lt;&gt;"",P16,IF(OR(C16="Feiertag",A16&lt;Gesamt!$B$11,A16&gt;Gesamt!$B$13,),0,INDIRECT("M"&amp;WEEKDAY(A16,2)+19)))</f>
        <v>0</v>
      </c>
      <c r="I16" s="27">
        <f t="shared" si="2"/>
        <v>0</v>
      </c>
      <c r="J16" s="7"/>
      <c r="N16" s="36"/>
      <c r="P16" s="7"/>
    </row>
    <row r="17" spans="1:16" x14ac:dyDescent="0.25">
      <c r="A17" s="29">
        <v>45459</v>
      </c>
      <c r="B17" t="str">
        <f t="shared" si="0"/>
        <v>So</v>
      </c>
      <c r="G17" s="27">
        <f t="shared" si="1"/>
        <v>0</v>
      </c>
      <c r="H17" s="27">
        <f ca="1">IF(P17&lt;&gt;"",P17,IF(OR(C17="Feiertag",A17&lt;Gesamt!$B$11,A17&gt;Gesamt!$B$13,),0,INDIRECT("M"&amp;WEEKDAY(A17,2)+19)))</f>
        <v>0</v>
      </c>
      <c r="I17" s="27">
        <f t="shared" si="2"/>
        <v>0</v>
      </c>
      <c r="J17" s="7"/>
      <c r="L17" s="1" t="s">
        <v>50</v>
      </c>
      <c r="M17" s="27">
        <f>SUM(G2:G32)</f>
        <v>0</v>
      </c>
      <c r="N17" s="36"/>
      <c r="P17" s="7"/>
    </row>
    <row r="18" spans="1:16" x14ac:dyDescent="0.25">
      <c r="A18" s="29">
        <v>45460</v>
      </c>
      <c r="B18" t="str">
        <f t="shared" si="0"/>
        <v>Mo</v>
      </c>
      <c r="G18" s="27">
        <f t="shared" si="1"/>
        <v>0</v>
      </c>
      <c r="H18" s="27">
        <f ca="1">IF(P18&lt;&gt;"",P18,IF(OR(C18="Feiertag",A18&lt;Gesamt!$B$11,A18&gt;Gesamt!$B$13,),0,INDIRECT("M"&amp;WEEKDAY(A18,2)+19)))</f>
        <v>8</v>
      </c>
      <c r="I18" s="27">
        <f t="shared" si="2"/>
        <v>0</v>
      </c>
      <c r="J18" s="7"/>
      <c r="N18" s="36"/>
      <c r="P18" s="7"/>
    </row>
    <row r="19" spans="1:16" x14ac:dyDescent="0.25">
      <c r="A19" s="29">
        <v>45461</v>
      </c>
      <c r="B19" t="str">
        <f t="shared" si="0"/>
        <v>Di</v>
      </c>
      <c r="G19" s="27">
        <f t="shared" si="1"/>
        <v>0</v>
      </c>
      <c r="H19" s="27">
        <f ca="1">IF(P19&lt;&gt;"",P19,IF(OR(C19="Feiertag",A19&lt;Gesamt!$B$11,A19&gt;Gesamt!$B$13,),0,INDIRECT("M"&amp;WEEKDAY(A19,2)+19)))</f>
        <v>0</v>
      </c>
      <c r="I19" s="27">
        <f t="shared" si="2"/>
        <v>0</v>
      </c>
      <c r="J19" s="7"/>
      <c r="L19" s="13" t="s">
        <v>6</v>
      </c>
      <c r="N19" s="36"/>
      <c r="P19" s="7"/>
    </row>
    <row r="20" spans="1:16" x14ac:dyDescent="0.25">
      <c r="A20" s="29">
        <v>45462</v>
      </c>
      <c r="B20" t="str">
        <f t="shared" si="0"/>
        <v>Mi</v>
      </c>
      <c r="G20" s="27">
        <f t="shared" si="1"/>
        <v>0</v>
      </c>
      <c r="H20" s="27">
        <f ca="1">IF(P20&lt;&gt;"",P20,IF(OR(C20="Feiertag",A20&lt;Gesamt!$B$11,A20&gt;Gesamt!$B$13,),0,INDIRECT("M"&amp;WEEKDAY(A20,2)+19)))</f>
        <v>4</v>
      </c>
      <c r="I20" s="27">
        <f t="shared" si="2"/>
        <v>0</v>
      </c>
      <c r="J20" s="7"/>
      <c r="L20" s="6" t="s">
        <v>43</v>
      </c>
      <c r="M20" s="7">
        <f>Gesamt!C30</f>
        <v>8</v>
      </c>
      <c r="N20" s="36"/>
      <c r="P20" s="7"/>
    </row>
    <row r="21" spans="1:16" x14ac:dyDescent="0.25">
      <c r="A21" s="29">
        <v>45463</v>
      </c>
      <c r="B21" t="str">
        <f t="shared" si="0"/>
        <v>Do</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45464</v>
      </c>
      <c r="B22" t="str">
        <f t="shared" si="0"/>
        <v>Fr</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45465</v>
      </c>
      <c r="B23" t="str">
        <f t="shared" si="0"/>
        <v>Sa</v>
      </c>
      <c r="G23" s="27">
        <f t="shared" si="1"/>
        <v>0</v>
      </c>
      <c r="H23" s="27">
        <f ca="1">IF(P23&lt;&gt;"",P23,IF(OR(C23="Feiertag",A23&lt;Gesamt!$B$11,A23&gt;Gesamt!$B$13,),0,INDIRECT("M"&amp;WEEKDAY(A23,2)+19)))</f>
        <v>0</v>
      </c>
      <c r="I23" s="27">
        <f t="shared" si="2"/>
        <v>0</v>
      </c>
      <c r="J23" s="7"/>
      <c r="L23" s="6" t="s">
        <v>46</v>
      </c>
      <c r="M23" s="7">
        <f>Gesamt!C33</f>
        <v>0</v>
      </c>
      <c r="N23" s="36"/>
      <c r="P23" s="7"/>
    </row>
    <row r="24" spans="1:16" x14ac:dyDescent="0.25">
      <c r="A24" s="29">
        <v>45466</v>
      </c>
      <c r="B24" t="str">
        <f t="shared" si="0"/>
        <v>So</v>
      </c>
      <c r="G24" s="27">
        <f t="shared" si="1"/>
        <v>0</v>
      </c>
      <c r="H24" s="27">
        <f ca="1">IF(P24&lt;&gt;"",P24,IF(OR(C24="Feiertag",A24&lt;Gesamt!$B$11,A24&gt;Gesamt!$B$13,),0,INDIRECT("M"&amp;WEEKDAY(A24,2)+19)))</f>
        <v>0</v>
      </c>
      <c r="I24" s="27">
        <f t="shared" si="2"/>
        <v>0</v>
      </c>
      <c r="J24" s="7"/>
      <c r="L24" s="6" t="s">
        <v>47</v>
      </c>
      <c r="M24" s="7">
        <f>Gesamt!C34</f>
        <v>0</v>
      </c>
      <c r="N24" s="36"/>
      <c r="P24" s="7"/>
    </row>
    <row r="25" spans="1:16" x14ac:dyDescent="0.25">
      <c r="A25" s="29">
        <v>45467</v>
      </c>
      <c r="B25" t="str">
        <f t="shared" si="0"/>
        <v>Mo</v>
      </c>
      <c r="G25" s="27">
        <f t="shared" si="1"/>
        <v>0</v>
      </c>
      <c r="H25" s="27">
        <f ca="1">IF(P25&lt;&gt;"",P25,IF(OR(C25="Feiertag",A25&lt;Gesamt!$B$11,A25&gt;Gesamt!$B$13,),0,INDIRECT("M"&amp;WEEKDAY(A25,2)+19)))</f>
        <v>8</v>
      </c>
      <c r="I25" s="27">
        <f t="shared" si="2"/>
        <v>0</v>
      </c>
      <c r="J25" s="7"/>
      <c r="L25" s="6" t="s">
        <v>48</v>
      </c>
      <c r="M25" s="7">
        <f>Gesamt!C35</f>
        <v>0</v>
      </c>
      <c r="N25" s="36"/>
      <c r="P25" s="7"/>
    </row>
    <row r="26" spans="1:16" x14ac:dyDescent="0.25">
      <c r="A26" s="29">
        <v>45468</v>
      </c>
      <c r="B26" t="str">
        <f t="shared" si="0"/>
        <v>Di</v>
      </c>
      <c r="G26" s="27">
        <f t="shared" si="1"/>
        <v>0</v>
      </c>
      <c r="H26" s="27">
        <f ca="1">IF(P26&lt;&gt;"",P26,IF(OR(C26="Feiertag",A26&lt;Gesamt!$B$11,A26&gt;Gesamt!$B$13,),0,INDIRECT("M"&amp;WEEKDAY(A26,2)+19)))</f>
        <v>0</v>
      </c>
      <c r="I26" s="27">
        <f t="shared" si="2"/>
        <v>0</v>
      </c>
      <c r="J26" s="7"/>
      <c r="L26" s="6" t="s">
        <v>49</v>
      </c>
      <c r="M26" s="7">
        <f>Gesamt!C36</f>
        <v>0</v>
      </c>
      <c r="N26" s="36"/>
      <c r="P26" s="7"/>
    </row>
    <row r="27" spans="1:16" x14ac:dyDescent="0.25">
      <c r="A27" s="29">
        <v>45469</v>
      </c>
      <c r="B27" t="str">
        <f t="shared" si="0"/>
        <v>Mi</v>
      </c>
      <c r="G27" s="27">
        <f t="shared" si="1"/>
        <v>0</v>
      </c>
      <c r="H27" s="27">
        <f ca="1">IF(P27&lt;&gt;"",P27,IF(OR(C27="Feiertag",A27&lt;Gesamt!$B$11,A27&gt;Gesamt!$B$13,),0,INDIRECT("M"&amp;WEEKDAY(A27,2)+19)))</f>
        <v>4</v>
      </c>
      <c r="I27" s="27">
        <f t="shared" si="2"/>
        <v>0</v>
      </c>
      <c r="J27" s="7"/>
      <c r="L27" s="13" t="s">
        <v>54</v>
      </c>
      <c r="M27" s="27">
        <f>SUM(M20:M26)</f>
        <v>12</v>
      </c>
      <c r="N27" s="36"/>
      <c r="P27" s="7"/>
    </row>
    <row r="28" spans="1:16" x14ac:dyDescent="0.25">
      <c r="A28" s="29">
        <v>45470</v>
      </c>
      <c r="B28" t="str">
        <f t="shared" si="0"/>
        <v>Do</v>
      </c>
      <c r="G28" s="27">
        <f t="shared" si="1"/>
        <v>0</v>
      </c>
      <c r="H28" s="27">
        <f ca="1">IF(P28&lt;&gt;"",P28,IF(OR(C28="Feiertag",A28&lt;Gesamt!$B$11,A28&gt;Gesamt!$B$13,),0,INDIRECT("M"&amp;WEEKDAY(A28,2)+19)))</f>
        <v>0</v>
      </c>
      <c r="I28" s="27">
        <f t="shared" si="2"/>
        <v>0</v>
      </c>
      <c r="J28" s="7"/>
      <c r="N28" s="36"/>
      <c r="P28" s="7"/>
    </row>
    <row r="29" spans="1:16" x14ac:dyDescent="0.25">
      <c r="A29" s="29">
        <v>45471</v>
      </c>
      <c r="B29" t="str">
        <f t="shared" si="0"/>
        <v>Fr</v>
      </c>
      <c r="G29" s="27">
        <f t="shared" si="1"/>
        <v>0</v>
      </c>
      <c r="H29" s="27">
        <f ca="1">IF(P29&lt;&gt;"",P29,IF(OR(C29="Feiertag",A29&lt;Gesamt!$B$11,A29&gt;Gesamt!$B$13,),0,INDIRECT("M"&amp;WEEKDAY(A29,2)+19)))</f>
        <v>0</v>
      </c>
      <c r="I29" s="27">
        <f t="shared" si="2"/>
        <v>0</v>
      </c>
      <c r="J29" s="7"/>
      <c r="N29" s="36"/>
      <c r="P29" s="7"/>
    </row>
    <row r="30" spans="1:16" x14ac:dyDescent="0.25">
      <c r="A30" s="29">
        <v>45472</v>
      </c>
      <c r="B30" t="str">
        <f t="shared" si="0"/>
        <v>Sa</v>
      </c>
      <c r="G30" s="27">
        <f t="shared" si="1"/>
        <v>0</v>
      </c>
      <c r="H30" s="27">
        <f ca="1">IF(P30&lt;&gt;"",P30,IF(OR(C30="Feiertag",A30&lt;Gesamt!$B$11,A30&gt;Gesamt!$B$13,),0,INDIRECT("M"&amp;WEEKDAY(A30,2)+19)))</f>
        <v>0</v>
      </c>
      <c r="I30" s="27">
        <f t="shared" si="2"/>
        <v>0</v>
      </c>
      <c r="J30" s="7"/>
      <c r="N30" s="36"/>
      <c r="P30" s="7"/>
    </row>
    <row r="31" spans="1:16" x14ac:dyDescent="0.25">
      <c r="A31" s="29">
        <v>45473</v>
      </c>
      <c r="B31" t="str">
        <f t="shared" si="0"/>
        <v>So</v>
      </c>
      <c r="G31" s="27">
        <f t="shared" si="1"/>
        <v>0</v>
      </c>
      <c r="H31" s="27">
        <f ca="1">IF(P31&lt;&gt;"",P31,IF(OR(C31="Feiertag",A31&lt;Gesamt!$B$11,A31&gt;Gesamt!$B$13,),0,INDIRECT("M"&amp;WEEKDAY(A31,2)+19)))</f>
        <v>0</v>
      </c>
      <c r="I31" s="27">
        <f t="shared" si="2"/>
        <v>0</v>
      </c>
      <c r="J31" s="7"/>
      <c r="N31" s="36"/>
      <c r="P31" s="7"/>
    </row>
    <row r="32" spans="1:16" x14ac:dyDescent="0.25">
      <c r="A32" s="23"/>
      <c r="H32" s="7"/>
      <c r="I32" s="7"/>
      <c r="J32" s="7"/>
      <c r="P32" s="7"/>
    </row>
  </sheetData>
  <sheetProtection algorithmName="SHA-512" hashValue="rAiJ8MXWCzZxMBTP89hrJn78rY/+d2ug2HjGQtLt+50nsZtugkjsxys0dipgvjNWm67SFUB4L1mQpas5gn3Maw==" saltValue="fJ3+LSn2yVQoV8KAhOhaaw==" spinCount="100000" sheet="1" objects="1" scenarios="1" formatCells="0" formatColumns="0" formatRows="0" selectLockedCells="1"/>
  <mergeCells count="1">
    <mergeCell ref="L3:M3"/>
  </mergeCells>
  <phoneticPr fontId="0" type="noConversion"/>
  <conditionalFormatting sqref="A2:J31">
    <cfRule type="expression" dxfId="13" priority="1">
      <formula>$C2="Feiertag"</formula>
    </cfRule>
    <cfRule type="expression" dxfId="12" priority="4">
      <formula>WEEKDAY($A2,2)&gt;=6</formula>
    </cfRule>
  </conditionalFormatting>
  <pageMargins left="0.7" right="0.7" top="0.78740157499999996" bottom="0.78740157499999996" header="0.3" footer="0.3"/>
  <pageSetup paperSize="9" scale="72" orientation="landscape"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A550D9AB-AFC7-4642-BA1B-195A532EE9F2}">
          <x14:formula1>
            <xm:f>Anleitung!$U$1:$U$6</xm:f>
          </x14:formula1>
          <xm:sqref>C2:C31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8">
    <tabColor theme="6"/>
    <pageSetUpPr fitToPage="1"/>
  </sheetPr>
  <dimension ref="A1:P32"/>
  <sheetViews>
    <sheetView zoomScaleNormal="100" workbookViewId="0">
      <selection activeCell="L37" sqref="L37"/>
    </sheetView>
  </sheetViews>
  <sheetFormatPr baseColWidth="10" defaultRowHeight="15" x14ac:dyDescent="0.25"/>
  <cols>
    <col min="1" max="1" width="6.8554687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30" t="s">
        <v>0</v>
      </c>
      <c r="B1" s="30" t="s">
        <v>1</v>
      </c>
      <c r="C1" s="30" t="s">
        <v>37</v>
      </c>
      <c r="D1" s="31" t="s">
        <v>2</v>
      </c>
      <c r="E1" s="31" t="s">
        <v>3</v>
      </c>
      <c r="F1" s="31" t="s">
        <v>4</v>
      </c>
      <c r="G1" s="32" t="s">
        <v>5</v>
      </c>
      <c r="H1" s="20" t="s">
        <v>60</v>
      </c>
      <c r="I1" s="31" t="s">
        <v>7</v>
      </c>
      <c r="J1" s="31" t="s">
        <v>36</v>
      </c>
      <c r="L1" s="38" t="str">
        <f>TEXT(A2,"MMMM")&amp;" "&amp;YEAR(A2)</f>
        <v>Juli 2024</v>
      </c>
      <c r="N1" s="35"/>
      <c r="P1" s="34" t="s">
        <v>56</v>
      </c>
    </row>
    <row r="2" spans="1:16" x14ac:dyDescent="0.25">
      <c r="A2" s="29">
        <v>45474</v>
      </c>
      <c r="B2" t="str">
        <f>TEXT(A2,"TTT")</f>
        <v>Mo</v>
      </c>
      <c r="G2" s="27">
        <f>IF(OR(C2="krank",C2="Urlaub",C2="Sonderurlaub"), H2,IF(D2&lt;=E2,(E2-D2-F2)*24,(1-D2+E2-F2)*24)+IF(C2= "Urlaub halber Tag",H2/2,0)+IF(AND(C2="Urlaub halber Tag", J2="halber Arbeitstag"),H2/2,0))</f>
        <v>0</v>
      </c>
      <c r="H2" s="27">
        <f ca="1">IF(P2&lt;&gt;"",P2,IF(OR(C2="Feiertag",A2&lt;Gesamt!$B$11,A2&gt;Gesamt!$B$13,),0,INDIRECT("M"&amp;WEEKDAY(A2,2)+19)))</f>
        <v>8</v>
      </c>
      <c r="I2" s="27">
        <f>IF(OR(C2="Überstundenabbau",C2="Urlaub halber Tag",E2&lt;&gt;""),G2-H2,0)</f>
        <v>0</v>
      </c>
      <c r="J2" s="7"/>
      <c r="L2" s="25"/>
      <c r="N2" s="36"/>
      <c r="P2" s="7"/>
    </row>
    <row r="3" spans="1:16" x14ac:dyDescent="0.25">
      <c r="A3" s="29">
        <v>45475</v>
      </c>
      <c r="B3" t="str">
        <f t="shared" ref="B3:B32" si="0">TEXT(A3,"TTT")</f>
        <v>Di</v>
      </c>
      <c r="G3" s="27">
        <f t="shared" ref="G3:G32" si="1">IF(OR(C3="krank",C3="Urlaub",C3="Sonderurlaub"), H3,IF(D3&lt;=E3,(E3-D3-F3)*24,(1-D3+E3-F3)*24)+IF(C3= "Urlaub halber Tag",H3/2,0)+IF(AND(C3="Urlaub halber Tag", J3="halber Arbeitstag"),H3/2,0))</f>
        <v>0</v>
      </c>
      <c r="H3" s="27">
        <f ca="1">IF(P3&lt;&gt;"",P3,IF(OR(C3="Feiertag",A3&lt;Gesamt!$B$11,A3&gt;Gesamt!$B$13,),0,INDIRECT("M"&amp;WEEKDAY(A3,2)+19)))</f>
        <v>0</v>
      </c>
      <c r="I3" s="27">
        <f t="shared" ref="I3:I32" si="2">IF(OR(C3="Überstundenabbau",C3="Urlaub halber Tag",E3&lt;&gt;""),G3-H3,0)</f>
        <v>0</v>
      </c>
      <c r="J3" s="7"/>
      <c r="L3" s="40" t="str">
        <f>Gesamt!A3</f>
        <v>Nicolas Pawelka</v>
      </c>
      <c r="M3" s="40"/>
      <c r="N3" s="36"/>
      <c r="P3" s="7"/>
    </row>
    <row r="4" spans="1:16" x14ac:dyDescent="0.25">
      <c r="A4" s="29">
        <v>45476</v>
      </c>
      <c r="B4" t="str">
        <f t="shared" si="0"/>
        <v>Mi</v>
      </c>
      <c r="G4" s="27">
        <f t="shared" si="1"/>
        <v>0</v>
      </c>
      <c r="H4" s="27">
        <f ca="1">IF(P4&lt;&gt;"",P4,IF(OR(C4="Feiertag",A4&lt;Gesamt!$B$11,A4&gt;Gesamt!$B$13,),0,INDIRECT("M"&amp;WEEKDAY(A4,2)+19)))</f>
        <v>4</v>
      </c>
      <c r="I4" s="27">
        <f t="shared" si="2"/>
        <v>0</v>
      </c>
      <c r="J4" s="7"/>
      <c r="N4" s="36"/>
      <c r="P4" s="7"/>
    </row>
    <row r="5" spans="1:16" x14ac:dyDescent="0.25">
      <c r="A5" s="29">
        <v>45477</v>
      </c>
      <c r="B5" t="str">
        <f t="shared" si="0"/>
        <v>Do</v>
      </c>
      <c r="G5" s="27">
        <f t="shared" si="1"/>
        <v>0</v>
      </c>
      <c r="H5" s="27">
        <f ca="1">IF(P5&lt;&gt;"",P5,IF(OR(C5="Feiertag",A5&lt;Gesamt!$B$11,A5&gt;Gesamt!$B$13,),0,INDIRECT("M"&amp;WEEKDAY(A5,2)+19)))</f>
        <v>0</v>
      </c>
      <c r="I5" s="27">
        <f t="shared" si="2"/>
        <v>0</v>
      </c>
      <c r="J5" s="7"/>
      <c r="K5" s="23"/>
      <c r="L5" s="1" t="s">
        <v>8</v>
      </c>
      <c r="M5" s="27">
        <f>SUM(I2:I32)</f>
        <v>0</v>
      </c>
      <c r="N5" s="36"/>
      <c r="P5" s="7"/>
    </row>
    <row r="6" spans="1:16" x14ac:dyDescent="0.25">
      <c r="A6" s="29">
        <v>45478</v>
      </c>
      <c r="B6" t="str">
        <f t="shared" si="0"/>
        <v>Fr</v>
      </c>
      <c r="G6" s="27">
        <f t="shared" si="1"/>
        <v>0</v>
      </c>
      <c r="H6" s="27">
        <f ca="1">IF(P6&lt;&gt;"",P6,IF(OR(C6="Feiertag",A6&lt;Gesamt!$B$11,A6&gt;Gesamt!$B$13,),0,INDIRECT("M"&amp;WEEKDAY(A6,2)+19)))</f>
        <v>0</v>
      </c>
      <c r="I6" s="27">
        <f t="shared" si="2"/>
        <v>0</v>
      </c>
      <c r="J6" s="7"/>
      <c r="L6" s="25"/>
      <c r="N6" s="36"/>
      <c r="P6" s="7"/>
    </row>
    <row r="7" spans="1:16" x14ac:dyDescent="0.25">
      <c r="A7" s="29">
        <v>45479</v>
      </c>
      <c r="B7" t="str">
        <f t="shared" si="0"/>
        <v>Sa</v>
      </c>
      <c r="G7" s="27">
        <f t="shared" si="1"/>
        <v>0</v>
      </c>
      <c r="H7" s="27">
        <f ca="1">IF(P7&lt;&gt;"",P7,IF(OR(C7="Feiertag",A7&lt;Gesamt!$B$11,A7&gt;Gesamt!$B$13,),0,INDIRECT("M"&amp;WEEKDAY(A7,2)+19)))</f>
        <v>0</v>
      </c>
      <c r="I7" s="27">
        <f t="shared" si="2"/>
        <v>0</v>
      </c>
      <c r="J7" s="7"/>
      <c r="L7" s="1" t="s">
        <v>59</v>
      </c>
      <c r="M7" s="27">
        <f ca="1">Gesamt!B9+SUM(Gesamt!E2:E8)-SUM(Gesamt!J2:J8)</f>
        <v>17.500000000000004</v>
      </c>
      <c r="N7" s="36"/>
      <c r="P7" s="7"/>
    </row>
    <row r="8" spans="1:16" x14ac:dyDescent="0.25">
      <c r="A8" s="29">
        <v>45480</v>
      </c>
      <c r="B8" t="str">
        <f t="shared" si="0"/>
        <v>So</v>
      </c>
      <c r="G8" s="27">
        <f t="shared" si="1"/>
        <v>0</v>
      </c>
      <c r="H8" s="27">
        <f ca="1">IF(P8&lt;&gt;"",P8,IF(OR(C8="Feiertag",A8&lt;Gesamt!$B$11,A8&gt;Gesamt!$B$13,),0,INDIRECT("M"&amp;WEEKDAY(A8,2)+19)))</f>
        <v>0</v>
      </c>
      <c r="I8" s="27">
        <f t="shared" si="2"/>
        <v>0</v>
      </c>
      <c r="J8" s="7"/>
      <c r="L8" s="25"/>
      <c r="N8" s="36"/>
      <c r="P8" s="7"/>
    </row>
    <row r="9" spans="1:16" x14ac:dyDescent="0.25">
      <c r="A9" s="29">
        <v>45481</v>
      </c>
      <c r="B9" t="str">
        <f t="shared" si="0"/>
        <v>Mo</v>
      </c>
      <c r="G9" s="27">
        <f t="shared" si="1"/>
        <v>0</v>
      </c>
      <c r="H9" s="27">
        <f ca="1">IF(P9&lt;&gt;"",P9,IF(OR(C9="Feiertag",A9&lt;Gesamt!$B$11,A9&gt;Gesamt!$B$13,),0,INDIRECT("M"&amp;WEEKDAY(A9,2)+19)))</f>
        <v>8</v>
      </c>
      <c r="I9" s="27">
        <f t="shared" si="2"/>
        <v>0</v>
      </c>
      <c r="J9" s="7"/>
      <c r="L9" s="1" t="s">
        <v>25</v>
      </c>
      <c r="M9">
        <f>COUNTIF(C2:C32,"krank")</f>
        <v>0</v>
      </c>
      <c r="N9" s="36"/>
      <c r="P9" s="7"/>
    </row>
    <row r="10" spans="1:16" x14ac:dyDescent="0.25">
      <c r="A10" s="29">
        <v>45482</v>
      </c>
      <c r="B10" t="str">
        <f t="shared" si="0"/>
        <v>Di</v>
      </c>
      <c r="G10" s="27">
        <f t="shared" si="1"/>
        <v>0</v>
      </c>
      <c r="H10" s="27">
        <f ca="1">IF(P10&lt;&gt;"",P10,IF(OR(C10="Feiertag",A10&lt;Gesamt!$B$11,A10&gt;Gesamt!$B$13,),0,INDIRECT("M"&amp;WEEKDAY(A10,2)+19)))</f>
        <v>0</v>
      </c>
      <c r="I10" s="27">
        <f t="shared" si="2"/>
        <v>0</v>
      </c>
      <c r="J10" s="7"/>
      <c r="L10" s="25"/>
      <c r="N10" s="36"/>
      <c r="P10" s="7"/>
    </row>
    <row r="11" spans="1:16" x14ac:dyDescent="0.25">
      <c r="A11" s="29">
        <v>45483</v>
      </c>
      <c r="B11" t="str">
        <f t="shared" si="0"/>
        <v>Mi</v>
      </c>
      <c r="G11" s="27">
        <f t="shared" si="1"/>
        <v>0</v>
      </c>
      <c r="H11" s="27">
        <f ca="1">IF(P11&lt;&gt;"",P11,IF(OR(C11="Feiertag",A11&lt;Gesamt!$B$11,A11&gt;Gesamt!$B$13,),0,INDIRECT("M"&amp;WEEKDAY(A11,2)+19)))</f>
        <v>4</v>
      </c>
      <c r="I11" s="27">
        <f t="shared" si="2"/>
        <v>0</v>
      </c>
      <c r="J11" s="7"/>
      <c r="L11" s="1" t="s">
        <v>57</v>
      </c>
      <c r="M11" s="28">
        <f>SUM(Gesamt!F2:F8)</f>
        <v>0</v>
      </c>
      <c r="N11" s="36"/>
      <c r="P11" s="7"/>
    </row>
    <row r="12" spans="1:16" x14ac:dyDescent="0.25">
      <c r="A12" s="29">
        <v>45484</v>
      </c>
      <c r="B12" t="str">
        <f t="shared" si="0"/>
        <v>Do</v>
      </c>
      <c r="G12" s="27">
        <f t="shared" si="1"/>
        <v>0</v>
      </c>
      <c r="H12" s="27">
        <f ca="1">IF(P12&lt;&gt;"",P12,IF(OR(C12="Feiertag",A12&lt;Gesamt!$B$11,A12&gt;Gesamt!$B$13,),0,INDIRECT("M"&amp;WEEKDAY(A12,2)+19)))</f>
        <v>0</v>
      </c>
      <c r="I12" s="27">
        <f t="shared" si="2"/>
        <v>0</v>
      </c>
      <c r="J12" s="7"/>
      <c r="L12" s="25"/>
      <c r="N12" s="36"/>
      <c r="P12" s="7"/>
    </row>
    <row r="13" spans="1:16" x14ac:dyDescent="0.25">
      <c r="A13" s="29">
        <v>45485</v>
      </c>
      <c r="B13" t="str">
        <f t="shared" si="0"/>
        <v>Fr</v>
      </c>
      <c r="G13" s="27">
        <f t="shared" si="1"/>
        <v>0</v>
      </c>
      <c r="H13" s="27">
        <f ca="1">IF(P13&lt;&gt;"",P13,IF(OR(C13="Feiertag",A13&lt;Gesamt!$B$11,A13&gt;Gesamt!$B$13,),0,INDIRECT("M"&amp;WEEKDAY(A13,2)+19)))</f>
        <v>0</v>
      </c>
      <c r="I13" s="27">
        <f t="shared" si="2"/>
        <v>0</v>
      </c>
      <c r="J13" s="7"/>
      <c r="L13" s="1" t="s">
        <v>26</v>
      </c>
      <c r="M13">
        <f>COUNTIF(C2:C32, "Urlaub")+COUNTIF(C2:C32,"Urlaub halber Tag")/2</f>
        <v>0</v>
      </c>
      <c r="N13" s="36"/>
      <c r="P13" s="7"/>
    </row>
    <row r="14" spans="1:16" x14ac:dyDescent="0.25">
      <c r="A14" s="29">
        <v>45486</v>
      </c>
      <c r="B14" t="str">
        <f t="shared" si="0"/>
        <v>Sa</v>
      </c>
      <c r="G14" s="27">
        <f t="shared" si="1"/>
        <v>0</v>
      </c>
      <c r="H14" s="27">
        <f ca="1">IF(P14&lt;&gt;"",P14,IF(OR(C14="Feiertag",A14&lt;Gesamt!$B$11,A14&gt;Gesamt!$B$13,),0,INDIRECT("M"&amp;WEEKDAY(A14,2)+19)))</f>
        <v>0</v>
      </c>
      <c r="I14" s="27">
        <f t="shared" si="2"/>
        <v>0</v>
      </c>
      <c r="J14" s="7"/>
      <c r="L14" s="25"/>
      <c r="N14" s="36"/>
      <c r="P14" s="7"/>
    </row>
    <row r="15" spans="1:16" x14ac:dyDescent="0.25">
      <c r="A15" s="29">
        <v>45487</v>
      </c>
      <c r="B15" t="str">
        <f t="shared" si="0"/>
        <v>So</v>
      </c>
      <c r="G15" s="27">
        <f t="shared" si="1"/>
        <v>0</v>
      </c>
      <c r="H15" s="27">
        <f ca="1">IF(P15&lt;&gt;"",P15,IF(OR(C15="Feiertag",A15&lt;Gesamt!$B$11,A15&gt;Gesamt!$B$13,),0,INDIRECT("M"&amp;WEEKDAY(A15,2)+19)))</f>
        <v>0</v>
      </c>
      <c r="I15" s="27">
        <f t="shared" si="2"/>
        <v>0</v>
      </c>
      <c r="J15" s="7"/>
      <c r="L15" s="1" t="s">
        <v>58</v>
      </c>
      <c r="M15">
        <f>Gesamt!B5+Gesamt!B7-SUM(Gesamt!G2:G8)</f>
        <v>11</v>
      </c>
      <c r="N15" s="36"/>
      <c r="P15" s="7"/>
    </row>
    <row r="16" spans="1:16" x14ac:dyDescent="0.25">
      <c r="A16" s="29">
        <v>45488</v>
      </c>
      <c r="B16" t="str">
        <f t="shared" si="0"/>
        <v>Mo</v>
      </c>
      <c r="G16" s="27">
        <f t="shared" si="1"/>
        <v>0</v>
      </c>
      <c r="H16" s="27">
        <f ca="1">IF(P16&lt;&gt;"",P16,IF(OR(C16="Feiertag",A16&lt;Gesamt!$B$11,A16&gt;Gesamt!$B$13,),0,INDIRECT("M"&amp;WEEKDAY(A16,2)+19)))</f>
        <v>8</v>
      </c>
      <c r="I16" s="27">
        <f t="shared" si="2"/>
        <v>0</v>
      </c>
      <c r="J16" s="7"/>
      <c r="N16" s="36"/>
      <c r="P16" s="7"/>
    </row>
    <row r="17" spans="1:16" x14ac:dyDescent="0.25">
      <c r="A17" s="29">
        <v>45489</v>
      </c>
      <c r="B17" t="str">
        <f t="shared" si="0"/>
        <v>Di</v>
      </c>
      <c r="G17" s="27">
        <f t="shared" si="1"/>
        <v>0</v>
      </c>
      <c r="H17" s="27">
        <f ca="1">IF(P17&lt;&gt;"",P17,IF(OR(C17="Feiertag",A17&lt;Gesamt!$B$11,A17&gt;Gesamt!$B$13,),0,INDIRECT("M"&amp;WEEKDAY(A17,2)+19)))</f>
        <v>0</v>
      </c>
      <c r="I17" s="27">
        <f t="shared" si="2"/>
        <v>0</v>
      </c>
      <c r="J17" s="7"/>
      <c r="L17" s="1" t="s">
        <v>50</v>
      </c>
      <c r="M17" s="27">
        <f>SUM(G2:G32)</f>
        <v>0</v>
      </c>
      <c r="N17" s="36"/>
      <c r="P17" s="7"/>
    </row>
    <row r="18" spans="1:16" x14ac:dyDescent="0.25">
      <c r="A18" s="29">
        <v>45490</v>
      </c>
      <c r="B18" t="str">
        <f t="shared" si="0"/>
        <v>Mi</v>
      </c>
      <c r="G18" s="27">
        <f t="shared" si="1"/>
        <v>0</v>
      </c>
      <c r="H18" s="27">
        <f ca="1">IF(P18&lt;&gt;"",P18,IF(OR(C18="Feiertag",A18&lt;Gesamt!$B$11,A18&gt;Gesamt!$B$13,),0,INDIRECT("M"&amp;WEEKDAY(A18,2)+19)))</f>
        <v>4</v>
      </c>
      <c r="I18" s="27">
        <f t="shared" si="2"/>
        <v>0</v>
      </c>
      <c r="J18" s="7"/>
      <c r="N18" s="36"/>
      <c r="P18" s="7"/>
    </row>
    <row r="19" spans="1:16" x14ac:dyDescent="0.25">
      <c r="A19" s="29">
        <v>45491</v>
      </c>
      <c r="B19" t="str">
        <f t="shared" si="0"/>
        <v>Do</v>
      </c>
      <c r="G19" s="27">
        <f t="shared" si="1"/>
        <v>0</v>
      </c>
      <c r="H19" s="27">
        <f ca="1">IF(P19&lt;&gt;"",P19,IF(OR(C19="Feiertag",A19&lt;Gesamt!$B$11,A19&gt;Gesamt!$B$13,),0,INDIRECT("M"&amp;WEEKDAY(A19,2)+19)))</f>
        <v>0</v>
      </c>
      <c r="I19" s="27">
        <f t="shared" si="2"/>
        <v>0</v>
      </c>
      <c r="J19" s="7"/>
      <c r="L19" s="13" t="s">
        <v>6</v>
      </c>
      <c r="N19" s="36"/>
      <c r="P19" s="7"/>
    </row>
    <row r="20" spans="1:16" x14ac:dyDescent="0.25">
      <c r="A20" s="29">
        <v>45492</v>
      </c>
      <c r="B20" t="str">
        <f t="shared" si="0"/>
        <v>Fr</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45493</v>
      </c>
      <c r="B21" t="str">
        <f t="shared" si="0"/>
        <v>Sa</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45494</v>
      </c>
      <c r="B22" t="str">
        <f t="shared" si="0"/>
        <v>So</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45495</v>
      </c>
      <c r="B23" t="str">
        <f t="shared" si="0"/>
        <v>Mo</v>
      </c>
      <c r="G23" s="27">
        <f t="shared" si="1"/>
        <v>0</v>
      </c>
      <c r="H23" s="27">
        <f ca="1">IF(P23&lt;&gt;"",P23,IF(OR(C23="Feiertag",A23&lt;Gesamt!$B$11,A23&gt;Gesamt!$B$13,),0,INDIRECT("M"&amp;WEEKDAY(A23,2)+19)))</f>
        <v>8</v>
      </c>
      <c r="I23" s="27">
        <f t="shared" si="2"/>
        <v>0</v>
      </c>
      <c r="J23" s="7"/>
      <c r="L23" s="6" t="s">
        <v>46</v>
      </c>
      <c r="M23" s="7">
        <f>Gesamt!C33</f>
        <v>0</v>
      </c>
      <c r="N23" s="36"/>
      <c r="P23" s="7"/>
    </row>
    <row r="24" spans="1:16" x14ac:dyDescent="0.25">
      <c r="A24" s="29">
        <v>45496</v>
      </c>
      <c r="B24" t="str">
        <f t="shared" si="0"/>
        <v>Di</v>
      </c>
      <c r="G24" s="27">
        <f t="shared" si="1"/>
        <v>0</v>
      </c>
      <c r="H24" s="27">
        <f ca="1">IF(P24&lt;&gt;"",P24,IF(OR(C24="Feiertag",A24&lt;Gesamt!$B$11,A24&gt;Gesamt!$B$13,),0,INDIRECT("M"&amp;WEEKDAY(A24,2)+19)))</f>
        <v>0</v>
      </c>
      <c r="I24" s="27">
        <f t="shared" si="2"/>
        <v>0</v>
      </c>
      <c r="J24" s="7"/>
      <c r="L24" s="6" t="s">
        <v>47</v>
      </c>
      <c r="M24" s="7">
        <f>Gesamt!C34</f>
        <v>0</v>
      </c>
      <c r="N24" s="36"/>
      <c r="P24" s="7"/>
    </row>
    <row r="25" spans="1:16" x14ac:dyDescent="0.25">
      <c r="A25" s="29">
        <v>45497</v>
      </c>
      <c r="B25" t="str">
        <f t="shared" si="0"/>
        <v>Mi</v>
      </c>
      <c r="G25" s="27">
        <f t="shared" si="1"/>
        <v>0</v>
      </c>
      <c r="H25" s="27">
        <f ca="1">IF(P25&lt;&gt;"",P25,IF(OR(C25="Feiertag",A25&lt;Gesamt!$B$11,A25&gt;Gesamt!$B$13,),0,INDIRECT("M"&amp;WEEKDAY(A25,2)+19)))</f>
        <v>4</v>
      </c>
      <c r="I25" s="27">
        <f t="shared" si="2"/>
        <v>0</v>
      </c>
      <c r="J25" s="7"/>
      <c r="L25" s="6" t="s">
        <v>48</v>
      </c>
      <c r="M25" s="7">
        <f>Gesamt!C35</f>
        <v>0</v>
      </c>
      <c r="N25" s="36"/>
      <c r="P25" s="7"/>
    </row>
    <row r="26" spans="1:16" x14ac:dyDescent="0.25">
      <c r="A26" s="29">
        <v>45498</v>
      </c>
      <c r="B26" t="str">
        <f t="shared" si="0"/>
        <v>Do</v>
      </c>
      <c r="G26" s="27">
        <f t="shared" si="1"/>
        <v>0</v>
      </c>
      <c r="H26" s="27">
        <f ca="1">IF(P26&lt;&gt;"",P26,IF(OR(C26="Feiertag",A26&lt;Gesamt!$B$11,A26&gt;Gesamt!$B$13,),0,INDIRECT("M"&amp;WEEKDAY(A26,2)+19)))</f>
        <v>0</v>
      </c>
      <c r="I26" s="27">
        <f t="shared" si="2"/>
        <v>0</v>
      </c>
      <c r="J26" s="7"/>
      <c r="L26" s="6" t="s">
        <v>49</v>
      </c>
      <c r="M26" s="7">
        <f>Gesamt!C36</f>
        <v>0</v>
      </c>
      <c r="N26" s="36"/>
      <c r="P26" s="7"/>
    </row>
    <row r="27" spans="1:16" x14ac:dyDescent="0.25">
      <c r="A27" s="29">
        <v>45499</v>
      </c>
      <c r="B27" t="str">
        <f t="shared" si="0"/>
        <v>Fr</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45500</v>
      </c>
      <c r="B28" t="str">
        <f t="shared" si="0"/>
        <v>Sa</v>
      </c>
      <c r="G28" s="27">
        <f t="shared" si="1"/>
        <v>0</v>
      </c>
      <c r="H28" s="27">
        <f ca="1">IF(P28&lt;&gt;"",P28,IF(OR(C28="Feiertag",A28&lt;Gesamt!$B$11,A28&gt;Gesamt!$B$13,),0,INDIRECT("M"&amp;WEEKDAY(A28,2)+19)))</f>
        <v>0</v>
      </c>
      <c r="I28" s="27">
        <f t="shared" si="2"/>
        <v>0</v>
      </c>
      <c r="J28" s="7"/>
      <c r="N28" s="36"/>
      <c r="P28" s="7"/>
    </row>
    <row r="29" spans="1:16" x14ac:dyDescent="0.25">
      <c r="A29" s="29">
        <v>45501</v>
      </c>
      <c r="B29" t="str">
        <f t="shared" si="0"/>
        <v>So</v>
      </c>
      <c r="G29" s="27">
        <f t="shared" si="1"/>
        <v>0</v>
      </c>
      <c r="H29" s="27">
        <f ca="1">IF(P29&lt;&gt;"",P29,IF(OR(C29="Feiertag",A29&lt;Gesamt!$B$11,A29&gt;Gesamt!$B$13,),0,INDIRECT("M"&amp;WEEKDAY(A29,2)+19)))</f>
        <v>0</v>
      </c>
      <c r="I29" s="27">
        <f t="shared" si="2"/>
        <v>0</v>
      </c>
      <c r="J29" s="7"/>
      <c r="N29" s="36"/>
      <c r="P29" s="7"/>
    </row>
    <row r="30" spans="1:16" x14ac:dyDescent="0.25">
      <c r="A30" s="29">
        <v>45502</v>
      </c>
      <c r="B30" t="str">
        <f t="shared" si="0"/>
        <v>Mo</v>
      </c>
      <c r="G30" s="27">
        <f t="shared" si="1"/>
        <v>0</v>
      </c>
      <c r="H30" s="27">
        <f ca="1">IF(P30&lt;&gt;"",P30,IF(OR(C30="Feiertag",A30&lt;Gesamt!$B$11,A30&gt;Gesamt!$B$13,),0,INDIRECT("M"&amp;WEEKDAY(A30,2)+19)))</f>
        <v>8</v>
      </c>
      <c r="I30" s="27">
        <f t="shared" si="2"/>
        <v>0</v>
      </c>
      <c r="J30" s="7"/>
      <c r="N30" s="36"/>
      <c r="P30" s="7"/>
    </row>
    <row r="31" spans="1:16" x14ac:dyDescent="0.25">
      <c r="A31" s="29">
        <v>45503</v>
      </c>
      <c r="B31" t="str">
        <f t="shared" si="0"/>
        <v>Di</v>
      </c>
      <c r="G31" s="27">
        <f t="shared" si="1"/>
        <v>0</v>
      </c>
      <c r="H31" s="27">
        <f ca="1">IF(P31&lt;&gt;"",P31,IF(OR(C31="Feiertag",A31&lt;Gesamt!$B$11,A31&gt;Gesamt!$B$13,),0,INDIRECT("M"&amp;WEEKDAY(A31,2)+19)))</f>
        <v>0</v>
      </c>
      <c r="I31" s="27">
        <f t="shared" si="2"/>
        <v>0</v>
      </c>
      <c r="J31" s="7"/>
      <c r="N31" s="36"/>
      <c r="P31" s="7"/>
    </row>
    <row r="32" spans="1:16" x14ac:dyDescent="0.25">
      <c r="A32" s="29">
        <v>45504</v>
      </c>
      <c r="B32" t="str">
        <f t="shared" si="0"/>
        <v>Mi</v>
      </c>
      <c r="G32" s="27">
        <f t="shared" si="1"/>
        <v>0</v>
      </c>
      <c r="H32" s="27">
        <f ca="1">IF(P32&lt;&gt;"",P32,IF(OR(C32="Feiertag",A32&lt;Gesamt!$B$11,A32&gt;Gesamt!$B$13,),0,INDIRECT("M"&amp;WEEKDAY(A32,2)+19)))</f>
        <v>4</v>
      </c>
      <c r="I32" s="27">
        <f t="shared" si="2"/>
        <v>0</v>
      </c>
      <c r="J32" s="7"/>
      <c r="N32" s="36"/>
      <c r="P32" s="7"/>
    </row>
  </sheetData>
  <sheetProtection algorithmName="SHA-512" hashValue="DcrTc319nBTBurBtKrV2nDfSdf74J3YWM+pETXkanxMbkmqy0bqAaptHZu5UbNAveV/vvm0/PHht0d8XnXlnyg==" saltValue="ZaZu1ChrcpDzp+F04nCBrg==" spinCount="100000" sheet="1" objects="1" scenarios="1" formatCells="0" formatColumns="0" formatRows="0" selectLockedCells="1"/>
  <mergeCells count="1">
    <mergeCell ref="L3:M3"/>
  </mergeCells>
  <phoneticPr fontId="0" type="noConversion"/>
  <conditionalFormatting sqref="A2:J32">
    <cfRule type="expression" dxfId="11" priority="1">
      <formula>$C2="Feiertag"</formula>
    </cfRule>
    <cfRule type="expression" dxfId="10" priority="2">
      <formula>WEEKDAY($A2,2)&gt;=6</formula>
    </cfRule>
  </conditionalFormatting>
  <pageMargins left="0.7" right="0.7" top="0.78740157499999996" bottom="0.78740157499999996" header="0.3" footer="0.3"/>
  <pageSetup paperSize="9" scale="94" orientation="landscape" horizontalDpi="4294967293" verticalDpi="0"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9EFFA393-4BC9-4A37-B32E-DC56987D401C}">
          <x14:formula1>
            <xm:f>Anleitung!$U$1:$U$6</xm:f>
          </x14:formula1>
          <xm:sqref>C2:C32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9">
    <tabColor theme="4"/>
    <pageSetUpPr fitToPage="1"/>
  </sheetPr>
  <dimension ref="A1:P32"/>
  <sheetViews>
    <sheetView zoomScaleNormal="100" workbookViewId="0">
      <selection activeCell="L37" sqref="L37"/>
    </sheetView>
  </sheetViews>
  <sheetFormatPr baseColWidth="10" defaultRowHeight="15" x14ac:dyDescent="0.25"/>
  <cols>
    <col min="1" max="1" width="7.4257812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60</v>
      </c>
      <c r="I1" s="20" t="s">
        <v>7</v>
      </c>
      <c r="J1" s="20" t="s">
        <v>36</v>
      </c>
      <c r="L1" s="38" t="str">
        <f>TEXT(A2,"MMMM")&amp;" "&amp;YEAR(A2)</f>
        <v>August 2024</v>
      </c>
      <c r="N1" s="35"/>
      <c r="P1" s="34" t="s">
        <v>56</v>
      </c>
    </row>
    <row r="2" spans="1:16" x14ac:dyDescent="0.25">
      <c r="A2" s="29">
        <v>45505</v>
      </c>
      <c r="B2" t="str">
        <f>TEXT(A2,"TTT")</f>
        <v>Do</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45506</v>
      </c>
      <c r="B3" t="str">
        <f t="shared" ref="B3:B32" si="0">TEXT(A3,"TTT")</f>
        <v>Fr</v>
      </c>
      <c r="G3" s="27">
        <f t="shared" ref="G3:G32" si="1">IF(OR(C3="krank",C3="Urlaub",C3="Sonderurlaub"), H3,IF(D3&lt;=E3,(E3-D3-F3)*24,(1-D3+E3-F3)*24)+IF(C3= "Urlaub halber Tag",H3/2,0)+IF(AND(C3="Urlaub halber Tag", J3="halber Arbeitstag"),H3/2,0))</f>
        <v>0</v>
      </c>
      <c r="H3" s="27">
        <f ca="1">IF(P3&lt;&gt;"",P3,IF(OR(C3="Feiertag",A3&lt;Gesamt!$B$11,A3&gt;Gesamt!$B$13,),0,INDIRECT("M"&amp;WEEKDAY(A3,2)+19)))</f>
        <v>0</v>
      </c>
      <c r="I3" s="27">
        <f t="shared" ref="I3:I32" si="2">IF(OR(C3="Überstundenabbau",C3="Urlaub halber Tag",E3&lt;&gt;""),G3-H3,0)</f>
        <v>0</v>
      </c>
      <c r="J3" s="7"/>
      <c r="L3" s="40" t="str">
        <f>Gesamt!A3</f>
        <v>Nicolas Pawelka</v>
      </c>
      <c r="M3" s="40"/>
      <c r="N3" s="36"/>
      <c r="P3" s="7"/>
    </row>
    <row r="4" spans="1:16" x14ac:dyDescent="0.25">
      <c r="A4" s="29">
        <v>45507</v>
      </c>
      <c r="B4" t="str">
        <f t="shared" si="0"/>
        <v>Sa</v>
      </c>
      <c r="G4" s="27">
        <f t="shared" si="1"/>
        <v>0</v>
      </c>
      <c r="H4" s="27">
        <f ca="1">IF(P4&lt;&gt;"",P4,IF(OR(C4="Feiertag",A4&lt;Gesamt!$B$11,A4&gt;Gesamt!$B$13,),0,INDIRECT("M"&amp;WEEKDAY(A4,2)+19)))</f>
        <v>0</v>
      </c>
      <c r="I4" s="27">
        <f t="shared" si="2"/>
        <v>0</v>
      </c>
      <c r="J4" s="7"/>
      <c r="N4" s="36"/>
      <c r="P4" s="7"/>
    </row>
    <row r="5" spans="1:16" x14ac:dyDescent="0.25">
      <c r="A5" s="29">
        <v>45508</v>
      </c>
      <c r="B5" t="str">
        <f t="shared" si="0"/>
        <v>So</v>
      </c>
      <c r="G5" s="27">
        <f t="shared" si="1"/>
        <v>0</v>
      </c>
      <c r="H5" s="27">
        <f ca="1">IF(P5&lt;&gt;"",P5,IF(OR(C5="Feiertag",A5&lt;Gesamt!$B$11,A5&gt;Gesamt!$B$13,),0,INDIRECT("M"&amp;WEEKDAY(A5,2)+19)))</f>
        <v>0</v>
      </c>
      <c r="I5" s="27">
        <f t="shared" si="2"/>
        <v>0</v>
      </c>
      <c r="J5" s="7"/>
      <c r="K5" s="23"/>
      <c r="L5" s="1" t="s">
        <v>8</v>
      </c>
      <c r="M5" s="27">
        <f>SUM(I2:I32)</f>
        <v>0</v>
      </c>
      <c r="N5" s="36"/>
      <c r="P5" s="7"/>
    </row>
    <row r="6" spans="1:16" x14ac:dyDescent="0.25">
      <c r="A6" s="29">
        <v>45509</v>
      </c>
      <c r="B6" t="str">
        <f t="shared" si="0"/>
        <v>Mo</v>
      </c>
      <c r="G6" s="27">
        <f t="shared" si="1"/>
        <v>0</v>
      </c>
      <c r="H6" s="27">
        <f ca="1">IF(P6&lt;&gt;"",P6,IF(OR(C6="Feiertag",A6&lt;Gesamt!$B$11,A6&gt;Gesamt!$B$13,),0,INDIRECT("M"&amp;WEEKDAY(A6,2)+19)))</f>
        <v>8</v>
      </c>
      <c r="I6" s="27">
        <f t="shared" si="2"/>
        <v>0</v>
      </c>
      <c r="J6" s="7"/>
      <c r="L6" s="25"/>
      <c r="N6" s="36"/>
      <c r="P6" s="7"/>
    </row>
    <row r="7" spans="1:16" x14ac:dyDescent="0.25">
      <c r="A7" s="29">
        <v>45510</v>
      </c>
      <c r="B7" t="str">
        <f t="shared" si="0"/>
        <v>Di</v>
      </c>
      <c r="G7" s="27">
        <f t="shared" si="1"/>
        <v>0</v>
      </c>
      <c r="H7" s="27">
        <f ca="1">IF(P7&lt;&gt;"",P7,IF(OR(C7="Feiertag",A7&lt;Gesamt!$B$11,A7&gt;Gesamt!$B$13,),0,INDIRECT("M"&amp;WEEKDAY(A7,2)+19)))</f>
        <v>0</v>
      </c>
      <c r="I7" s="27">
        <f t="shared" si="2"/>
        <v>0</v>
      </c>
      <c r="J7" s="7"/>
      <c r="L7" s="1" t="s">
        <v>59</v>
      </c>
      <c r="M7" s="27">
        <f ca="1">Gesamt!B9+SUM(Gesamt!E2:E9)-SUM(Gesamt!J2:J9)</f>
        <v>17.500000000000004</v>
      </c>
      <c r="N7" s="36"/>
      <c r="P7" s="7"/>
    </row>
    <row r="8" spans="1:16" x14ac:dyDescent="0.25">
      <c r="A8" s="29">
        <v>45511</v>
      </c>
      <c r="B8" t="str">
        <f t="shared" si="0"/>
        <v>Mi</v>
      </c>
      <c r="G8" s="27">
        <f t="shared" si="1"/>
        <v>0</v>
      </c>
      <c r="H8" s="27">
        <f ca="1">IF(P8&lt;&gt;"",P8,IF(OR(C8="Feiertag",A8&lt;Gesamt!$B$11,A8&gt;Gesamt!$B$13,),0,INDIRECT("M"&amp;WEEKDAY(A8,2)+19)))</f>
        <v>4</v>
      </c>
      <c r="I8" s="27">
        <f t="shared" si="2"/>
        <v>0</v>
      </c>
      <c r="J8" s="7"/>
      <c r="L8" s="25"/>
      <c r="N8" s="36"/>
      <c r="P8" s="7"/>
    </row>
    <row r="9" spans="1:16" x14ac:dyDescent="0.25">
      <c r="A9" s="29">
        <v>45512</v>
      </c>
      <c r="B9" t="str">
        <f t="shared" si="0"/>
        <v>Do</v>
      </c>
      <c r="G9" s="27">
        <f t="shared" si="1"/>
        <v>0</v>
      </c>
      <c r="H9" s="27">
        <f ca="1">IF(P9&lt;&gt;"",P9,IF(OR(C9="Feiertag",A9&lt;Gesamt!$B$11,A9&gt;Gesamt!$B$13,),0,INDIRECT("M"&amp;WEEKDAY(A9,2)+19)))</f>
        <v>0</v>
      </c>
      <c r="I9" s="27">
        <f t="shared" si="2"/>
        <v>0</v>
      </c>
      <c r="J9" s="7"/>
      <c r="L9" s="1" t="s">
        <v>25</v>
      </c>
      <c r="M9">
        <f>COUNTIF(C2:C32,"krank")</f>
        <v>0</v>
      </c>
      <c r="N9" s="36"/>
      <c r="P9" s="7"/>
    </row>
    <row r="10" spans="1:16" x14ac:dyDescent="0.25">
      <c r="A10" s="29">
        <v>45513</v>
      </c>
      <c r="B10" t="str">
        <f t="shared" si="0"/>
        <v>Fr</v>
      </c>
      <c r="G10" s="27">
        <f t="shared" si="1"/>
        <v>0</v>
      </c>
      <c r="H10" s="27">
        <f ca="1">IF(P10&lt;&gt;"",P10,IF(OR(C10="Feiertag",A10&lt;Gesamt!$B$11,A10&gt;Gesamt!$B$13,),0,INDIRECT("M"&amp;WEEKDAY(A10,2)+19)))</f>
        <v>0</v>
      </c>
      <c r="I10" s="27">
        <f t="shared" si="2"/>
        <v>0</v>
      </c>
      <c r="J10" s="7"/>
      <c r="L10" s="25"/>
      <c r="N10" s="36"/>
      <c r="P10" s="7"/>
    </row>
    <row r="11" spans="1:16" x14ac:dyDescent="0.25">
      <c r="A11" s="29">
        <v>45514</v>
      </c>
      <c r="B11" t="str">
        <f t="shared" si="0"/>
        <v>Sa</v>
      </c>
      <c r="G11" s="27">
        <f t="shared" si="1"/>
        <v>0</v>
      </c>
      <c r="H11" s="27">
        <f ca="1">IF(P11&lt;&gt;"",P11,IF(OR(C11="Feiertag",A11&lt;Gesamt!$B$11,A11&gt;Gesamt!$B$13,),0,INDIRECT("M"&amp;WEEKDAY(A11,2)+19)))</f>
        <v>0</v>
      </c>
      <c r="I11" s="27">
        <f t="shared" si="2"/>
        <v>0</v>
      </c>
      <c r="J11" s="7"/>
      <c r="L11" s="1" t="s">
        <v>57</v>
      </c>
      <c r="M11" s="28">
        <f>SUM(Gesamt!F2:F9)</f>
        <v>0</v>
      </c>
      <c r="N11" s="36"/>
      <c r="P11" s="7"/>
    </row>
    <row r="12" spans="1:16" x14ac:dyDescent="0.25">
      <c r="A12" s="29">
        <v>45515</v>
      </c>
      <c r="B12" t="str">
        <f t="shared" si="0"/>
        <v>So</v>
      </c>
      <c r="G12" s="27">
        <f t="shared" si="1"/>
        <v>0</v>
      </c>
      <c r="H12" s="27">
        <f ca="1">IF(P12&lt;&gt;"",P12,IF(OR(C12="Feiertag",A12&lt;Gesamt!$B$11,A12&gt;Gesamt!$B$13,),0,INDIRECT("M"&amp;WEEKDAY(A12,2)+19)))</f>
        <v>0</v>
      </c>
      <c r="I12" s="27">
        <f t="shared" si="2"/>
        <v>0</v>
      </c>
      <c r="J12" s="7"/>
      <c r="L12" s="25"/>
      <c r="N12" s="36"/>
      <c r="P12" s="7"/>
    </row>
    <row r="13" spans="1:16" x14ac:dyDescent="0.25">
      <c r="A13" s="29">
        <v>45516</v>
      </c>
      <c r="B13" t="str">
        <f t="shared" si="0"/>
        <v>Mo</v>
      </c>
      <c r="G13" s="27">
        <f t="shared" si="1"/>
        <v>0</v>
      </c>
      <c r="H13" s="27">
        <f ca="1">IF(P13&lt;&gt;"",P13,IF(OR(C13="Feiertag",A13&lt;Gesamt!$B$11,A13&gt;Gesamt!$B$13,),0,INDIRECT("M"&amp;WEEKDAY(A13,2)+19)))</f>
        <v>8</v>
      </c>
      <c r="I13" s="27">
        <f t="shared" si="2"/>
        <v>0</v>
      </c>
      <c r="J13" s="7"/>
      <c r="L13" s="1" t="s">
        <v>26</v>
      </c>
      <c r="M13">
        <f>COUNTIF(C2:C32, "Urlaub")+COUNTIF(C2:C32,"Urlaub halber Tag")/2</f>
        <v>0</v>
      </c>
      <c r="N13" s="36"/>
      <c r="P13" s="7"/>
    </row>
    <row r="14" spans="1:16" x14ac:dyDescent="0.25">
      <c r="A14" s="29">
        <v>45517</v>
      </c>
      <c r="B14" t="str">
        <f t="shared" si="0"/>
        <v>Di</v>
      </c>
      <c r="G14" s="27">
        <f t="shared" si="1"/>
        <v>0</v>
      </c>
      <c r="H14" s="27">
        <f ca="1">IF(P14&lt;&gt;"",P14,IF(OR(C14="Feiertag",A14&lt;Gesamt!$B$11,A14&gt;Gesamt!$B$13,),0,INDIRECT("M"&amp;WEEKDAY(A14,2)+19)))</f>
        <v>0</v>
      </c>
      <c r="I14" s="27">
        <f t="shared" si="2"/>
        <v>0</v>
      </c>
      <c r="J14" s="7"/>
      <c r="L14" s="25"/>
      <c r="N14" s="36"/>
      <c r="P14" s="7"/>
    </row>
    <row r="15" spans="1:16" x14ac:dyDescent="0.25">
      <c r="A15" s="29">
        <v>45518</v>
      </c>
      <c r="B15" t="str">
        <f t="shared" si="0"/>
        <v>Mi</v>
      </c>
      <c r="G15" s="27">
        <f t="shared" si="1"/>
        <v>0</v>
      </c>
      <c r="H15" s="27">
        <f ca="1">IF(P15&lt;&gt;"",P15,IF(OR(C15="Feiertag",A15&lt;Gesamt!$B$11,A15&gt;Gesamt!$B$13,),0,INDIRECT("M"&amp;WEEKDAY(A15,2)+19)))</f>
        <v>4</v>
      </c>
      <c r="I15" s="27">
        <f t="shared" si="2"/>
        <v>0</v>
      </c>
      <c r="J15" s="7"/>
      <c r="L15" s="1" t="s">
        <v>58</v>
      </c>
      <c r="M15">
        <f>Gesamt!B5+Gesamt!B7-SUM(Gesamt!G2:G9)</f>
        <v>11</v>
      </c>
      <c r="N15" s="36"/>
      <c r="P15" s="7"/>
    </row>
    <row r="16" spans="1:16" x14ac:dyDescent="0.25">
      <c r="A16" s="29">
        <v>45519</v>
      </c>
      <c r="B16" t="str">
        <f t="shared" si="0"/>
        <v>Do</v>
      </c>
      <c r="G16" s="27">
        <f t="shared" si="1"/>
        <v>0</v>
      </c>
      <c r="H16" s="27">
        <f ca="1">IF(P16&lt;&gt;"",P16,IF(OR(C16="Feiertag",A16&lt;Gesamt!$B$11,A16&gt;Gesamt!$B$13,),0,INDIRECT("M"&amp;WEEKDAY(A16,2)+19)))</f>
        <v>0</v>
      </c>
      <c r="I16" s="27">
        <f t="shared" si="2"/>
        <v>0</v>
      </c>
      <c r="J16" s="7"/>
      <c r="N16" s="36"/>
      <c r="P16" s="7"/>
    </row>
    <row r="17" spans="1:16" x14ac:dyDescent="0.25">
      <c r="A17" s="29">
        <v>45520</v>
      </c>
      <c r="B17" t="str">
        <f t="shared" si="0"/>
        <v>Fr</v>
      </c>
      <c r="G17" s="27">
        <f t="shared" si="1"/>
        <v>0</v>
      </c>
      <c r="H17" s="27">
        <f ca="1">IF(P17&lt;&gt;"",P17,IF(OR(C17="Feiertag",A17&lt;Gesamt!$B$11,A17&gt;Gesamt!$B$13,),0,INDIRECT("M"&amp;WEEKDAY(A17,2)+19)))</f>
        <v>0</v>
      </c>
      <c r="I17" s="27">
        <f t="shared" si="2"/>
        <v>0</v>
      </c>
      <c r="J17" s="7"/>
      <c r="L17" s="1" t="s">
        <v>50</v>
      </c>
      <c r="M17" s="27">
        <f>SUM(G2:G32)</f>
        <v>0</v>
      </c>
      <c r="N17" s="36"/>
      <c r="P17" s="7"/>
    </row>
    <row r="18" spans="1:16" x14ac:dyDescent="0.25">
      <c r="A18" s="29">
        <v>45521</v>
      </c>
      <c r="B18" t="str">
        <f t="shared" si="0"/>
        <v>Sa</v>
      </c>
      <c r="G18" s="27">
        <f t="shared" si="1"/>
        <v>0</v>
      </c>
      <c r="H18" s="27">
        <f ca="1">IF(P18&lt;&gt;"",P18,IF(OR(C18="Feiertag",A18&lt;Gesamt!$B$11,A18&gt;Gesamt!$B$13,),0,INDIRECT("M"&amp;WEEKDAY(A18,2)+19)))</f>
        <v>0</v>
      </c>
      <c r="I18" s="27">
        <f t="shared" si="2"/>
        <v>0</v>
      </c>
      <c r="J18" s="7"/>
      <c r="N18" s="36"/>
      <c r="P18" s="7"/>
    </row>
    <row r="19" spans="1:16" x14ac:dyDescent="0.25">
      <c r="A19" s="29">
        <v>45522</v>
      </c>
      <c r="B19" t="str">
        <f t="shared" si="0"/>
        <v>So</v>
      </c>
      <c r="G19" s="27">
        <f t="shared" si="1"/>
        <v>0</v>
      </c>
      <c r="H19" s="27">
        <f ca="1">IF(P19&lt;&gt;"",P19,IF(OR(C19="Feiertag",A19&lt;Gesamt!$B$11,A19&gt;Gesamt!$B$13,),0,INDIRECT("M"&amp;WEEKDAY(A19,2)+19)))</f>
        <v>0</v>
      </c>
      <c r="I19" s="27">
        <f t="shared" si="2"/>
        <v>0</v>
      </c>
      <c r="J19" s="7"/>
      <c r="L19" s="13" t="s">
        <v>6</v>
      </c>
      <c r="N19" s="36"/>
      <c r="P19" s="7"/>
    </row>
    <row r="20" spans="1:16" x14ac:dyDescent="0.25">
      <c r="A20" s="29">
        <v>45523</v>
      </c>
      <c r="B20" t="str">
        <f t="shared" si="0"/>
        <v>Mo</v>
      </c>
      <c r="G20" s="27">
        <f t="shared" si="1"/>
        <v>0</v>
      </c>
      <c r="H20" s="27">
        <f ca="1">IF(P20&lt;&gt;"",P20,IF(OR(C20="Feiertag",A20&lt;Gesamt!$B$11,A20&gt;Gesamt!$B$13,),0,INDIRECT("M"&amp;WEEKDAY(A20,2)+19)))</f>
        <v>8</v>
      </c>
      <c r="I20" s="27">
        <f t="shared" si="2"/>
        <v>0</v>
      </c>
      <c r="J20" s="7"/>
      <c r="L20" s="6" t="s">
        <v>43</v>
      </c>
      <c r="M20" s="7">
        <f>Gesamt!C30</f>
        <v>8</v>
      </c>
      <c r="N20" s="36"/>
      <c r="P20" s="7"/>
    </row>
    <row r="21" spans="1:16" x14ac:dyDescent="0.25">
      <c r="A21" s="29">
        <v>45524</v>
      </c>
      <c r="B21" t="str">
        <f t="shared" si="0"/>
        <v>Di</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45525</v>
      </c>
      <c r="B22" t="str">
        <f t="shared" si="0"/>
        <v>Mi</v>
      </c>
      <c r="G22" s="27">
        <f t="shared" si="1"/>
        <v>0</v>
      </c>
      <c r="H22" s="27">
        <f ca="1">IF(P22&lt;&gt;"",P22,IF(OR(C22="Feiertag",A22&lt;Gesamt!$B$11,A22&gt;Gesamt!$B$13,),0,INDIRECT("M"&amp;WEEKDAY(A22,2)+19)))</f>
        <v>4</v>
      </c>
      <c r="I22" s="27">
        <f t="shared" si="2"/>
        <v>0</v>
      </c>
      <c r="J22" s="7"/>
      <c r="L22" s="6" t="s">
        <v>45</v>
      </c>
      <c r="M22" s="7">
        <f>Gesamt!C32</f>
        <v>4</v>
      </c>
      <c r="N22" s="36"/>
      <c r="P22" s="7"/>
    </row>
    <row r="23" spans="1:16" x14ac:dyDescent="0.25">
      <c r="A23" s="29">
        <v>45526</v>
      </c>
      <c r="B23" t="str">
        <f t="shared" si="0"/>
        <v>Do</v>
      </c>
      <c r="G23" s="27">
        <f t="shared" si="1"/>
        <v>0</v>
      </c>
      <c r="H23" s="27">
        <f ca="1">IF(P23&lt;&gt;"",P23,IF(OR(C23="Feiertag",A23&lt;Gesamt!$B$11,A23&gt;Gesamt!$B$13,),0,INDIRECT("M"&amp;WEEKDAY(A23,2)+19)))</f>
        <v>0</v>
      </c>
      <c r="I23" s="27">
        <f t="shared" si="2"/>
        <v>0</v>
      </c>
      <c r="J23" s="7"/>
      <c r="L23" s="6" t="s">
        <v>46</v>
      </c>
      <c r="M23" s="7">
        <f>Gesamt!C33</f>
        <v>0</v>
      </c>
      <c r="N23" s="36"/>
      <c r="P23" s="7"/>
    </row>
    <row r="24" spans="1:16" x14ac:dyDescent="0.25">
      <c r="A24" s="29">
        <v>45527</v>
      </c>
      <c r="B24" t="str">
        <f t="shared" si="0"/>
        <v>Fr</v>
      </c>
      <c r="G24" s="27">
        <f t="shared" si="1"/>
        <v>0</v>
      </c>
      <c r="H24" s="27">
        <f ca="1">IF(P24&lt;&gt;"",P24,IF(OR(C24="Feiertag",A24&lt;Gesamt!$B$11,A24&gt;Gesamt!$B$13,),0,INDIRECT("M"&amp;WEEKDAY(A24,2)+19)))</f>
        <v>0</v>
      </c>
      <c r="I24" s="27">
        <f t="shared" si="2"/>
        <v>0</v>
      </c>
      <c r="J24" s="7"/>
      <c r="L24" s="6" t="s">
        <v>47</v>
      </c>
      <c r="M24" s="7">
        <f>Gesamt!C34</f>
        <v>0</v>
      </c>
      <c r="N24" s="36"/>
      <c r="P24" s="7"/>
    </row>
    <row r="25" spans="1:16" x14ac:dyDescent="0.25">
      <c r="A25" s="29">
        <v>45528</v>
      </c>
      <c r="B25" t="str">
        <f t="shared" si="0"/>
        <v>Sa</v>
      </c>
      <c r="G25" s="27">
        <f t="shared" si="1"/>
        <v>0</v>
      </c>
      <c r="H25" s="27">
        <f ca="1">IF(P25&lt;&gt;"",P25,IF(OR(C25="Feiertag",A25&lt;Gesamt!$B$11,A25&gt;Gesamt!$B$13,),0,INDIRECT("M"&amp;WEEKDAY(A25,2)+19)))</f>
        <v>0</v>
      </c>
      <c r="I25" s="27">
        <f t="shared" si="2"/>
        <v>0</v>
      </c>
      <c r="J25" s="7"/>
      <c r="L25" s="6" t="s">
        <v>48</v>
      </c>
      <c r="M25" s="7">
        <f>Gesamt!C35</f>
        <v>0</v>
      </c>
      <c r="N25" s="36"/>
      <c r="P25" s="7"/>
    </row>
    <row r="26" spans="1:16" x14ac:dyDescent="0.25">
      <c r="A26" s="29">
        <v>45529</v>
      </c>
      <c r="B26" t="str">
        <f t="shared" si="0"/>
        <v>So</v>
      </c>
      <c r="G26" s="27">
        <f t="shared" si="1"/>
        <v>0</v>
      </c>
      <c r="H26" s="27">
        <f ca="1">IF(P26&lt;&gt;"",P26,IF(OR(C26="Feiertag",A26&lt;Gesamt!$B$11,A26&gt;Gesamt!$B$13,),0,INDIRECT("M"&amp;WEEKDAY(A26,2)+19)))</f>
        <v>0</v>
      </c>
      <c r="I26" s="27">
        <f t="shared" si="2"/>
        <v>0</v>
      </c>
      <c r="J26" s="7"/>
      <c r="L26" s="6" t="s">
        <v>49</v>
      </c>
      <c r="M26" s="7">
        <f>Gesamt!C36</f>
        <v>0</v>
      </c>
      <c r="N26" s="36"/>
      <c r="P26" s="7"/>
    </row>
    <row r="27" spans="1:16" x14ac:dyDescent="0.25">
      <c r="A27" s="29">
        <v>45530</v>
      </c>
      <c r="B27" t="str">
        <f t="shared" si="0"/>
        <v>Mo</v>
      </c>
      <c r="G27" s="27">
        <f t="shared" si="1"/>
        <v>0</v>
      </c>
      <c r="H27" s="27">
        <f ca="1">IF(P27&lt;&gt;"",P27,IF(OR(C27="Feiertag",A27&lt;Gesamt!$B$11,A27&gt;Gesamt!$B$13,),0,INDIRECT("M"&amp;WEEKDAY(A27,2)+19)))</f>
        <v>8</v>
      </c>
      <c r="I27" s="27">
        <f t="shared" si="2"/>
        <v>0</v>
      </c>
      <c r="J27" s="7"/>
      <c r="L27" s="13" t="s">
        <v>54</v>
      </c>
      <c r="M27" s="27">
        <f>SUM(M20:M26)</f>
        <v>12</v>
      </c>
      <c r="N27" s="36"/>
      <c r="P27" s="7"/>
    </row>
    <row r="28" spans="1:16" x14ac:dyDescent="0.25">
      <c r="A28" s="29">
        <v>45531</v>
      </c>
      <c r="B28" t="str">
        <f t="shared" si="0"/>
        <v>Di</v>
      </c>
      <c r="G28" s="27">
        <f t="shared" si="1"/>
        <v>0</v>
      </c>
      <c r="H28" s="27">
        <f ca="1">IF(P28&lt;&gt;"",P28,IF(OR(C28="Feiertag",A28&lt;Gesamt!$B$11,A28&gt;Gesamt!$B$13,),0,INDIRECT("M"&amp;WEEKDAY(A28,2)+19)))</f>
        <v>0</v>
      </c>
      <c r="I28" s="27">
        <f t="shared" si="2"/>
        <v>0</v>
      </c>
      <c r="J28" s="7"/>
      <c r="N28" s="36"/>
      <c r="P28" s="7"/>
    </row>
    <row r="29" spans="1:16" x14ac:dyDescent="0.25">
      <c r="A29" s="29">
        <v>45532</v>
      </c>
      <c r="B29" t="str">
        <f t="shared" si="0"/>
        <v>Mi</v>
      </c>
      <c r="G29" s="27">
        <f t="shared" si="1"/>
        <v>0</v>
      </c>
      <c r="H29" s="27">
        <f ca="1">IF(P29&lt;&gt;"",P29,IF(OR(C29="Feiertag",A29&lt;Gesamt!$B$11,A29&gt;Gesamt!$B$13,),0,INDIRECT("M"&amp;WEEKDAY(A29,2)+19)))</f>
        <v>4</v>
      </c>
      <c r="I29" s="27">
        <f t="shared" si="2"/>
        <v>0</v>
      </c>
      <c r="J29" s="7"/>
      <c r="N29" s="36"/>
      <c r="P29" s="7"/>
    </row>
    <row r="30" spans="1:16" x14ac:dyDescent="0.25">
      <c r="A30" s="29">
        <v>45533</v>
      </c>
      <c r="B30" t="str">
        <f t="shared" si="0"/>
        <v>Do</v>
      </c>
      <c r="G30" s="27">
        <f t="shared" si="1"/>
        <v>0</v>
      </c>
      <c r="H30" s="27">
        <f ca="1">IF(P30&lt;&gt;"",P30,IF(OR(C30="Feiertag",A30&lt;Gesamt!$B$11,A30&gt;Gesamt!$B$13,),0,INDIRECT("M"&amp;WEEKDAY(A30,2)+19)))</f>
        <v>0</v>
      </c>
      <c r="I30" s="27">
        <f t="shared" si="2"/>
        <v>0</v>
      </c>
      <c r="J30" s="7"/>
      <c r="N30" s="36"/>
      <c r="P30" s="7"/>
    </row>
    <row r="31" spans="1:16" x14ac:dyDescent="0.25">
      <c r="A31" s="29">
        <v>45534</v>
      </c>
      <c r="B31" t="str">
        <f t="shared" si="0"/>
        <v>Fr</v>
      </c>
      <c r="G31" s="27">
        <f t="shared" si="1"/>
        <v>0</v>
      </c>
      <c r="H31" s="27">
        <f ca="1">IF(P31&lt;&gt;"",P31,IF(OR(C31="Feiertag",A31&lt;Gesamt!$B$11,A31&gt;Gesamt!$B$13,),0,INDIRECT("M"&amp;WEEKDAY(A31,2)+19)))</f>
        <v>0</v>
      </c>
      <c r="I31" s="27">
        <f t="shared" si="2"/>
        <v>0</v>
      </c>
      <c r="J31" s="7"/>
      <c r="N31" s="36"/>
      <c r="P31" s="7"/>
    </row>
    <row r="32" spans="1:16" x14ac:dyDescent="0.25">
      <c r="A32" s="29">
        <v>45535</v>
      </c>
      <c r="B32" t="str">
        <f t="shared" si="0"/>
        <v>Sa</v>
      </c>
      <c r="G32" s="27">
        <f t="shared" si="1"/>
        <v>0</v>
      </c>
      <c r="H32" s="27">
        <f ca="1">IF(P32&lt;&gt;"",P32,IF(OR(C32="Feiertag",A32&lt;Gesamt!$B$11,A32&gt;Gesamt!$B$13,),0,INDIRECT("M"&amp;WEEKDAY(A32,2)+19)))</f>
        <v>0</v>
      </c>
      <c r="I32" s="27">
        <f t="shared" si="2"/>
        <v>0</v>
      </c>
      <c r="J32" s="7"/>
      <c r="N32" s="36"/>
      <c r="P32" s="7"/>
    </row>
  </sheetData>
  <sheetProtection algorithmName="SHA-512" hashValue="7ogGHuLGjKC/hQa/YTC5ywtADV3v168Mo0EhS/MtUU7rzVN0zGuUe0PfRVVRm92R1x08NSv3ASwTBxS6DGYKyg==" saltValue="HdPUKxcr7n8x3XSDcxI9Cg==" spinCount="100000" sheet="1" objects="1" scenarios="1" formatCells="0" formatColumns="0" formatRows="0" selectLockedCells="1"/>
  <mergeCells count="1">
    <mergeCell ref="L3:M3"/>
  </mergeCells>
  <phoneticPr fontId="0" type="noConversion"/>
  <conditionalFormatting sqref="A2:J32">
    <cfRule type="expression" dxfId="9" priority="1">
      <formula>$C2="Feiertag"</formula>
    </cfRule>
    <cfRule type="expression" dxfId="8" priority="2">
      <formula>WEEKDAY($A2,2)&gt;=6</formula>
    </cfRule>
  </conditionalFormatting>
  <pageMargins left="0.7" right="0.7" top="0.78740157499999996" bottom="0.78740157499999996" header="0.3" footer="0.3"/>
  <pageSetup paperSize="9" scale="93" orientation="landscape" horizontalDpi="300"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F8C4A316-92C3-4D86-9DB4-57D7871F7142}">
          <x14:formula1>
            <xm:f>Anleitung!$U$1:$U$6</xm:f>
          </x14:formula1>
          <xm:sqref>C2:C32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0">
    <tabColor theme="6"/>
    <pageSetUpPr fitToPage="1"/>
  </sheetPr>
  <dimension ref="A1:P32"/>
  <sheetViews>
    <sheetView zoomScaleNormal="100" workbookViewId="0">
      <selection activeCell="L37" sqref="L37"/>
    </sheetView>
  </sheetViews>
  <sheetFormatPr baseColWidth="10" defaultRowHeight="15" x14ac:dyDescent="0.25"/>
  <cols>
    <col min="1" max="1" width="7.2851562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60</v>
      </c>
      <c r="I1" s="20" t="s">
        <v>7</v>
      </c>
      <c r="J1" s="20" t="s">
        <v>36</v>
      </c>
      <c r="L1" s="38" t="str">
        <f>TEXT(A2,"MMMM")&amp;" "&amp;YEAR(A2)</f>
        <v>September 2024</v>
      </c>
      <c r="N1" s="35"/>
      <c r="P1" s="34" t="s">
        <v>56</v>
      </c>
    </row>
    <row r="2" spans="1:16" x14ac:dyDescent="0.25">
      <c r="A2" s="29">
        <v>45536</v>
      </c>
      <c r="B2" t="str">
        <f t="shared" ref="B2:B22" si="0">TEXT(A2,"TTT")</f>
        <v>So</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45537</v>
      </c>
      <c r="B3" t="str">
        <f t="shared" si="0"/>
        <v>Mo</v>
      </c>
      <c r="G3" s="27">
        <f t="shared" ref="G3:G31" si="1">IF(OR(C3="krank",C3="Urlaub",C3="Sonderurlaub"), H3,IF(D3&lt;=E3,(E3-D3-F3)*24,(1-D3+E3-F3)*24)+IF(C3= "Urlaub halber Tag",H3/2,0)+IF(AND(C3="Urlaub halber Tag", J3="halber Arbeitstag"),H3/2,0))</f>
        <v>0</v>
      </c>
      <c r="H3" s="27">
        <f ca="1">IF(P3&lt;&gt;"",P3,IF(OR(C3="Feiertag",A3&lt;Gesamt!$B$11,A3&gt;Gesamt!$B$13,),0,INDIRECT("M"&amp;WEEKDAY(A3,2)+19)))</f>
        <v>8</v>
      </c>
      <c r="I3" s="27">
        <f t="shared" ref="I3:I31" si="2">IF(OR(C3="Überstundenabbau",C3="Urlaub halber Tag",E3&lt;&gt;""),G3-H3,0)</f>
        <v>0</v>
      </c>
      <c r="J3" s="7"/>
      <c r="L3" s="40" t="str">
        <f>Gesamt!A3</f>
        <v>Nicolas Pawelka</v>
      </c>
      <c r="M3" s="40"/>
      <c r="N3" s="36"/>
      <c r="P3" s="7"/>
    </row>
    <row r="4" spans="1:16" x14ac:dyDescent="0.25">
      <c r="A4" s="29">
        <v>45538</v>
      </c>
      <c r="B4" t="str">
        <f t="shared" si="0"/>
        <v>Di</v>
      </c>
      <c r="G4" s="27">
        <f t="shared" si="1"/>
        <v>0</v>
      </c>
      <c r="H4" s="27">
        <f ca="1">IF(P4&lt;&gt;"",P4,IF(OR(C4="Feiertag",A4&lt;Gesamt!$B$11,A4&gt;Gesamt!$B$13,),0,INDIRECT("M"&amp;WEEKDAY(A4,2)+19)))</f>
        <v>0</v>
      </c>
      <c r="I4" s="27">
        <f t="shared" si="2"/>
        <v>0</v>
      </c>
      <c r="J4" s="7"/>
      <c r="N4" s="36"/>
      <c r="P4" s="7"/>
    </row>
    <row r="5" spans="1:16" x14ac:dyDescent="0.25">
      <c r="A5" s="29">
        <v>45539</v>
      </c>
      <c r="B5" t="str">
        <f t="shared" si="0"/>
        <v>Mi</v>
      </c>
      <c r="G5" s="27">
        <f t="shared" si="1"/>
        <v>0</v>
      </c>
      <c r="H5" s="27">
        <f ca="1">IF(P5&lt;&gt;"",P5,IF(OR(C5="Feiertag",A5&lt;Gesamt!$B$11,A5&gt;Gesamt!$B$13,),0,INDIRECT("M"&amp;WEEKDAY(A5,2)+19)))</f>
        <v>4</v>
      </c>
      <c r="I5" s="27">
        <f t="shared" si="2"/>
        <v>0</v>
      </c>
      <c r="J5" s="7"/>
      <c r="K5" s="23"/>
      <c r="L5" s="1" t="s">
        <v>8</v>
      </c>
      <c r="M5" s="27">
        <f>SUM(I2:I32)</f>
        <v>0</v>
      </c>
      <c r="N5" s="36"/>
      <c r="P5" s="7"/>
    </row>
    <row r="6" spans="1:16" x14ac:dyDescent="0.25">
      <c r="A6" s="29">
        <v>45540</v>
      </c>
      <c r="B6" t="str">
        <f t="shared" si="0"/>
        <v>Do</v>
      </c>
      <c r="G6" s="27">
        <f t="shared" si="1"/>
        <v>0</v>
      </c>
      <c r="H6" s="27">
        <f ca="1">IF(P6&lt;&gt;"",P6,IF(OR(C6="Feiertag",A6&lt;Gesamt!$B$11,A6&gt;Gesamt!$B$13,),0,INDIRECT("M"&amp;WEEKDAY(A6,2)+19)))</f>
        <v>0</v>
      </c>
      <c r="I6" s="27">
        <f t="shared" si="2"/>
        <v>0</v>
      </c>
      <c r="J6" s="7"/>
      <c r="L6" s="25"/>
      <c r="N6" s="36"/>
      <c r="P6" s="7"/>
    </row>
    <row r="7" spans="1:16" x14ac:dyDescent="0.25">
      <c r="A7" s="29">
        <v>45541</v>
      </c>
      <c r="B7" t="str">
        <f t="shared" si="0"/>
        <v>Fr</v>
      </c>
      <c r="G7" s="27">
        <f t="shared" si="1"/>
        <v>0</v>
      </c>
      <c r="H7" s="27">
        <f ca="1">IF(P7&lt;&gt;"",P7,IF(OR(C7="Feiertag",A7&lt;Gesamt!$B$11,A7&gt;Gesamt!$B$13,),0,INDIRECT("M"&amp;WEEKDAY(A7,2)+19)))</f>
        <v>0</v>
      </c>
      <c r="I7" s="27">
        <f t="shared" si="2"/>
        <v>0</v>
      </c>
      <c r="J7" s="7"/>
      <c r="L7" s="1" t="s">
        <v>59</v>
      </c>
      <c r="M7" s="27">
        <f ca="1">Gesamt!B9+SUM(Gesamt!E2:E10)-SUM(Gesamt!J2:J10)</f>
        <v>17.500000000000004</v>
      </c>
      <c r="N7" s="36"/>
      <c r="P7" s="7"/>
    </row>
    <row r="8" spans="1:16" x14ac:dyDescent="0.25">
      <c r="A8" s="29">
        <v>45542</v>
      </c>
      <c r="B8" t="str">
        <f t="shared" si="0"/>
        <v>Sa</v>
      </c>
      <c r="G8" s="27">
        <f t="shared" si="1"/>
        <v>0</v>
      </c>
      <c r="H8" s="27">
        <f ca="1">IF(P8&lt;&gt;"",P8,IF(OR(C8="Feiertag",A8&lt;Gesamt!$B$11,A8&gt;Gesamt!$B$13,),0,INDIRECT("M"&amp;WEEKDAY(A8,2)+19)))</f>
        <v>0</v>
      </c>
      <c r="I8" s="27">
        <f t="shared" si="2"/>
        <v>0</v>
      </c>
      <c r="J8" s="7"/>
      <c r="K8" s="33"/>
      <c r="L8" s="25"/>
      <c r="N8" s="36"/>
      <c r="P8" s="7"/>
    </row>
    <row r="9" spans="1:16" x14ac:dyDescent="0.25">
      <c r="A9" s="29">
        <v>45543</v>
      </c>
      <c r="B9" t="str">
        <f t="shared" si="0"/>
        <v>So</v>
      </c>
      <c r="G9" s="27">
        <f t="shared" si="1"/>
        <v>0</v>
      </c>
      <c r="H9" s="27">
        <f ca="1">IF(P9&lt;&gt;"",P9,IF(OR(C9="Feiertag",A9&lt;Gesamt!$B$11,A9&gt;Gesamt!$B$13,),0,INDIRECT("M"&amp;WEEKDAY(A9,2)+19)))</f>
        <v>0</v>
      </c>
      <c r="I9" s="27">
        <f t="shared" si="2"/>
        <v>0</v>
      </c>
      <c r="J9" s="7"/>
      <c r="L9" s="1" t="s">
        <v>25</v>
      </c>
      <c r="M9">
        <f>COUNTIF(C2:C32,"krank")</f>
        <v>0</v>
      </c>
      <c r="N9" s="36"/>
      <c r="P9" s="7"/>
    </row>
    <row r="10" spans="1:16" x14ac:dyDescent="0.25">
      <c r="A10" s="29">
        <v>45544</v>
      </c>
      <c r="B10" t="str">
        <f t="shared" si="0"/>
        <v>Mo</v>
      </c>
      <c r="G10" s="27">
        <f t="shared" si="1"/>
        <v>0</v>
      </c>
      <c r="H10" s="27">
        <f ca="1">IF(P10&lt;&gt;"",P10,IF(OR(C10="Feiertag",A10&lt;Gesamt!$B$11,A10&gt;Gesamt!$B$13,),0,INDIRECT("M"&amp;WEEKDAY(A10,2)+19)))</f>
        <v>8</v>
      </c>
      <c r="I10" s="27">
        <f t="shared" si="2"/>
        <v>0</v>
      </c>
      <c r="J10" s="7"/>
      <c r="L10" s="25"/>
      <c r="N10" s="36"/>
      <c r="P10" s="7"/>
    </row>
    <row r="11" spans="1:16" x14ac:dyDescent="0.25">
      <c r="A11" s="29">
        <v>45545</v>
      </c>
      <c r="B11" t="str">
        <f t="shared" si="0"/>
        <v>Di</v>
      </c>
      <c r="G11" s="27">
        <f t="shared" si="1"/>
        <v>0</v>
      </c>
      <c r="H11" s="27">
        <f ca="1">IF(P11&lt;&gt;"",P11,IF(OR(C11="Feiertag",A11&lt;Gesamt!$B$11,A11&gt;Gesamt!$B$13,),0,INDIRECT("M"&amp;WEEKDAY(A11,2)+19)))</f>
        <v>0</v>
      </c>
      <c r="I11" s="27">
        <f t="shared" si="2"/>
        <v>0</v>
      </c>
      <c r="J11" s="7"/>
      <c r="L11" s="1" t="s">
        <v>57</v>
      </c>
      <c r="M11" s="28">
        <f>SUM(Gesamt!F2:F10)</f>
        <v>0</v>
      </c>
      <c r="N11" s="36"/>
      <c r="P11" s="7"/>
    </row>
    <row r="12" spans="1:16" x14ac:dyDescent="0.25">
      <c r="A12" s="29">
        <v>45546</v>
      </c>
      <c r="B12" t="str">
        <f t="shared" si="0"/>
        <v>Mi</v>
      </c>
      <c r="G12" s="27">
        <f t="shared" si="1"/>
        <v>0</v>
      </c>
      <c r="H12" s="27">
        <f ca="1">IF(P12&lt;&gt;"",P12,IF(OR(C12="Feiertag",A12&lt;Gesamt!$B$11,A12&gt;Gesamt!$B$13,),0,INDIRECT("M"&amp;WEEKDAY(A12,2)+19)))</f>
        <v>4</v>
      </c>
      <c r="I12" s="27">
        <f t="shared" si="2"/>
        <v>0</v>
      </c>
      <c r="J12" s="7"/>
      <c r="L12" s="25"/>
      <c r="N12" s="36"/>
      <c r="P12" s="7"/>
    </row>
    <row r="13" spans="1:16" x14ac:dyDescent="0.25">
      <c r="A13" s="29">
        <v>45547</v>
      </c>
      <c r="B13" t="str">
        <f t="shared" si="0"/>
        <v>Do</v>
      </c>
      <c r="G13" s="27">
        <f t="shared" si="1"/>
        <v>0</v>
      </c>
      <c r="H13" s="27">
        <f ca="1">IF(P13&lt;&gt;"",P13,IF(OR(C13="Feiertag",A13&lt;Gesamt!$B$11,A13&gt;Gesamt!$B$13,),0,INDIRECT("M"&amp;WEEKDAY(A13,2)+19)))</f>
        <v>0</v>
      </c>
      <c r="I13" s="27">
        <f t="shared" si="2"/>
        <v>0</v>
      </c>
      <c r="J13" s="7"/>
      <c r="L13" s="1" t="s">
        <v>26</v>
      </c>
      <c r="M13">
        <f>COUNTIF(C2:C32, "Urlaub")+COUNTIF(C2:C32,"Urlaub halber Tag")/2</f>
        <v>0</v>
      </c>
      <c r="N13" s="36"/>
      <c r="P13" s="7"/>
    </row>
    <row r="14" spans="1:16" x14ac:dyDescent="0.25">
      <c r="A14" s="29">
        <v>45548</v>
      </c>
      <c r="B14" t="str">
        <f t="shared" si="0"/>
        <v>Fr</v>
      </c>
      <c r="G14" s="27">
        <f t="shared" si="1"/>
        <v>0</v>
      </c>
      <c r="H14" s="27">
        <f ca="1">IF(P14&lt;&gt;"",P14,IF(OR(C14="Feiertag",A14&lt;Gesamt!$B$11,A14&gt;Gesamt!$B$13,),0,INDIRECT("M"&amp;WEEKDAY(A14,2)+19)))</f>
        <v>0</v>
      </c>
      <c r="I14" s="27">
        <f t="shared" si="2"/>
        <v>0</v>
      </c>
      <c r="J14" s="7"/>
      <c r="L14" s="25"/>
      <c r="N14" s="36"/>
      <c r="P14" s="7"/>
    </row>
    <row r="15" spans="1:16" x14ac:dyDescent="0.25">
      <c r="A15" s="29">
        <v>45549</v>
      </c>
      <c r="B15" t="str">
        <f t="shared" si="0"/>
        <v>Sa</v>
      </c>
      <c r="G15" s="27">
        <f t="shared" si="1"/>
        <v>0</v>
      </c>
      <c r="H15" s="27">
        <f ca="1">IF(P15&lt;&gt;"",P15,IF(OR(C15="Feiertag",A15&lt;Gesamt!$B$11,A15&gt;Gesamt!$B$13,),0,INDIRECT("M"&amp;WEEKDAY(A15,2)+19)))</f>
        <v>0</v>
      </c>
      <c r="I15" s="27">
        <f t="shared" si="2"/>
        <v>0</v>
      </c>
      <c r="J15" s="7"/>
      <c r="L15" s="1" t="s">
        <v>58</v>
      </c>
      <c r="M15">
        <f>Gesamt!B5+Gesamt!B7-SUM(Gesamt!G2:G10)</f>
        <v>11</v>
      </c>
      <c r="N15" s="36"/>
      <c r="P15" s="7"/>
    </row>
    <row r="16" spans="1:16" x14ac:dyDescent="0.25">
      <c r="A16" s="29">
        <v>45550</v>
      </c>
      <c r="B16" t="str">
        <f t="shared" si="0"/>
        <v>So</v>
      </c>
      <c r="G16" s="27">
        <f t="shared" si="1"/>
        <v>0</v>
      </c>
      <c r="H16" s="27">
        <f ca="1">IF(P16&lt;&gt;"",P16,IF(OR(C16="Feiertag",A16&lt;Gesamt!$B$11,A16&gt;Gesamt!$B$13,),0,INDIRECT("M"&amp;WEEKDAY(A16,2)+19)))</f>
        <v>0</v>
      </c>
      <c r="I16" s="27">
        <f t="shared" si="2"/>
        <v>0</v>
      </c>
      <c r="J16" s="7"/>
      <c r="N16" s="36"/>
      <c r="P16" s="7"/>
    </row>
    <row r="17" spans="1:16" x14ac:dyDescent="0.25">
      <c r="A17" s="29">
        <v>45551</v>
      </c>
      <c r="B17" t="str">
        <f t="shared" si="0"/>
        <v>Mo</v>
      </c>
      <c r="G17" s="27">
        <f t="shared" si="1"/>
        <v>0</v>
      </c>
      <c r="H17" s="27">
        <f ca="1">IF(P17&lt;&gt;"",P17,IF(OR(C17="Feiertag",A17&lt;Gesamt!$B$11,A17&gt;Gesamt!$B$13,),0,INDIRECT("M"&amp;WEEKDAY(A17,2)+19)))</f>
        <v>8</v>
      </c>
      <c r="I17" s="27">
        <f t="shared" si="2"/>
        <v>0</v>
      </c>
      <c r="J17" s="7"/>
      <c r="L17" s="1" t="s">
        <v>50</v>
      </c>
      <c r="M17" s="27">
        <f>SUM(G2:G32)</f>
        <v>0</v>
      </c>
      <c r="N17" s="36"/>
      <c r="P17" s="7"/>
    </row>
    <row r="18" spans="1:16" x14ac:dyDescent="0.25">
      <c r="A18" s="29">
        <v>45552</v>
      </c>
      <c r="B18" t="str">
        <f t="shared" si="0"/>
        <v>Di</v>
      </c>
      <c r="G18" s="27">
        <f t="shared" si="1"/>
        <v>0</v>
      </c>
      <c r="H18" s="27">
        <f ca="1">IF(P18&lt;&gt;"",P18,IF(OR(C18="Feiertag",A18&lt;Gesamt!$B$11,A18&gt;Gesamt!$B$13,),0,INDIRECT("M"&amp;WEEKDAY(A18,2)+19)))</f>
        <v>0</v>
      </c>
      <c r="I18" s="27">
        <f t="shared" si="2"/>
        <v>0</v>
      </c>
      <c r="J18" s="7"/>
      <c r="N18" s="36"/>
      <c r="P18" s="7"/>
    </row>
    <row r="19" spans="1:16" x14ac:dyDescent="0.25">
      <c r="A19" s="29">
        <v>45553</v>
      </c>
      <c r="B19" t="str">
        <f t="shared" si="0"/>
        <v>Mi</v>
      </c>
      <c r="G19" s="27">
        <f t="shared" si="1"/>
        <v>0</v>
      </c>
      <c r="H19" s="27">
        <f ca="1">IF(P19&lt;&gt;"",P19,IF(OR(C19="Feiertag",A19&lt;Gesamt!$B$11,A19&gt;Gesamt!$B$13,),0,INDIRECT("M"&amp;WEEKDAY(A19,2)+19)))</f>
        <v>4</v>
      </c>
      <c r="I19" s="27">
        <f t="shared" si="2"/>
        <v>0</v>
      </c>
      <c r="J19" s="7"/>
      <c r="L19" s="13" t="s">
        <v>6</v>
      </c>
      <c r="N19" s="36"/>
      <c r="P19" s="7"/>
    </row>
    <row r="20" spans="1:16" x14ac:dyDescent="0.25">
      <c r="A20" s="29">
        <v>45554</v>
      </c>
      <c r="B20" t="str">
        <f t="shared" si="0"/>
        <v>Do</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45555</v>
      </c>
      <c r="B21" t="str">
        <f t="shared" si="0"/>
        <v>Fr</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45556</v>
      </c>
      <c r="B22" t="str">
        <f t="shared" si="0"/>
        <v>Sa</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45557</v>
      </c>
      <c r="B23" t="str">
        <f t="shared" ref="B23:B31" si="3">TEXT(A23,"TTT")</f>
        <v>So</v>
      </c>
      <c r="G23" s="27">
        <f t="shared" si="1"/>
        <v>0</v>
      </c>
      <c r="H23" s="27">
        <f ca="1">IF(P23&lt;&gt;"",P23,IF(OR(C23="Feiertag",A23&lt;Gesamt!$B$11,A23&gt;Gesamt!$B$13,),0,INDIRECT("M"&amp;WEEKDAY(A23,2)+19)))</f>
        <v>0</v>
      </c>
      <c r="I23" s="27">
        <f t="shared" si="2"/>
        <v>0</v>
      </c>
      <c r="J23" s="7"/>
      <c r="L23" s="6" t="s">
        <v>46</v>
      </c>
      <c r="M23" s="7">
        <f>Gesamt!C33</f>
        <v>0</v>
      </c>
      <c r="N23" s="36"/>
      <c r="P23" s="7"/>
    </row>
    <row r="24" spans="1:16" x14ac:dyDescent="0.25">
      <c r="A24" s="29">
        <v>45558</v>
      </c>
      <c r="B24" t="str">
        <f t="shared" si="3"/>
        <v>Mo</v>
      </c>
      <c r="G24" s="27">
        <f t="shared" si="1"/>
        <v>0</v>
      </c>
      <c r="H24" s="27">
        <f ca="1">IF(P24&lt;&gt;"",P24,IF(OR(C24="Feiertag",A24&lt;Gesamt!$B$11,A24&gt;Gesamt!$B$13,),0,INDIRECT("M"&amp;WEEKDAY(A24,2)+19)))</f>
        <v>8</v>
      </c>
      <c r="I24" s="27">
        <f t="shared" si="2"/>
        <v>0</v>
      </c>
      <c r="J24" s="7"/>
      <c r="L24" s="6" t="s">
        <v>47</v>
      </c>
      <c r="M24" s="7">
        <f>Gesamt!C34</f>
        <v>0</v>
      </c>
      <c r="N24" s="36"/>
      <c r="P24" s="7"/>
    </row>
    <row r="25" spans="1:16" x14ac:dyDescent="0.25">
      <c r="A25" s="29">
        <v>45559</v>
      </c>
      <c r="B25" t="str">
        <f t="shared" si="3"/>
        <v>Di</v>
      </c>
      <c r="G25" s="27">
        <f t="shared" si="1"/>
        <v>0</v>
      </c>
      <c r="H25" s="27">
        <f ca="1">IF(P25&lt;&gt;"",P25,IF(OR(C25="Feiertag",A25&lt;Gesamt!$B$11,A25&gt;Gesamt!$B$13,),0,INDIRECT("M"&amp;WEEKDAY(A25,2)+19)))</f>
        <v>0</v>
      </c>
      <c r="I25" s="27">
        <f t="shared" si="2"/>
        <v>0</v>
      </c>
      <c r="J25" s="7"/>
      <c r="L25" s="6" t="s">
        <v>48</v>
      </c>
      <c r="M25" s="7">
        <f>Gesamt!C35</f>
        <v>0</v>
      </c>
      <c r="N25" s="36"/>
      <c r="P25" s="7"/>
    </row>
    <row r="26" spans="1:16" x14ac:dyDescent="0.25">
      <c r="A26" s="29">
        <v>45560</v>
      </c>
      <c r="B26" t="str">
        <f t="shared" si="3"/>
        <v>Mi</v>
      </c>
      <c r="G26" s="27">
        <f t="shared" si="1"/>
        <v>0</v>
      </c>
      <c r="H26" s="27">
        <f ca="1">IF(P26&lt;&gt;"",P26,IF(OR(C26="Feiertag",A26&lt;Gesamt!$B$11,A26&gt;Gesamt!$B$13,),0,INDIRECT("M"&amp;WEEKDAY(A26,2)+19)))</f>
        <v>4</v>
      </c>
      <c r="I26" s="27">
        <f t="shared" si="2"/>
        <v>0</v>
      </c>
      <c r="J26" s="7"/>
      <c r="L26" s="6" t="s">
        <v>49</v>
      </c>
      <c r="M26" s="7">
        <f>Gesamt!C36</f>
        <v>0</v>
      </c>
      <c r="N26" s="36"/>
      <c r="P26" s="7"/>
    </row>
    <row r="27" spans="1:16" x14ac:dyDescent="0.25">
      <c r="A27" s="29">
        <v>45561</v>
      </c>
      <c r="B27" t="str">
        <f t="shared" si="3"/>
        <v>Do</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45562</v>
      </c>
      <c r="B28" t="str">
        <f t="shared" si="3"/>
        <v>Fr</v>
      </c>
      <c r="G28" s="27">
        <f t="shared" si="1"/>
        <v>0</v>
      </c>
      <c r="H28" s="27">
        <f ca="1">IF(P28&lt;&gt;"",P28,IF(OR(C28="Feiertag",A28&lt;Gesamt!$B$11,A28&gt;Gesamt!$B$13,),0,INDIRECT("M"&amp;WEEKDAY(A28,2)+19)))</f>
        <v>0</v>
      </c>
      <c r="I28" s="27">
        <f t="shared" si="2"/>
        <v>0</v>
      </c>
      <c r="J28" s="7"/>
      <c r="N28" s="36"/>
      <c r="P28" s="7"/>
    </row>
    <row r="29" spans="1:16" x14ac:dyDescent="0.25">
      <c r="A29" s="29">
        <v>45563</v>
      </c>
      <c r="B29" t="str">
        <f t="shared" si="3"/>
        <v>Sa</v>
      </c>
      <c r="G29" s="27">
        <f t="shared" si="1"/>
        <v>0</v>
      </c>
      <c r="H29" s="27">
        <f ca="1">IF(P29&lt;&gt;"",P29,IF(OR(C29="Feiertag",A29&lt;Gesamt!$B$11,A29&gt;Gesamt!$B$13,),0,INDIRECT("M"&amp;WEEKDAY(A29,2)+19)))</f>
        <v>0</v>
      </c>
      <c r="I29" s="27">
        <f t="shared" si="2"/>
        <v>0</v>
      </c>
      <c r="J29" s="7"/>
      <c r="N29" s="36"/>
      <c r="P29" s="7"/>
    </row>
    <row r="30" spans="1:16" x14ac:dyDescent="0.25">
      <c r="A30" s="29">
        <v>45564</v>
      </c>
      <c r="B30" t="str">
        <f t="shared" si="3"/>
        <v>So</v>
      </c>
      <c r="G30" s="27">
        <f t="shared" si="1"/>
        <v>0</v>
      </c>
      <c r="H30" s="27">
        <f ca="1">IF(P30&lt;&gt;"",P30,IF(OR(C30="Feiertag",A30&lt;Gesamt!$B$11,A30&gt;Gesamt!$B$13,),0,INDIRECT("M"&amp;WEEKDAY(A30,2)+19)))</f>
        <v>0</v>
      </c>
      <c r="I30" s="27">
        <f t="shared" si="2"/>
        <v>0</v>
      </c>
      <c r="J30" s="7"/>
      <c r="N30" s="36"/>
      <c r="P30" s="7"/>
    </row>
    <row r="31" spans="1:16" x14ac:dyDescent="0.25">
      <c r="A31" s="29">
        <v>45565</v>
      </c>
      <c r="B31" t="str">
        <f t="shared" si="3"/>
        <v>Mo</v>
      </c>
      <c r="G31" s="27">
        <f t="shared" si="1"/>
        <v>0</v>
      </c>
      <c r="H31" s="27">
        <f ca="1">IF(P31&lt;&gt;"",P31,IF(OR(C31="Feiertag",A31&lt;Gesamt!$B$11,A31&gt;Gesamt!$B$13,),0,INDIRECT("M"&amp;WEEKDAY(A31,2)+19)))</f>
        <v>8</v>
      </c>
      <c r="I31" s="27">
        <f t="shared" si="2"/>
        <v>0</v>
      </c>
      <c r="J31" s="7"/>
      <c r="N31" s="36"/>
      <c r="P31" s="7"/>
    </row>
    <row r="32" spans="1:16" x14ac:dyDescent="0.25">
      <c r="A32" s="23"/>
      <c r="H32" s="7"/>
      <c r="I32" s="7"/>
      <c r="J32" s="7"/>
    </row>
  </sheetData>
  <sheetProtection algorithmName="SHA-512" hashValue="vAqRaEyG1alxQ5AiUg3YAAn38zA2KXUKuWQXykmM2WZdGi0NAJxUGFB69ceSpGaVX+tcQXXj0zV2Ia3xvWHdUg==" saltValue="BVloI84UiYMhZcaaC/oFKQ==" spinCount="100000" sheet="1" objects="1" scenarios="1" formatCells="0" formatColumns="0" formatRows="0" selectLockedCells="1"/>
  <mergeCells count="1">
    <mergeCell ref="L3:M3"/>
  </mergeCells>
  <phoneticPr fontId="0" type="noConversion"/>
  <conditionalFormatting sqref="A2:J31">
    <cfRule type="expression" dxfId="7" priority="1">
      <formula>$C2="Feiertag"</formula>
    </cfRule>
    <cfRule type="expression" dxfId="6" priority="2">
      <formula>WEEKDAY($A2,2)&gt;=6</formula>
    </cfRule>
  </conditionalFormatting>
  <pageMargins left="0.7" right="0.7" top="0.78740157499999996" bottom="0.78740157499999996" header="0.3" footer="0.3"/>
  <pageSetup paperSize="9" scale="94" orientation="landscape" horizontalDpi="300"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19256AB4-F86D-4EE4-B169-59F737B9B884}">
          <x14:formula1>
            <xm:f>Anleitung!$U$1:$U$6</xm:f>
          </x14:formula1>
          <xm:sqref>C2:C31</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14</vt:i4>
      </vt:variant>
    </vt:vector>
  </HeadingPairs>
  <TitlesOfParts>
    <vt:vector size="14" baseType="lpstr">
      <vt:lpstr>Januar</vt:lpstr>
      <vt:lpstr>Februar</vt:lpstr>
      <vt:lpstr>März</vt:lpstr>
      <vt:lpstr>April</vt:lpstr>
      <vt:lpstr>Mai</vt:lpstr>
      <vt:lpstr>Juni</vt:lpstr>
      <vt:lpstr>Juli</vt:lpstr>
      <vt:lpstr>August</vt:lpstr>
      <vt:lpstr>September</vt:lpstr>
      <vt:lpstr>Oktober</vt:lpstr>
      <vt:lpstr>November</vt:lpstr>
      <vt:lpstr>Dezember</vt:lpstr>
      <vt:lpstr>Gesamt</vt:lpstr>
      <vt:lpstr>Anleitung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drdk</dc:creator>
  <cp:lastModifiedBy>Pawelka Nicolas</cp:lastModifiedBy>
  <cp:lastPrinted>2021-02-01T12:16:01Z</cp:lastPrinted>
  <dcterms:created xsi:type="dcterms:W3CDTF">2014-03-03T20:49:54Z</dcterms:created>
  <dcterms:modified xsi:type="dcterms:W3CDTF">2024-04-24T14:19:03Z</dcterms:modified>
</cp:coreProperties>
</file>