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DieseArbeitsmappe" defaultThemeVersion="124226"/>
  <mc:AlternateContent xmlns:mc="http://schemas.openxmlformats.org/markup-compatibility/2006">
    <mc:Choice Requires="x15">
      <x15ac:absPath xmlns:x15ac="http://schemas.microsoft.com/office/spreadsheetml/2010/11/ac" url="C:\Users\npawelka\Desktop\repo\Home\Privat\Arbeit\"/>
    </mc:Choice>
  </mc:AlternateContent>
  <xr:revisionPtr revIDLastSave="0" documentId="13_ncr:1_{8B466A94-B05A-44AB-940A-C545AD154025}"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120" yWindow="-120" windowWidth="29040" windowHeight="15720" activeTab="3"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2" i="8"/>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2" i="7"/>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2" i="6"/>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2" i="5"/>
  <c r="I3" i="4"/>
  <c r="I5" i="4"/>
  <c r="I6" i="4"/>
  <c r="I7" i="4"/>
  <c r="I8" i="4"/>
  <c r="I10" i="4"/>
  <c r="I11" i="4"/>
  <c r="I12" i="4"/>
  <c r="I13" i="4"/>
  <c r="I14" i="4"/>
  <c r="I15" i="4"/>
  <c r="I16" i="4"/>
  <c r="I17" i="4"/>
  <c r="I18" i="4"/>
  <c r="I19" i="4"/>
  <c r="I20" i="4"/>
  <c r="I21" i="4"/>
  <c r="I22" i="4"/>
  <c r="I23" i="4"/>
  <c r="I24" i="4"/>
  <c r="I25" i="4"/>
  <c r="I26" i="4"/>
  <c r="I27" i="4"/>
  <c r="I28" i="4"/>
  <c r="I29" i="4"/>
  <c r="I30" i="4"/>
  <c r="I31" i="4"/>
  <c r="I2" i="4"/>
  <c r="I3" i="1"/>
  <c r="I4" i="1"/>
  <c r="I6" i="1"/>
  <c r="I8" i="1"/>
  <c r="I9" i="1"/>
  <c r="I10" i="1"/>
  <c r="I11" i="1"/>
  <c r="I15" i="1"/>
  <c r="I17" i="1"/>
  <c r="I18" i="1"/>
  <c r="I20" i="1"/>
  <c r="I22" i="1"/>
  <c r="I23" i="1"/>
  <c r="I24" i="1"/>
  <c r="I25" i="1"/>
  <c r="I27"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M22" i="3"/>
  <c r="M20" i="3"/>
  <c r="C31" i="13"/>
  <c r="M21" i="3" s="1"/>
  <c r="M17" i="7"/>
  <c r="H8" i="13" s="1"/>
  <c r="M17" i="11"/>
  <c r="H12" i="13" s="1"/>
  <c r="M17" i="9"/>
  <c r="H10" i="13" s="1"/>
  <c r="M17" i="8"/>
  <c r="H9"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6" i="3"/>
  <c r="H6" i="3"/>
  <c r="H21" i="3"/>
  <c r="H7" i="3"/>
  <c r="H14" i="3"/>
  <c r="H28" i="3"/>
  <c r="H13" i="3"/>
  <c r="H9" i="3"/>
  <c r="H23" i="3"/>
  <c r="H27" i="3"/>
  <c r="H30" i="3"/>
  <c r="H5" i="3"/>
  <c r="H12" i="3"/>
  <c r="H19" i="3"/>
  <c r="H20" i="3"/>
  <c r="H2" i="3"/>
  <c r="H16"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9"/>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H22" i="3"/>
  <c r="H15" i="3"/>
  <c r="H8" i="3"/>
  <c r="H29" i="3"/>
  <c r="H30" i="2"/>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8"/>
  <c r="E9" i="13" s="1"/>
  <c r="M5" i="7"/>
  <c r="E8" i="13" s="1"/>
  <c r="M5" i="6"/>
  <c r="E7" i="13" s="1"/>
  <c r="M5" i="5"/>
  <c r="E6" i="13" s="1"/>
  <c r="M5" i="9"/>
  <c r="E10" i="13" s="1"/>
  <c r="M5" i="10"/>
  <c r="E11" i="13" s="1"/>
  <c r="M5" i="2"/>
  <c r="E3" i="13" s="1"/>
  <c r="M5" i="11"/>
  <c r="E12" i="13" s="1"/>
  <c r="H27" i="2"/>
  <c r="H17" i="2"/>
  <c r="H25" i="3"/>
  <c r="H9" i="2"/>
  <c r="H5" i="2"/>
  <c r="H10" i="2"/>
  <c r="H17" i="3"/>
  <c r="H2" i="4"/>
  <c r="H10" i="3"/>
  <c r="H24" i="3"/>
  <c r="H23" i="2"/>
  <c r="H16" i="2"/>
  <c r="H26" i="2"/>
  <c r="H29" i="2"/>
  <c r="H2" i="2"/>
  <c r="H19" i="2"/>
  <c r="H25" i="2"/>
  <c r="H6" i="2"/>
  <c r="H22" i="2"/>
  <c r="H13" i="2"/>
  <c r="H4" i="3"/>
  <c r="H4" i="2"/>
  <c r="H3" i="3"/>
  <c r="H18" i="3"/>
  <c r="H31" i="3"/>
  <c r="H11" i="3"/>
  <c r="H12" i="2"/>
  <c r="H24" i="2"/>
  <c r="H20" i="2"/>
  <c r="H21" i="2"/>
  <c r="H28" i="2"/>
  <c r="H18" i="2"/>
  <c r="H3" i="2"/>
  <c r="H14" i="2"/>
  <c r="H32" i="3"/>
  <c r="H7" i="2"/>
  <c r="H11" i="2"/>
  <c r="H15" i="2"/>
  <c r="H8" i="2"/>
  <c r="H7" i="5"/>
  <c r="H32" i="5"/>
  <c r="H25" i="12"/>
  <c r="H23" i="8"/>
  <c r="H10" i="12"/>
  <c r="H28" i="9"/>
  <c r="H27" i="11"/>
  <c r="H17" i="6"/>
  <c r="H20" i="5"/>
  <c r="H4" i="12"/>
  <c r="H31" i="10"/>
  <c r="H15" i="10"/>
  <c r="H4" i="1"/>
  <c r="H19" i="11"/>
  <c r="H4" i="10"/>
  <c r="H19" i="1"/>
  <c r="H27" i="4"/>
  <c r="H8" i="8"/>
  <c r="H12" i="1"/>
  <c r="H12" i="10"/>
  <c r="H26" i="8"/>
  <c r="H25" i="1"/>
  <c r="H10" i="4"/>
  <c r="H8" i="7"/>
  <c r="H29" i="4"/>
  <c r="H22" i="6"/>
  <c r="H19" i="12"/>
  <c r="H26" i="4"/>
  <c r="H11" i="7"/>
  <c r="H16" i="12"/>
  <c r="H18" i="7"/>
  <c r="H25" i="10"/>
  <c r="H24" i="8"/>
  <c r="H31" i="1"/>
  <c r="H8" i="4"/>
  <c r="H10" i="8"/>
  <c r="H29" i="7"/>
  <c r="H13" i="6"/>
  <c r="H31" i="5"/>
  <c r="H9" i="7"/>
  <c r="H16" i="11"/>
  <c r="H25" i="8"/>
  <c r="H21" i="10"/>
  <c r="H13" i="7"/>
  <c r="H20" i="12"/>
  <c r="H28" i="4"/>
  <c r="H17" i="1"/>
  <c r="H5" i="1"/>
  <c r="H4" i="7"/>
  <c r="H16" i="6"/>
  <c r="H15" i="5"/>
  <c r="H5" i="9"/>
  <c r="H15" i="12"/>
  <c r="H23" i="1"/>
  <c r="H8" i="11"/>
  <c r="H26" i="1"/>
  <c r="H14" i="1"/>
  <c r="H7" i="12"/>
  <c r="H16" i="7"/>
  <c r="H9" i="10"/>
  <c r="H21" i="1"/>
  <c r="H13" i="11"/>
  <c r="H23" i="6"/>
  <c r="H31" i="11"/>
  <c r="H26" i="5"/>
  <c r="H26" i="12"/>
  <c r="H2" i="7"/>
  <c r="H4" i="6"/>
  <c r="H21" i="4"/>
  <c r="H22" i="5"/>
  <c r="H30" i="8"/>
  <c r="H24" i="4"/>
  <c r="H30" i="1"/>
  <c r="H5" i="7"/>
  <c r="H30" i="7"/>
  <c r="H11" i="9"/>
  <c r="H8" i="6"/>
  <c r="H27" i="10"/>
  <c r="H14" i="12"/>
  <c r="H3" i="10"/>
  <c r="H6" i="12"/>
  <c r="H23" i="4"/>
  <c r="H13" i="1"/>
  <c r="H22" i="10"/>
  <c r="H27" i="5"/>
  <c r="H30" i="9"/>
  <c r="H3" i="7"/>
  <c r="H29" i="12"/>
  <c r="H11" i="5"/>
  <c r="H21" i="8"/>
  <c r="H31" i="12"/>
  <c r="H29" i="8"/>
  <c r="H12" i="12"/>
  <c r="H25" i="6"/>
  <c r="H9" i="11"/>
  <c r="H8" i="12"/>
  <c r="H11" i="11"/>
  <c r="H10" i="7"/>
  <c r="H23" i="10"/>
  <c r="H4" i="5"/>
  <c r="H26" i="7"/>
  <c r="H21" i="11"/>
  <c r="H11" i="8"/>
  <c r="H24" i="9"/>
  <c r="H9" i="4"/>
  <c r="H14" i="10"/>
  <c r="H30" i="11"/>
  <c r="H13" i="5"/>
  <c r="H23" i="12"/>
  <c r="H19" i="4"/>
  <c r="H12" i="8"/>
  <c r="H20" i="6"/>
  <c r="H2" i="11"/>
  <c r="H24" i="11"/>
  <c r="H28" i="10"/>
  <c r="H5" i="12"/>
  <c r="H15" i="9"/>
  <c r="H19" i="10"/>
  <c r="H15" i="7"/>
  <c r="H30" i="10"/>
  <c r="H10" i="9"/>
  <c r="H28" i="11"/>
  <c r="H17" i="10"/>
  <c r="H31" i="7"/>
  <c r="H11" i="4"/>
  <c r="H11" i="10"/>
  <c r="H4" i="9"/>
  <c r="H29" i="5"/>
  <c r="H6" i="7"/>
  <c r="H27" i="7"/>
  <c r="H21" i="6"/>
  <c r="H24" i="12"/>
  <c r="H27" i="6"/>
  <c r="H7" i="8"/>
  <c r="H18" i="12"/>
  <c r="H19" i="8"/>
  <c r="H20" i="8"/>
  <c r="H8" i="1"/>
  <c r="H18" i="5"/>
  <c r="H24" i="10"/>
  <c r="H26" i="11"/>
  <c r="H11" i="12"/>
  <c r="H5" i="8"/>
  <c r="H17" i="9"/>
  <c r="H3" i="12"/>
  <c r="H32" i="1"/>
  <c r="H20" i="1"/>
  <c r="H31" i="9"/>
  <c r="H4" i="4"/>
  <c r="H12" i="7"/>
  <c r="H9" i="6"/>
  <c r="H25" i="4"/>
  <c r="H2" i="8"/>
  <c r="H17" i="5"/>
  <c r="H15" i="11"/>
  <c r="H31" i="6"/>
  <c r="H14" i="8"/>
  <c r="H3" i="8"/>
  <c r="H20" i="7"/>
  <c r="H4" i="8"/>
  <c r="H12" i="5"/>
  <c r="H5" i="10"/>
  <c r="H2" i="1"/>
  <c r="H17" i="8"/>
  <c r="H25" i="5"/>
  <c r="H13" i="9"/>
  <c r="H3" i="11"/>
  <c r="H31" i="4"/>
  <c r="H14" i="4"/>
  <c r="H16" i="4"/>
  <c r="H13" i="12"/>
  <c r="H18" i="10"/>
  <c r="H12" i="9"/>
  <c r="H18" i="4"/>
  <c r="H7" i="9"/>
  <c r="H11" i="6"/>
  <c r="H31" i="8"/>
  <c r="H21" i="5"/>
  <c r="H22" i="7"/>
  <c r="H13" i="4"/>
  <c r="H23" i="5"/>
  <c r="H32" i="10"/>
  <c r="H28" i="7"/>
  <c r="H22" i="12"/>
  <c r="H24" i="7"/>
  <c r="H7" i="4"/>
  <c r="H28" i="8"/>
  <c r="H6" i="10"/>
  <c r="H23" i="9"/>
  <c r="H18" i="6"/>
  <c r="H2" i="5"/>
  <c r="H15" i="4"/>
  <c r="H5" i="6"/>
  <c r="H3" i="6"/>
  <c r="H10" i="11"/>
  <c r="H24" i="6"/>
  <c r="H7" i="10"/>
  <c r="H28" i="5"/>
  <c r="H10" i="10"/>
  <c r="H21" i="12"/>
  <c r="H12" i="6"/>
  <c r="H21" i="9"/>
  <c r="H6" i="5"/>
  <c r="H18" i="11"/>
  <c r="H9" i="1"/>
  <c r="H14" i="11"/>
  <c r="H5" i="5"/>
  <c r="H24" i="1"/>
  <c r="H19" i="9"/>
  <c r="H26" i="10"/>
  <c r="H5" i="4"/>
  <c r="H10" i="5"/>
  <c r="H26" i="9"/>
  <c r="H8" i="9"/>
  <c r="H16" i="9"/>
  <c r="H20" i="4"/>
  <c r="H30" i="12"/>
  <c r="H8" i="5"/>
  <c r="H14" i="6"/>
  <c r="H28" i="6"/>
  <c r="H26" i="6"/>
  <c r="H7" i="7"/>
  <c r="H9" i="5"/>
  <c r="H28" i="1"/>
  <c r="H29" i="1"/>
  <c r="H15" i="1"/>
  <c r="H30" i="4"/>
  <c r="H22" i="11"/>
  <c r="H16" i="5"/>
  <c r="H21" i="7"/>
  <c r="H9" i="8"/>
  <c r="H25" i="7"/>
  <c r="H19" i="5"/>
  <c r="H17" i="11"/>
  <c r="H17" i="12"/>
  <c r="H7" i="11"/>
  <c r="H27" i="9"/>
  <c r="H24" i="5"/>
  <c r="H3" i="4"/>
  <c r="H4" i="11"/>
  <c r="H18" i="1"/>
  <c r="H6" i="9"/>
  <c r="H29" i="11"/>
  <c r="H6" i="6"/>
  <c r="H22" i="8"/>
  <c r="H22" i="9"/>
  <c r="H2" i="6"/>
  <c r="H13" i="8"/>
  <c r="H22" i="4"/>
  <c r="H17" i="4"/>
  <c r="H3" i="5"/>
  <c r="H7" i="6"/>
  <c r="H23" i="7"/>
  <c r="H2" i="10"/>
  <c r="H10" i="1"/>
  <c r="H20" i="9"/>
  <c r="H14" i="9"/>
  <c r="H12" i="11"/>
  <c r="H27" i="8"/>
  <c r="H5" i="11"/>
  <c r="H25" i="9"/>
  <c r="H6" i="11"/>
  <c r="H3" i="9"/>
  <c r="H19" i="7"/>
  <c r="H10" i="6"/>
  <c r="H20" i="11"/>
  <c r="H27" i="1"/>
  <c r="H25" i="11"/>
  <c r="H29" i="6"/>
  <c r="H18" i="9"/>
  <c r="H32" i="7"/>
  <c r="H22" i="1"/>
  <c r="H16" i="10"/>
  <c r="H13" i="10"/>
  <c r="H3" i="1"/>
  <c r="H17" i="7"/>
  <c r="H6" i="1"/>
  <c r="H2" i="9"/>
  <c r="H27" i="12"/>
  <c r="H14" i="7"/>
  <c r="H12" i="4"/>
  <c r="H32" i="12"/>
  <c r="H30" i="6"/>
  <c r="H23" i="11"/>
  <c r="H6" i="8"/>
  <c r="H6" i="4"/>
  <c r="H2" i="12"/>
  <c r="H19" i="6"/>
  <c r="H9" i="9"/>
  <c r="H15" i="6"/>
  <c r="H15" i="8"/>
  <c r="H30" i="5"/>
  <c r="H14" i="5"/>
  <c r="H29" i="10"/>
  <c r="H11" i="1"/>
  <c r="H7" i="1"/>
  <c r="H32" i="8"/>
  <c r="H16" i="1"/>
  <c r="H28" i="12"/>
  <c r="H18" i="8"/>
  <c r="H9" i="12"/>
  <c r="H20" i="10"/>
  <c r="H16" i="8"/>
  <c r="H8" i="10"/>
  <c r="H29" i="9"/>
  <c r="I9" i="4" l="1"/>
  <c r="I4" i="4"/>
  <c r="M5" i="4" s="1"/>
  <c r="E5" i="13" s="1"/>
  <c r="I28" i="1"/>
  <c r="I26" i="1"/>
  <c r="I21" i="1"/>
  <c r="I19" i="1"/>
  <c r="I16" i="1"/>
  <c r="I14" i="1"/>
  <c r="I13" i="1"/>
  <c r="I12" i="1"/>
  <c r="I7" i="1"/>
  <c r="I5" i="1"/>
  <c r="G29" i="2"/>
  <c r="M17" i="2" s="1"/>
  <c r="H3" i="13" s="1"/>
  <c r="I25" i="3"/>
  <c r="G18" i="3"/>
  <c r="M5" i="1" l="1"/>
  <c r="E4" i="13" s="1"/>
  <c r="I18" i="3"/>
  <c r="M5" i="3" s="1"/>
  <c r="E2" i="13" s="1"/>
  <c r="M17" i="3"/>
  <c r="H2" i="13" s="1"/>
  <c r="H15" i="13" s="1"/>
  <c r="M7" i="5" l="1"/>
  <c r="M7" i="8"/>
  <c r="M7" i="6"/>
  <c r="M7" i="1"/>
  <c r="M7" i="12"/>
  <c r="E17" i="13"/>
  <c r="M7" i="7"/>
  <c r="M7" i="3"/>
  <c r="M7" i="2"/>
  <c r="M7" i="11"/>
  <c r="M7" i="9"/>
  <c r="E15" i="13"/>
  <c r="M7" i="10"/>
  <c r="M7" i="4"/>
</calcChain>
</file>

<file path=xl/sharedStrings.xml><?xml version="1.0" encoding="utf-8"?>
<sst xmlns="http://schemas.openxmlformats.org/spreadsheetml/2006/main" count="389" uniqueCount="69">
  <si>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</si>
  <si>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</si>
  <si>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</si>
  <si>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</si>
  <si>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</si>
  <si>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</si>
  <si>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</si>
  <si>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</si>
  <si>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</si>
  <si>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</si>
  <si>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</si>
  <si>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</si>
  <si>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</si>
  <si>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</si>
  <si>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</si>
  <si>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</si>
  <si>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</si>
  <si>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</si>
  <si>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</si>
  <si>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</si>
  <si>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</si>
  <si>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</si>
  <si>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</si>
  <si>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</si>
  <si>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</si>
  <si>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</si>
  <si>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</si>
  <si>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</si>
  <si>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</si>
  <si>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</si>
  <si>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</si>
  <si>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</si>
  <si>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</si>
  <si>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</si>
  <si>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</si>
  <si>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</si>
  <si>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</si>
  <si>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</si>
  <si>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</si>
  <si>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</si>
  <si>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</si>
  <si>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</si>
  <si>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</si>
  <si>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</si>
  <si>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</si>
  <si>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</si>
  <si>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</si>
  <si>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</si>
  <si>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</si>
  <si>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</si>
  <si>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</si>
  <si>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</si>
  <si>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</si>
  <si>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</si>
  <si>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</si>
  <si>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</si>
  <si>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</si>
  <si>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</si>
  <si>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</si>
  <si>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</si>
  <si>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</si>
  <si>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</si>
  <si>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</si>
  <si>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</si>
  <si>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</si>
  <si>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</si>
  <si>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</si>
  <si>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</si>
  <si>
    <t>Nicolas Pawelka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</si>
</sst>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fmlaLink="Z5" lockText="1" noThreeD="1"/>
</file>

<file path=xl/ctrlProps/ctrlProp5.xml><?xml version="1.0" encoding="utf-8"?>
<formControlPr xmlns="http://schemas.microsoft.com/office/spreadsheetml/2009/9/main" objectType="CheckBox"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60</v>
      </c>
      <c r="I1" s="20" t="s">
        <v>7</v>
      </c>
      <c r="J1" s="20" t="s">
        <v>36</v>
      </c>
      <c r="L1" s="37" t="str">
        <f>TEXT(A2,"MMMM")&amp;" "&amp;YEAR(A2)</f>
        <v>Januar 2024</v>
      </c>
      <c r="N1" s="35"/>
      <c r="P1" s="34" t="s">
        <v>56</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20" x14ac:dyDescent="0.25">
      <c r="A4" s="29">
        <v>45294</v>
      </c>
      <c r="B4" t="str">
        <f t="shared" si="0"/>
        <v>Mi</v>
      </c>
      <c r="C4" s="26"/>
      <c r="G4" s="27">
        <f t="shared" si="1"/>
        <v>0</v>
      </c>
      <c r="H4" s="27">
        <f ca="1">IF(P4&lt;&gt;"",P4,IF(OR(C4="Feiertag",A4&lt;Gesamt!$B$11,A4&gt;Gesamt!$B$13,),0,INDIRECT("M"&amp;WEEKDAY(A4,2)+19)))</f>
        <v>0</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0</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0</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59</v>
      </c>
      <c r="M7" s="27">
        <f>Gesamt!B9+Gesamt!E2-Gesamt!J2</f>
        <v>1.25</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0</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0</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0</v>
      </c>
      <c r="I11" s="27">
        <f t="shared" si="2"/>
        <v>0</v>
      </c>
      <c r="J11" s="7"/>
      <c r="L11" s="1" t="s">
        <v>57</v>
      </c>
      <c r="M11" s="28">
        <f>Gesamt!F2</f>
        <v>0</v>
      </c>
      <c r="N11" s="36"/>
      <c r="P11" s="7"/>
    </row>
    <row r="12" spans="1:20" x14ac:dyDescent="0.25">
      <c r="A12" s="29">
        <v>45302</v>
      </c>
      <c r="B12" t="str">
        <f t="shared" si="0"/>
        <v>Do</v>
      </c>
      <c r="G12" s="27">
        <f t="shared" si="1"/>
        <v>0</v>
      </c>
      <c r="H12" s="27">
        <f ca="1">IF(P12&lt;&gt;"",P12,IF(OR(C12="Feiertag",A12&lt;Gesamt!$B$11,A12&gt;Gesamt!$B$13,),0,INDIRECT("M"&amp;WEEKDAY(A12,2)+19)))</f>
        <v>0</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58</v>
      </c>
      <c r="M15">
        <f>Gesamt!B5+Gesamt!B7-Gesamt!G2</f>
        <v>11</v>
      </c>
      <c r="N15" s="36"/>
      <c r="P15" s="7"/>
    </row>
    <row r="16" spans="1:20" x14ac:dyDescent="0.25">
      <c r="A16" s="29">
        <v>45306</v>
      </c>
      <c r="B16" t="str">
        <f t="shared" si="0"/>
        <v>Mo</v>
      </c>
      <c r="G16" s="27">
        <f t="shared" si="1"/>
        <v>0</v>
      </c>
      <c r="H16" s="27">
        <f ca="1">IF(P16&lt;&gt;"",P16,IF(OR(C16="Feiertag",A16&lt;Gesamt!$B$11,A16&gt;Gesamt!$B$13,),0,INDIRECT("M"&amp;WEEKDAY(A16,2)+19)))</f>
        <v>0</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45308</v>
      </c>
      <c r="B18" t="str">
        <f t="shared" si="0"/>
        <v>Mi</v>
      </c>
      <c r="G18" s="27">
        <f t="shared" si="1"/>
        <v>0</v>
      </c>
      <c r="H18" s="27">
        <f ca="1">IF(P18&lt;&gt;"",P18,IF(OR(C18="Feiertag",A18&lt;Gesamt!$B$11,A18&gt;Gesamt!$B$13,),0,INDIRECT("M"&amp;WEEKDAY(A18,2)+19)))</f>
        <v>0</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45313</v>
      </c>
      <c r="B23" t="str">
        <f t="shared" si="0"/>
        <v>Mo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45314</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45315</v>
      </c>
      <c r="B25" t="str">
        <f t="shared" si="0"/>
        <v>Mi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45316</v>
      </c>
      <c r="B26" t="str">
        <f t="shared" si="0"/>
        <v>Do</v>
      </c>
      <c r="G26" s="27">
        <f t="shared" si="1"/>
        <v>0</v>
      </c>
      <c r="H26" s="27">
        <f ca="1">IF(P26&lt;&gt;"",P26,IF(OR(C26="Feiertag",A26&lt;Gesamt!$B$11,A26&gt;Gesamt!$B$13,),0,INDIRECT("M"&amp;WEEKDAY(A26,2)+19)))</f>
        <v>0</v>
      </c>
      <c r="I26" s="27">
        <f>IF(OR(C26="Überstundenabbau",C26="Urlaub halber Tag",E26&lt;&gt;""),G26-H26,0)</f>
        <v>0</v>
      </c>
      <c r="J26" s="7"/>
      <c r="L26" s="6" t="s">
        <v>49</v>
      </c>
      <c r="M26" s="7">
        <f>Gesamt!C36</f>
        <v>0</v>
      </c>
      <c r="N26" s="36"/>
      <c r="P26" s="7"/>
    </row>
    <row r="27" spans="1:16" x14ac:dyDescent="0.25">
      <c r="A27" s="29">
        <v>45317</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0</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0</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L37" sqref="L3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Oktober 2024</v>
      </c>
      <c r="N1" s="35"/>
      <c r="P1" s="34" t="s">
        <v>56</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4</v>
      </c>
      <c r="I3" s="27">
        <f t="shared" ref="I3:I32" si="2">IF(OR(C3="Überstundenabbau",C3="Urlaub halber Tag",E3&lt;&gt;""),G3-H3,0)</f>
        <v>0</v>
      </c>
      <c r="J3" s="7"/>
      <c r="L3" s="40" t="str">
        <f>Gesamt!A3</f>
        <v>Nicolas Pawelka</v>
      </c>
      <c r="M3" s="40"/>
      <c r="N3" s="36"/>
      <c r="P3" s="7"/>
    </row>
    <row r="4" spans="1:16" x14ac:dyDescent="0.25">
      <c r="A4" s="29">
        <v>45568</v>
      </c>
      <c r="B4" t="str">
        <f t="shared" si="0"/>
        <v>Do</v>
      </c>
      <c r="G4" s="27">
        <f t="shared" si="1"/>
        <v>0</v>
      </c>
      <c r="H4" s="27">
        <f ca="1">IF(P4&lt;&gt;"",P4,IF(OR(C4="Feiertag",A4&lt;Gesamt!$B$11,A4&gt;Gesamt!$B$13,),0,INDIRECT("M"&amp;WEEKDAY(A4,2)+19)))</f>
        <v>0</v>
      </c>
      <c r="I4" s="27">
        <f t="shared" si="2"/>
        <v>0</v>
      </c>
      <c r="J4" s="7"/>
      <c r="N4" s="36"/>
      <c r="P4" s="7"/>
    </row>
    <row r="5" spans="1:16" x14ac:dyDescent="0.25">
      <c r="A5" s="29">
        <v>45569</v>
      </c>
      <c r="B5" t="str">
        <f t="shared" si="0"/>
        <v>Fr</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59</v>
      </c>
      <c r="M7" s="27">
        <f ca="1">Gesamt!B9+SUM(Gesamt!E2:E11)-SUM(Gesamt!J2:J11)</f>
        <v>12.500000000000002</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4</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0</v>
      </c>
      <c r="I11" s="27">
        <f t="shared" si="2"/>
        <v>0</v>
      </c>
      <c r="J11" s="7"/>
      <c r="L11" s="1" t="s">
        <v>57</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0</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58</v>
      </c>
      <c r="M15">
        <f>Gesamt!B5+Gesamt!B7-SUM(Gesamt!G2:G11)</f>
        <v>11</v>
      </c>
      <c r="N15" s="36"/>
      <c r="P15" s="7"/>
    </row>
    <row r="16" spans="1:16" x14ac:dyDescent="0.25">
      <c r="A16" s="29">
        <v>45580</v>
      </c>
      <c r="B16" t="str">
        <f t="shared" si="0"/>
        <v>Di</v>
      </c>
      <c r="G16" s="27">
        <f t="shared" si="1"/>
        <v>0</v>
      </c>
      <c r="H16" s="27">
        <f ca="1">IF(P16&lt;&gt;"",P16,IF(OR(C16="Feiertag",A16&lt;Gesamt!$B$11,A16&gt;Gesamt!$B$13,),0,INDIRECT("M"&amp;WEEKDAY(A16,2)+19)))</f>
        <v>0</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4</v>
      </c>
      <c r="I17" s="27">
        <f t="shared" si="2"/>
        <v>0</v>
      </c>
      <c r="J17" s="7"/>
      <c r="L17" s="1" t="s">
        <v>50</v>
      </c>
      <c r="M17" s="27">
        <f>SUM(G2:G32)</f>
        <v>0</v>
      </c>
      <c r="N17" s="36"/>
      <c r="P17" s="7"/>
    </row>
    <row r="18" spans="1:16" x14ac:dyDescent="0.25">
      <c r="A18" s="29">
        <v>45582</v>
      </c>
      <c r="B18" t="str">
        <f t="shared" si="0"/>
        <v>Do</v>
      </c>
      <c r="G18" s="27">
        <f t="shared" si="1"/>
        <v>0</v>
      </c>
      <c r="H18" s="27">
        <f ca="1">IF(P18&lt;&gt;"",P18,IF(OR(C18="Feiertag",A18&lt;Gesamt!$B$11,A18&gt;Gesamt!$B$13,),0,INDIRECT("M"&amp;WEEKDAY(A18,2)+19)))</f>
        <v>0</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0</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45</v>
      </c>
      <c r="M22" s="7">
        <f>Gesamt!C32</f>
        <v>4</v>
      </c>
      <c r="N22" s="36"/>
      <c r="P22" s="7"/>
    </row>
    <row r="23" spans="1:16" x14ac:dyDescent="0.25">
      <c r="A23" s="29">
        <v>45587</v>
      </c>
      <c r="B23" t="str">
        <f t="shared" si="0"/>
        <v>Di</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45588</v>
      </c>
      <c r="B24" t="str">
        <f t="shared" si="0"/>
        <v>Mi</v>
      </c>
      <c r="G24" s="27">
        <f t="shared" si="1"/>
        <v>0</v>
      </c>
      <c r="H24" s="27">
        <f ca="1">IF(P24&lt;&gt;"",P24,IF(OR(C24="Feiertag",A24&lt;Gesamt!$B$11,A24&gt;Gesamt!$B$13,),0,INDIRECT("M"&amp;WEEKDAY(A24,2)+19)))</f>
        <v>4</v>
      </c>
      <c r="I24" s="27">
        <f t="shared" si="2"/>
        <v>0</v>
      </c>
      <c r="J24" s="7"/>
      <c r="L24" s="6" t="s">
        <v>47</v>
      </c>
      <c r="M24" s="7">
        <f>Gesamt!C34</f>
        <v>0</v>
      </c>
      <c r="N24" s="36"/>
      <c r="P24" s="7"/>
    </row>
    <row r="25" spans="1:16" x14ac:dyDescent="0.25">
      <c r="A25" s="29">
        <v>45589</v>
      </c>
      <c r="B25" t="str">
        <f t="shared" si="0"/>
        <v>Do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45590</v>
      </c>
      <c r="B26" t="str">
        <f t="shared" si="0"/>
        <v>Fr</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0</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4</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0</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November 2024</v>
      </c>
      <c r="N1" s="35"/>
      <c r="P1" s="34" t="s">
        <v>56</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4</v>
      </c>
      <c r="I7" s="27">
        <f t="shared" si="2"/>
        <v>0</v>
      </c>
      <c r="J7" s="7"/>
      <c r="L7" s="1" t="s">
        <v>59</v>
      </c>
      <c r="M7" s="27">
        <f ca="1">Gesamt!B9+SUM(Gesamt!E2:E12)-SUM(Gesamt!J2:J12)</f>
        <v>12.500000000000002</v>
      </c>
      <c r="N7" s="36"/>
      <c r="P7" s="7"/>
    </row>
    <row r="8" spans="1:16" x14ac:dyDescent="0.25">
      <c r="A8" s="29">
        <v>45603</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57</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4</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0</v>
      </c>
      <c r="I15" s="27">
        <f t="shared" si="2"/>
        <v>0</v>
      </c>
      <c r="J15" s="7"/>
      <c r="L15" s="1" t="s">
        <v>58</v>
      </c>
      <c r="M15">
        <f>Gesamt!B5+Gesamt!B7-SUM(Gesamt!G2:G12)</f>
        <v>11</v>
      </c>
      <c r="N15" s="36"/>
      <c r="P15" s="7"/>
    </row>
    <row r="16" spans="1:16" x14ac:dyDescent="0.25">
      <c r="A16" s="29">
        <v>45611</v>
      </c>
      <c r="B16" t="str">
        <f t="shared" si="0"/>
        <v>Fr</v>
      </c>
      <c r="G16" s="27">
        <f t="shared" si="1"/>
        <v>0</v>
      </c>
      <c r="H16" s="27">
        <f ca="1">IF(P16&lt;&gt;"",P16,IF(OR(C16="Feiertag",A16&lt;Gesamt!$B$11,A16&gt;Gesamt!$B$13,),0,INDIRECT("M"&amp;WEEKDAY(A16,2)+19)))</f>
        <v>0</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45616</v>
      </c>
      <c r="B21" t="str">
        <f t="shared" si="0"/>
        <v>Mi</v>
      </c>
      <c r="G21" s="27">
        <f t="shared" si="1"/>
        <v>0</v>
      </c>
      <c r="H21" s="27">
        <f ca="1">IF(P21&lt;&gt;"",P21,IF(OR(C21="Feiertag",A21&lt;Gesamt!$B$11,A21&gt;Gesamt!$B$13,),0,INDIRECT("M"&amp;WEEKDAY(A21,2)+19)))</f>
        <v>4</v>
      </c>
      <c r="I21" s="27">
        <f t="shared" si="2"/>
        <v>0</v>
      </c>
      <c r="J21" s="7"/>
      <c r="L21" s="6" t="s">
        <v>44</v>
      </c>
      <c r="M21" s="7">
        <f>Gesamt!C31</f>
        <v>0</v>
      </c>
      <c r="N21" s="36"/>
      <c r="P21" s="7"/>
    </row>
    <row r="22" spans="1:16" x14ac:dyDescent="0.25">
      <c r="A22" s="29">
        <v>45617</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45618</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49</v>
      </c>
      <c r="M26" s="7">
        <f>Gesamt!C36</f>
        <v>0</v>
      </c>
      <c r="N26" s="36"/>
      <c r="P26" s="7"/>
    </row>
    <row r="27" spans="1:16" x14ac:dyDescent="0.25">
      <c r="A27" s="29">
        <v>45622</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45623</v>
      </c>
      <c r="B28" t="str">
        <f t="shared" si="0"/>
        <v>Mi</v>
      </c>
      <c r="G28" s="27">
        <f t="shared" si="1"/>
        <v>0</v>
      </c>
      <c r="H28" s="27">
        <f ca="1">IF(P28&lt;&gt;"",P28,IF(OR(C28="Feiertag",A28&lt;Gesamt!$B$11,A28&gt;Gesamt!$B$13,),0,INDIRECT("M"&amp;WEEKDAY(A28,2)+19)))</f>
        <v>4</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Dezember 2024</v>
      </c>
      <c r="N1" s="35"/>
      <c r="P1" s="34" t="s">
        <v>56</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Nicolas Pawelka</v>
      </c>
      <c r="M3" s="40"/>
      <c r="N3" s="36"/>
      <c r="P3" s="7"/>
    </row>
    <row r="4" spans="1:16" x14ac:dyDescent="0.25">
      <c r="A4" s="29">
        <v>45629</v>
      </c>
      <c r="B4" t="str">
        <f t="shared" si="0"/>
        <v>Di</v>
      </c>
      <c r="G4" s="27">
        <f t="shared" si="1"/>
        <v>0</v>
      </c>
      <c r="H4" s="27">
        <f ca="1">IF(P4&lt;&gt;"",P4,IF(OR(C4="Feiertag",A4&lt;Gesamt!$B$11,A4&gt;Gesamt!$B$13,),0,INDIRECT("M"&amp;WEEKDAY(A4,2)+19)))</f>
        <v>0</v>
      </c>
      <c r="I4" s="27">
        <f t="shared" si="2"/>
        <v>0</v>
      </c>
      <c r="J4" s="7"/>
      <c r="N4" s="36"/>
      <c r="P4" s="7"/>
    </row>
    <row r="5" spans="1:16" x14ac:dyDescent="0.25">
      <c r="A5" s="29">
        <v>45630</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0</v>
      </c>
      <c r="I7" s="27">
        <f t="shared" si="2"/>
        <v>0</v>
      </c>
      <c r="J7" s="7"/>
      <c r="L7" s="1" t="s">
        <v>59</v>
      </c>
      <c r="M7" s="27">
        <f ca="1">Gesamt!B9+SUM(Gesamt!E2:E13)-SUM(Gesamt!J2:J13)</f>
        <v>12.500000000000002</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0</v>
      </c>
      <c r="I11" s="27">
        <f t="shared" si="2"/>
        <v>0</v>
      </c>
      <c r="J11" s="7"/>
      <c r="L11" s="1" t="s">
        <v>57</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58</v>
      </c>
      <c r="M15">
        <f>Gesamt!B5+Gesamt!B7-SUM(Gesamt!G2:G13)</f>
        <v>11</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45643</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45646</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45650</v>
      </c>
      <c r="B25" t="str">
        <f t="shared" si="0"/>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45651</v>
      </c>
      <c r="B26" t="str">
        <f t="shared" si="0"/>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45652</v>
      </c>
      <c r="B27" t="str">
        <f t="shared" si="0"/>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45653</v>
      </c>
      <c r="B28" t="str">
        <f t="shared" si="0"/>
        <v>Fr</v>
      </c>
      <c r="G28" s="27">
        <f t="shared" si="1"/>
        <v>0</v>
      </c>
      <c r="H28" s="27">
        <f ca="1">IF(P28&lt;&gt;"",P28,IF(OR(C28="Feiertag",A28&lt;Gesamt!$B$11,A28&gt;Gesamt!$B$13,),0,INDIRECT("M"&amp;WEEKDAY(A28,2)+19)))</f>
        <v>0</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0</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opLeftCell="A4" zoomScaleNormal="100" workbookViewId="0">
      <selection activeCell="C33" sqref="C33"/>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61</v>
      </c>
      <c r="Z1" s="2" t="b">
        <v>1</v>
      </c>
    </row>
    <row r="2" spans="1:26" x14ac:dyDescent="0.25">
      <c r="D2" s="6" t="s">
        <v>9</v>
      </c>
      <c r="E2" s="7">
        <f>Januar!M5</f>
        <v>0</v>
      </c>
      <c r="F2" s="8">
        <f>Januar!M9</f>
        <v>0</v>
      </c>
      <c r="G2" s="2">
        <f>Januar!M13</f>
        <v>0</v>
      </c>
      <c r="H2" s="7">
        <f>Januar!M17</f>
        <v>0</v>
      </c>
      <c r="I2" s="7"/>
      <c r="J2" s="7">
        <v>0</v>
      </c>
      <c r="Z2" s="2" t="b">
        <v>0</v>
      </c>
    </row>
    <row r="3" spans="1:26" ht="15" customHeight="1" x14ac:dyDescent="0.25">
      <c r="A3" s="41" t="s">
        <v>68</v>
      </c>
      <c r="B3" s="41"/>
      <c r="D3" s="6" t="s">
        <v>10</v>
      </c>
      <c r="E3" s="7">
        <f>Februar!M5</f>
        <v>0</v>
      </c>
      <c r="F3" s="8">
        <f>Februar!M9</f>
        <v>0</v>
      </c>
      <c r="G3" s="2">
        <f>Februar!M13</f>
        <v>0</v>
      </c>
      <c r="H3" s="7">
        <f>Februar!M17</f>
        <v>0</v>
      </c>
      <c r="I3" s="7"/>
      <c r="J3" s="7">
        <v>0</v>
      </c>
      <c r="Z3" s="2" t="b">
        <v>1</v>
      </c>
    </row>
    <row r="4" spans="1:26" x14ac:dyDescent="0.25">
      <c r="D4" s="6" t="s">
        <v>11</v>
      </c>
      <c r="E4" s="7">
        <f ca="1">März!M5</f>
        <v>10</v>
      </c>
      <c r="F4" s="8">
        <f>März!M9</f>
        <v>0</v>
      </c>
      <c r="G4" s="2">
        <f>März!M13</f>
        <v>0</v>
      </c>
      <c r="H4" s="7">
        <f>März!M17</f>
        <v>58</v>
      </c>
      <c r="I4" s="7"/>
      <c r="J4" s="7">
        <v>0</v>
      </c>
      <c r="Z4" s="2" t="b">
        <v>0</v>
      </c>
    </row>
    <row r="5" spans="1:26" x14ac:dyDescent="0.25">
      <c r="A5" s="1" t="s">
        <v>28</v>
      </c>
      <c r="B5" s="2">
        <v>11</v>
      </c>
      <c r="D5" s="6" t="s">
        <v>12</v>
      </c>
      <c r="E5" s="7">
        <f ca="1">April!M5</f>
        <v>1.2500000000000018</v>
      </c>
      <c r="F5" s="8">
        <f>April!M9</f>
        <v>0</v>
      </c>
      <c r="G5" s="2">
        <f>April!M13</f>
        <v>0</v>
      </c>
      <c r="H5" s="7">
        <f>April!M17</f>
        <v>13.250000000000002</v>
      </c>
      <c r="I5" s="7"/>
      <c r="J5" s="7">
        <v>0</v>
      </c>
      <c r="Z5" s="2" t="b">
        <v>0</v>
      </c>
    </row>
    <row r="6" spans="1:26" x14ac:dyDescent="0.25">
      <c r="D6" s="6" t="s">
        <v>13</v>
      </c>
      <c r="E6" s="7">
        <f>Mai!M5</f>
        <v>0</v>
      </c>
      <c r="F6" s="8">
        <f>Mai!M9</f>
        <v>0</v>
      </c>
      <c r="G6" s="2">
        <f>Mai!M13</f>
        <v>0</v>
      </c>
      <c r="H6" s="7">
        <f>Mai!M17</f>
        <v>0</v>
      </c>
      <c r="I6" s="7"/>
      <c r="J6" s="7">
        <v>0</v>
      </c>
      <c r="Z6" s="2" t="b">
        <v>0</v>
      </c>
    </row>
    <row r="7" spans="1:26" x14ac:dyDescent="0.25">
      <c r="A7" s="1" t="s">
        <v>30</v>
      </c>
      <c r="B7" s="2">
        <v>0</v>
      </c>
      <c r="D7" s="6" t="s">
        <v>14</v>
      </c>
      <c r="E7" s="7">
        <f>Juni!M5</f>
        <v>0</v>
      </c>
      <c r="F7" s="8">
        <f>Juni!M9</f>
        <v>0</v>
      </c>
      <c r="G7" s="2">
        <f>Juni!M13</f>
        <v>0</v>
      </c>
      <c r="H7" s="7">
        <f>Juni!M17</f>
        <v>0</v>
      </c>
      <c r="I7" s="7"/>
      <c r="J7" s="7">
        <v>0</v>
      </c>
      <c r="Z7" s="2" t="b">
        <v>0</v>
      </c>
    </row>
    <row r="8" spans="1:26" x14ac:dyDescent="0.25">
      <c r="D8" s="6" t="s">
        <v>15</v>
      </c>
      <c r="E8" s="7">
        <f>Juli!M5</f>
        <v>0</v>
      </c>
      <c r="F8" s="8">
        <f>Juli!M9</f>
        <v>0</v>
      </c>
      <c r="G8" s="2">
        <f>Juli!M13</f>
        <v>0</v>
      </c>
      <c r="H8" s="7">
        <f>Juli!M17</f>
        <v>0</v>
      </c>
      <c r="I8" s="7"/>
      <c r="J8" s="7">
        <v>0</v>
      </c>
    </row>
    <row r="9" spans="1:26" x14ac:dyDescent="0.25">
      <c r="A9" s="1" t="s">
        <v>29</v>
      </c>
      <c r="B9" s="2">
        <v>1.25</v>
      </c>
      <c r="D9" s="6" t="s">
        <v>16</v>
      </c>
      <c r="E9" s="7">
        <f>August!M5</f>
        <v>0</v>
      </c>
      <c r="F9" s="8">
        <f>August!M9</f>
        <v>0</v>
      </c>
      <c r="G9" s="2">
        <f>August!M13</f>
        <v>0</v>
      </c>
      <c r="H9" s="7">
        <f>August!M17</f>
        <v>0</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45352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52</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12</v>
      </c>
      <c r="D15" s="9" t="s">
        <v>23</v>
      </c>
      <c r="E15" s="7">
        <f ca="1">SUM(E2:E13)</f>
        <v>11.250000000000002</v>
      </c>
      <c r="F15" s="8">
        <f>SUM(F2:F13)</f>
        <v>0</v>
      </c>
      <c r="G15" s="2">
        <f>SUM(G2:G13)</f>
        <v>0</v>
      </c>
      <c r="H15" s="7">
        <f>SUM(H2:H13)</f>
        <v>71.25</v>
      </c>
      <c r="I15" s="7"/>
      <c r="J15" s="7">
        <f>SUM(J2:J13)</f>
        <v>0</v>
      </c>
    </row>
    <row r="16" spans="1:26" x14ac:dyDescent="0.25">
      <c r="A16" s="6" t="s">
        <v>9</v>
      </c>
      <c r="B16" s="7">
        <f>Januar!M27</f>
        <v>12</v>
      </c>
    </row>
    <row r="17" spans="1:7" x14ac:dyDescent="0.25">
      <c r="A17" s="6" t="s">
        <v>10</v>
      </c>
      <c r="B17" s="7">
        <f>Februar!M27</f>
        <v>12</v>
      </c>
      <c r="D17" s="4" t="s">
        <v>39</v>
      </c>
      <c r="E17" s="7">
        <f ca="1">SUM(E2:E13)+B9-J15</f>
        <v>12.500000000000002</v>
      </c>
    </row>
    <row r="18" spans="1:7" x14ac:dyDescent="0.25">
      <c r="A18" s="6" t="s">
        <v>11</v>
      </c>
      <c r="B18" s="7">
        <f>März!M27</f>
        <v>12</v>
      </c>
      <c r="D18" s="9" t="s">
        <v>40</v>
      </c>
      <c r="G18" s="2">
        <f>B5+B7-G15</f>
        <v>11</v>
      </c>
    </row>
    <row r="19" spans="1:7" x14ac:dyDescent="0.25">
      <c r="A19" s="6" t="s">
        <v>12</v>
      </c>
      <c r="B19" s="7">
        <f>April!M27</f>
        <v>12</v>
      </c>
    </row>
    <row r="20" spans="1:7" x14ac:dyDescent="0.25">
      <c r="A20" s="6" t="s">
        <v>13</v>
      </c>
      <c r="B20" s="7">
        <f>Mai!M27</f>
        <v>12</v>
      </c>
    </row>
    <row r="21" spans="1:7" x14ac:dyDescent="0.25">
      <c r="A21" s="6" t="s">
        <v>14</v>
      </c>
      <c r="B21" s="7">
        <f>Juni!M27</f>
        <v>12</v>
      </c>
    </row>
    <row r="22" spans="1:7" x14ac:dyDescent="0.25">
      <c r="A22" s="6" t="s">
        <v>15</v>
      </c>
      <c r="B22" s="7">
        <f>Juli!M27</f>
        <v>12</v>
      </c>
    </row>
    <row r="23" spans="1:7" x14ac:dyDescent="0.25">
      <c r="A23" s="6" t="s">
        <v>16</v>
      </c>
      <c r="B23" s="7">
        <f>August!M27</f>
        <v>12</v>
      </c>
    </row>
    <row r="24" spans="1:7" x14ac:dyDescent="0.25">
      <c r="A24" s="6" t="s">
        <v>17</v>
      </c>
      <c r="B24" s="7">
        <f>September!M27</f>
        <v>12</v>
      </c>
    </row>
    <row r="25" spans="1:7" x14ac:dyDescent="0.25">
      <c r="A25" s="6" t="s">
        <v>18</v>
      </c>
      <c r="B25" s="7">
        <f>Oktober!M27</f>
        <v>12</v>
      </c>
    </row>
    <row r="26" spans="1:7" x14ac:dyDescent="0.25">
      <c r="A26" s="6" t="s">
        <v>19</v>
      </c>
      <c r="B26" s="7">
        <f>November!M27</f>
        <v>12</v>
      </c>
    </row>
    <row r="27" spans="1:7" x14ac:dyDescent="0.25">
      <c r="A27" s="6" t="s">
        <v>20</v>
      </c>
      <c r="B27" s="7">
        <f>Dezember!M27</f>
        <v>12</v>
      </c>
    </row>
    <row r="29" spans="1:7" x14ac:dyDescent="0.25">
      <c r="A29" s="3" t="s">
        <v>42</v>
      </c>
      <c r="C29" s="3" t="s">
        <v>6</v>
      </c>
    </row>
    <row r="30" spans="1:7" x14ac:dyDescent="0.25">
      <c r="A30" s="6" t="s">
        <v>43</v>
      </c>
      <c r="C30" s="7">
        <v>8</v>
      </c>
    </row>
    <row r="31" spans="1:7" x14ac:dyDescent="0.25">
      <c r="A31" s="6" t="s">
        <v>44</v>
      </c>
      <c r="C31" s="7">
        <f t="shared" ref="C31:C36" si="0">IF(Z2=TRUE,$B$15/$B$37,0)</f>
        <v>0</v>
      </c>
    </row>
    <row r="32" spans="1:7" x14ac:dyDescent="0.25">
      <c r="A32" s="6" t="s">
        <v>45</v>
      </c>
      <c r="C32" s="7">
        <v>4</v>
      </c>
    </row>
    <row r="33" spans="1:3" x14ac:dyDescent="0.25">
      <c r="A33" s="6" t="s">
        <v>46</v>
      </c>
      <c r="C33" s="7">
        <f t="shared" si="0"/>
        <v>0</v>
      </c>
    </row>
    <row r="34" spans="1:3" x14ac:dyDescent="0.25">
      <c r="A34" s="6" t="s">
        <v>47</v>
      </c>
      <c r="C34" s="7">
        <f t="shared" si="0"/>
        <v>0</v>
      </c>
    </row>
    <row r="35" spans="1:3" x14ac:dyDescent="0.25">
      <c r="A35" s="6" t="s">
        <v>48</v>
      </c>
      <c r="C35" s="7">
        <f t="shared" si="0"/>
        <v>0</v>
      </c>
    </row>
    <row r="36" spans="1:3" x14ac:dyDescent="0.25">
      <c r="A36" s="6" t="s">
        <v>49</v>
      </c>
      <c r="C36" s="7">
        <f t="shared" si="0"/>
        <v>0</v>
      </c>
    </row>
    <row r="37" spans="1:3" x14ac:dyDescent="0.25">
      <c r="A37" s="14" t="s">
        <v>51</v>
      </c>
      <c r="B37" s="2">
        <f>COUNTIF(Z1:Z7,"WAHR")</f>
        <v>2</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1 B16:B27 E18:F18 F17:G17 C33:C3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topLeftCell="A4"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65</v>
      </c>
    </row>
    <row r="2" spans="19:21" x14ac:dyDescent="0.25">
      <c r="S2" s="16"/>
      <c r="U2" t="s">
        <v>63</v>
      </c>
    </row>
    <row r="3" spans="19:21" x14ac:dyDescent="0.25">
      <c r="S3" s="15" t="s">
        <v>35</v>
      </c>
      <c r="U3" t="s">
        <v>22</v>
      </c>
    </row>
    <row r="4" spans="19:21" x14ac:dyDescent="0.25">
      <c r="S4" s="15" t="s">
        <v>32</v>
      </c>
      <c r="U4" t="s">
        <v>62</v>
      </c>
    </row>
    <row r="5" spans="19:21" x14ac:dyDescent="0.25">
      <c r="S5" s="16"/>
      <c r="U5" t="s">
        <v>64</v>
      </c>
    </row>
    <row r="6" spans="19:21" x14ac:dyDescent="0.25">
      <c r="S6" s="17" t="s">
        <v>33</v>
      </c>
      <c r="U6" t="s">
        <v>66</v>
      </c>
    </row>
    <row r="7" spans="19:21" x14ac:dyDescent="0.25">
      <c r="S7" s="17" t="s">
        <v>34</v>
      </c>
    </row>
    <row r="8" spans="19:21" x14ac:dyDescent="0.25">
      <c r="S8" s="16"/>
    </row>
    <row r="9" spans="19:21" x14ac:dyDescent="0.25">
      <c r="S9" s="18" t="s">
        <v>53</v>
      </c>
    </row>
    <row r="20" spans="19:20" ht="15" customHeight="1" x14ac:dyDescent="0.25">
      <c r="T20" s="39"/>
    </row>
    <row r="21" spans="19:20" ht="15" customHeight="1" x14ac:dyDescent="0.25">
      <c r="T21" s="39"/>
    </row>
    <row r="23" spans="19:20" x14ac:dyDescent="0.25">
      <c r="S23" s="42" t="s">
        <v>55</v>
      </c>
    </row>
    <row r="24" spans="19:20" x14ac:dyDescent="0.25">
      <c r="S24" s="42"/>
    </row>
    <row r="27" spans="19:20" x14ac:dyDescent="0.25">
      <c r="S27" t="s">
        <v>67</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60</v>
      </c>
      <c r="I1" s="20" t="s">
        <v>7</v>
      </c>
      <c r="J1" s="20" t="s">
        <v>36</v>
      </c>
      <c r="L1" s="38" t="str">
        <f>TEXT(A2,"MMMM")&amp;" "&amp;YEAR(A2)</f>
        <v>Februar 2024</v>
      </c>
      <c r="N1" s="35"/>
      <c r="P1" s="34" t="s">
        <v>56</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0</v>
      </c>
      <c r="I3" s="27">
        <f t="shared" ref="I3:I29" si="2">IF(OR(C3="Überstundenabbau",C3="Urlaub halber Tag",E3&lt;&gt;""),G3-H3,0)</f>
        <v>0</v>
      </c>
      <c r="J3" s="7"/>
      <c r="L3" s="40" t="str">
        <f>Gesamt!A3</f>
        <v>Nicolas Pawelka</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0</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0</v>
      </c>
      <c r="I7" s="27">
        <f t="shared" si="2"/>
        <v>0</v>
      </c>
      <c r="J7" s="7"/>
      <c r="L7" s="1" t="s">
        <v>59</v>
      </c>
      <c r="M7" s="27">
        <f>Gesamt!B9+SUM(Gesamt!E2:E3)-SUM(Gesamt!J2:J3)</f>
        <v>1.25</v>
      </c>
      <c r="N7" s="36"/>
      <c r="P7" s="7"/>
    </row>
    <row r="8" spans="1:16" x14ac:dyDescent="0.25">
      <c r="A8" s="29">
        <v>45329</v>
      </c>
      <c r="B8" t="str">
        <f t="shared" si="0"/>
        <v>Mi</v>
      </c>
      <c r="G8" s="27">
        <f t="shared" si="1"/>
        <v>0</v>
      </c>
      <c r="H8" s="27">
        <f ca="1">IF(P8&lt;&gt;"",P8,IF(OR(C8="Feiertag",A8&lt;Gesamt!$B$11,A8&gt;Gesamt!$B$13,),0,INDIRECT("M"&amp;WEEKDAY(A8,2)+19)))</f>
        <v>0</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57</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0</v>
      </c>
      <c r="I15" s="27">
        <f t="shared" si="2"/>
        <v>0</v>
      </c>
      <c r="J15" s="7"/>
      <c r="L15" s="1" t="s">
        <v>58</v>
      </c>
      <c r="M15">
        <f>Gesamt!B5+Gesamt!B7-SUM(Gesamt!G2:G3)</f>
        <v>11</v>
      </c>
      <c r="N15" s="36"/>
      <c r="P15" s="7"/>
    </row>
    <row r="16" spans="1:16" x14ac:dyDescent="0.25">
      <c r="A16" s="29">
        <v>45337</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45342</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45343</v>
      </c>
      <c r="B22" t="str">
        <f t="shared" si="0"/>
        <v>Mi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45344</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45345</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45348</v>
      </c>
      <c r="B27" t="str">
        <f t="shared" si="0"/>
        <v>Mo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45349</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0</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0</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F13" sqref="F1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März 2024</v>
      </c>
      <c r="N1" s="35"/>
      <c r="P1" s="34" t="s">
        <v>56</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D5" s="24">
        <v>0.33333333333333331</v>
      </c>
      <c r="E5" s="24">
        <v>0.6875</v>
      </c>
      <c r="F5" s="24">
        <v>2.0833333333333332E-2</v>
      </c>
      <c r="G5" s="27">
        <f t="shared" si="1"/>
        <v>8</v>
      </c>
      <c r="H5" s="27">
        <f ca="1">IF(P5&lt;&gt;"",P5,IF(OR(C5="Feiertag",A5&lt;Gesamt!$B$11,A5&gt;Gesamt!$B$13,),0,INDIRECT("M"&amp;WEEKDAY(A5,2)+19)))</f>
        <v>8</v>
      </c>
      <c r="I5" s="27">
        <f t="shared" ca="1" si="2"/>
        <v>0</v>
      </c>
      <c r="J5" s="7"/>
      <c r="K5" s="23"/>
      <c r="L5" s="1" t="s">
        <v>8</v>
      </c>
      <c r="M5" s="27">
        <f ca="1">SUM(I2:I32)</f>
        <v>10</v>
      </c>
      <c r="N5" s="36"/>
      <c r="P5" s="7"/>
    </row>
    <row r="6" spans="1:16" x14ac:dyDescent="0.25">
      <c r="A6" s="29">
        <v>45356</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45357</v>
      </c>
      <c r="B7" t="str">
        <f t="shared" si="0"/>
        <v>Mi</v>
      </c>
      <c r="D7" s="24">
        <v>0</v>
      </c>
      <c r="E7" s="24">
        <v>0</v>
      </c>
      <c r="G7" s="27">
        <f t="shared" si="1"/>
        <v>0</v>
      </c>
      <c r="H7" s="27">
        <f ca="1">IF(P7&lt;&gt;"",P7,IF(OR(C7="Feiertag",A7&lt;Gesamt!$B$11,A7&gt;Gesamt!$B$13,),0,INDIRECT("M"&amp;WEEKDAY(A7,2)+19)))</f>
        <v>4</v>
      </c>
      <c r="I7" s="27">
        <f t="shared" ca="1" si="2"/>
        <v>-4</v>
      </c>
      <c r="J7" s="7"/>
      <c r="L7" s="1" t="s">
        <v>59</v>
      </c>
      <c r="M7" s="27">
        <f ca="1">Gesamt!B9+SUM(Gesamt!E2:E4)-SUM(Gesamt!J2:J4)</f>
        <v>11.25</v>
      </c>
      <c r="N7" s="36"/>
      <c r="P7" s="7"/>
    </row>
    <row r="8" spans="1:16" x14ac:dyDescent="0.25">
      <c r="A8" s="29">
        <v>45358</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57</v>
      </c>
      <c r="M11" s="28">
        <f>SUM(Gesamt!F2:F4)</f>
        <v>0</v>
      </c>
      <c r="N11" s="36"/>
      <c r="P11" s="7"/>
    </row>
    <row r="12" spans="1:16" x14ac:dyDescent="0.25">
      <c r="A12" s="29">
        <v>45362</v>
      </c>
      <c r="B12" t="str">
        <f t="shared" si="0"/>
        <v>Mo</v>
      </c>
      <c r="D12" s="24">
        <v>0.27083333333333331</v>
      </c>
      <c r="E12" s="24">
        <v>0.625</v>
      </c>
      <c r="F12" s="24">
        <v>2.0833333333333332E-2</v>
      </c>
      <c r="G12" s="27">
        <f t="shared" si="1"/>
        <v>8</v>
      </c>
      <c r="H12" s="27">
        <f ca="1">IF(P12&lt;&gt;"",P12,IF(OR(C12="Feiertag",A12&lt;Gesamt!$B$11,A12&gt;Gesamt!$B$13,),0,INDIRECT("M"&amp;WEEKDAY(A12,2)+19)))</f>
        <v>8</v>
      </c>
      <c r="I12" s="27">
        <f t="shared" ca="1" si="2"/>
        <v>0</v>
      </c>
      <c r="J12" s="7"/>
      <c r="L12" s="25"/>
      <c r="N12" s="36"/>
      <c r="P12" s="7"/>
    </row>
    <row r="13" spans="1:16" x14ac:dyDescent="0.25">
      <c r="A13" s="29">
        <v>45363</v>
      </c>
      <c r="B13" t="str">
        <f t="shared" si="0"/>
        <v>Di</v>
      </c>
      <c r="D13" s="24">
        <v>0.3125</v>
      </c>
      <c r="E13" s="24">
        <v>0.60416666666666663</v>
      </c>
      <c r="F13" s="24">
        <v>2.0833333333333332E-2</v>
      </c>
      <c r="G13" s="27">
        <f t="shared" si="1"/>
        <v>6.5</v>
      </c>
      <c r="H13" s="27">
        <f ca="1">IF(P13&lt;&gt;"",P13,IF(OR(C13="Feiertag",A13&lt;Gesamt!$B$11,A13&gt;Gesamt!$B$13,),0,INDIRECT("M"&amp;WEEKDAY(A13,2)+19)))</f>
        <v>0</v>
      </c>
      <c r="I13" s="27">
        <f t="shared" ca="1" si="2"/>
        <v>6.5</v>
      </c>
      <c r="J13" s="7"/>
      <c r="L13" s="1" t="s">
        <v>26</v>
      </c>
      <c r="M13">
        <f>COUNTIF(C2:C32, "Urlaub")+COUNTIF(C2:C32,"Urlaub halber Tag")/2</f>
        <v>0</v>
      </c>
      <c r="N13" s="36"/>
      <c r="P13" s="7"/>
    </row>
    <row r="14" spans="1:16" x14ac:dyDescent="0.25">
      <c r="A14" s="29">
        <v>45364</v>
      </c>
      <c r="B14" t="str">
        <f t="shared" si="0"/>
        <v>Mi</v>
      </c>
      <c r="D14" s="24">
        <v>0.29166666666666669</v>
      </c>
      <c r="E14" s="24">
        <v>0.51041666666666663</v>
      </c>
      <c r="G14" s="27">
        <f t="shared" si="1"/>
        <v>5.2499999999999982</v>
      </c>
      <c r="H14" s="27">
        <f ca="1">IF(P14&lt;&gt;"",P14,IF(OR(C14="Feiertag",A14&lt;Gesamt!$B$11,A14&gt;Gesamt!$B$13,),0,INDIRECT("M"&amp;WEEKDAY(A14,2)+19)))</f>
        <v>4</v>
      </c>
      <c r="I14" s="27">
        <f t="shared" ca="1" si="2"/>
        <v>1.2499999999999982</v>
      </c>
      <c r="J14" s="7"/>
      <c r="L14" s="25"/>
      <c r="N14" s="36"/>
      <c r="P14" s="7"/>
    </row>
    <row r="15" spans="1:16" x14ac:dyDescent="0.25">
      <c r="A15" s="29">
        <v>45365</v>
      </c>
      <c r="B15" t="str">
        <f t="shared" si="0"/>
        <v>Do</v>
      </c>
      <c r="G15" s="27">
        <f t="shared" si="1"/>
        <v>0</v>
      </c>
      <c r="H15" s="27">
        <f ca="1">IF(P15&lt;&gt;"",P15,IF(OR(C15="Feiertag",A15&lt;Gesamt!$B$11,A15&gt;Gesamt!$B$13,),0,INDIRECT("M"&amp;WEEKDAY(A15,2)+19)))</f>
        <v>0</v>
      </c>
      <c r="I15" s="27">
        <f t="shared" si="2"/>
        <v>0</v>
      </c>
      <c r="J15" s="7"/>
      <c r="L15" s="1" t="s">
        <v>58</v>
      </c>
      <c r="M15">
        <f>Gesamt!B5+Gesamt!B7-SUM(Gesamt!G2:G4)</f>
        <v>11</v>
      </c>
      <c r="N15" s="36"/>
      <c r="P15" s="7"/>
    </row>
    <row r="16" spans="1:16" x14ac:dyDescent="0.25">
      <c r="A16" s="29">
        <v>45366</v>
      </c>
      <c r="B16" t="str">
        <f t="shared" si="0"/>
        <v>Fr</v>
      </c>
      <c r="D16" s="24">
        <v>0.30208333333333331</v>
      </c>
      <c r="E16" s="24">
        <v>0.52083333333333337</v>
      </c>
      <c r="G16" s="27">
        <f t="shared" si="1"/>
        <v>5.2500000000000018</v>
      </c>
      <c r="H16" s="27">
        <f ca="1">IF(P16&lt;&gt;"",P16,IF(OR(C16="Feiertag",A16&lt;Gesamt!$B$11,A16&gt;Gesamt!$B$13,),0,INDIRECT("M"&amp;WEEKDAY(A16,2)+19)))</f>
        <v>0</v>
      </c>
      <c r="I16" s="27">
        <f t="shared" ca="1" si="2"/>
        <v>5.2500000000000018</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50</v>
      </c>
      <c r="M17" s="27">
        <f>SUM(G2:G32)</f>
        <v>58</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D19" s="24">
        <v>0.27083333333333331</v>
      </c>
      <c r="E19" s="24">
        <v>0.63541666666666663</v>
      </c>
      <c r="F19" s="24">
        <v>2.0833333333333332E-2</v>
      </c>
      <c r="G19" s="27">
        <f t="shared" si="1"/>
        <v>8.25</v>
      </c>
      <c r="H19" s="27">
        <f ca="1">IF(P19&lt;&gt;"",P19,IF(OR(C19="Feiertag",A19&lt;Gesamt!$B$11,A19&gt;Gesamt!$B$13,),0,INDIRECT("M"&amp;WEEKDAY(A19,2)+19)))</f>
        <v>8</v>
      </c>
      <c r="I19" s="27">
        <f t="shared" ca="1" si="2"/>
        <v>0.25</v>
      </c>
      <c r="J19" s="7"/>
      <c r="L19" s="13" t="s">
        <v>6</v>
      </c>
      <c r="N19" s="36"/>
      <c r="P19" s="7"/>
    </row>
    <row r="20" spans="1:16" x14ac:dyDescent="0.25">
      <c r="A20" s="29">
        <v>45370</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45371</v>
      </c>
      <c r="B21" t="str">
        <f t="shared" si="0"/>
        <v>Mi</v>
      </c>
      <c r="D21" s="24">
        <v>0.48958333333333331</v>
      </c>
      <c r="E21" s="24">
        <v>0.72916666666666663</v>
      </c>
      <c r="G21" s="27">
        <f t="shared" si="1"/>
        <v>5.75</v>
      </c>
      <c r="H21" s="27">
        <f ca="1">IF(P21&lt;&gt;"",P21,IF(OR(C21="Feiertag",A21&lt;Gesamt!$B$11,A21&gt;Gesamt!$B$13,),0,INDIRECT("M"&amp;WEEKDAY(A21,2)+19)))</f>
        <v>4</v>
      </c>
      <c r="I21" s="27">
        <f t="shared" ca="1" si="2"/>
        <v>1.75</v>
      </c>
      <c r="J21" s="7"/>
      <c r="L21" s="6" t="s">
        <v>44</v>
      </c>
      <c r="M21" s="7">
        <f>Gesamt!C31</f>
        <v>0</v>
      </c>
      <c r="N21" s="36"/>
      <c r="P21" s="7"/>
    </row>
    <row r="22" spans="1:16" x14ac:dyDescent="0.25">
      <c r="A22" s="29">
        <v>45372</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45373</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45376</v>
      </c>
      <c r="B26" t="str">
        <f t="shared" si="0"/>
        <v>Mo</v>
      </c>
      <c r="D26" s="24">
        <v>0.22916666666666666</v>
      </c>
      <c r="E26" s="24">
        <v>0.54166666666666663</v>
      </c>
      <c r="F26" s="24">
        <v>2.0833333333333332E-2</v>
      </c>
      <c r="G26" s="27">
        <f t="shared" si="1"/>
        <v>7</v>
      </c>
      <c r="H26" s="27">
        <f ca="1">IF(P26&lt;&gt;"",P26,IF(OR(C26="Feiertag",A26&lt;Gesamt!$B$11,A26&gt;Gesamt!$B$13,),0,INDIRECT("M"&amp;WEEKDAY(A26,2)+19)))</f>
        <v>8</v>
      </c>
      <c r="I26" s="27">
        <f t="shared" ca="1" si="2"/>
        <v>-1</v>
      </c>
      <c r="J26" s="7"/>
      <c r="L26" s="6" t="s">
        <v>49</v>
      </c>
      <c r="M26" s="7">
        <f>Gesamt!C36</f>
        <v>0</v>
      </c>
      <c r="N26" s="36"/>
      <c r="P26" s="7"/>
    </row>
    <row r="27" spans="1:16" x14ac:dyDescent="0.25">
      <c r="A27" s="29">
        <v>45377</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45378</v>
      </c>
      <c r="B28" t="str">
        <f t="shared" si="0"/>
        <v>Mi</v>
      </c>
      <c r="D28" s="24">
        <v>0.48958333333333331</v>
      </c>
      <c r="E28" s="24">
        <v>0.65625</v>
      </c>
      <c r="F28" s="24">
        <v>0</v>
      </c>
      <c r="G28" s="27">
        <f t="shared" si="1"/>
        <v>4</v>
      </c>
      <c r="H28" s="27">
        <f ca="1">IF(P28&lt;&gt;"",P28,IF(OR(C28="Feiertag",A28&lt;Gesamt!$B$11,A28&gt;Gesamt!$B$13,),0,INDIRECT("M"&amp;WEEKDAY(A28,2)+19)))</f>
        <v>4</v>
      </c>
      <c r="I28" s="27">
        <f t="shared" ca="1" si="2"/>
        <v>0</v>
      </c>
      <c r="J28" s="7"/>
      <c r="N28" s="36"/>
      <c r="P28" s="7"/>
    </row>
    <row r="29" spans="1:16" x14ac:dyDescent="0.25">
      <c r="A29" s="29">
        <v>45379</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tabSelected="1" zoomScaleNormal="100" workbookViewId="0">
      <selection activeCell="F9" sqref="F9"/>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April 2024</v>
      </c>
      <c r="N1" s="35"/>
      <c r="P1" s="34" t="s">
        <v>56</v>
      </c>
    </row>
    <row r="2" spans="1:16" x14ac:dyDescent="0.25">
      <c r="A2" s="29">
        <v>45383</v>
      </c>
      <c r="B2" t="str">
        <f>TEXT(A2,"TTT")</f>
        <v>Mo</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45385</v>
      </c>
      <c r="B4" t="str">
        <f t="shared" si="0"/>
        <v>Mi</v>
      </c>
      <c r="D4" s="24">
        <v>0.48958333333333331</v>
      </c>
      <c r="E4" s="24">
        <v>0.70833333333333337</v>
      </c>
      <c r="G4" s="27">
        <f t="shared" si="1"/>
        <v>5.2500000000000018</v>
      </c>
      <c r="H4" s="27">
        <f ca="1">IF(P4&lt;&gt;"",P4,IF(OR(C4="Feiertag",A4&lt;Gesamt!$B$11,A4&gt;Gesamt!$B$13,),0,INDIRECT("M"&amp;WEEKDAY(A4,2)+19)))</f>
        <v>4</v>
      </c>
      <c r="I4" s="27">
        <f t="shared" ca="1" si="2"/>
        <v>1.2500000000000018</v>
      </c>
      <c r="J4" s="7"/>
      <c r="N4" s="36"/>
      <c r="P4" s="7"/>
    </row>
    <row r="5" spans="1:16" x14ac:dyDescent="0.25">
      <c r="A5" s="29">
        <v>45386</v>
      </c>
      <c r="B5" t="str">
        <f t="shared" si="0"/>
        <v>Do</v>
      </c>
      <c r="G5" s="27">
        <f t="shared" si="1"/>
        <v>0</v>
      </c>
      <c r="H5" s="27">
        <f ca="1">IF(P5&lt;&gt;"",P5,IF(OR(C5="Feiertag",A5&lt;Gesamt!$B$11,A5&gt;Gesamt!$B$13,),0,INDIRECT("M"&amp;WEEKDAY(A5,2)+19)))</f>
        <v>0</v>
      </c>
      <c r="I5" s="27">
        <f t="shared" si="2"/>
        <v>0</v>
      </c>
      <c r="J5" s="7"/>
      <c r="K5" s="23"/>
      <c r="L5" s="1" t="s">
        <v>8</v>
      </c>
      <c r="M5" s="27">
        <f ca="1">SUM(I2:I32)</f>
        <v>1.2500000000000018</v>
      </c>
      <c r="N5" s="36"/>
      <c r="P5" s="7"/>
    </row>
    <row r="6" spans="1:16" x14ac:dyDescent="0.25">
      <c r="A6" s="29">
        <v>45387</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59</v>
      </c>
      <c r="M7" s="27">
        <f ca="1">Gesamt!B9+SUM(Gesamt!E2:E5)-SUM(Gesamt!J2:J5)</f>
        <v>12.500000000000002</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D9" s="24">
        <v>0.32291666666666669</v>
      </c>
      <c r="E9" s="24">
        <v>0.67708333333333337</v>
      </c>
      <c r="F9" s="24">
        <v>2.0833333333333332E-2</v>
      </c>
      <c r="G9" s="27">
        <f t="shared" si="1"/>
        <v>8</v>
      </c>
      <c r="H9" s="27">
        <f ca="1">IF(P9&lt;&gt;"",P9,IF(OR(C9="Feiertag",A9&lt;Gesamt!$B$11,A9&gt;Gesamt!$B$13,),0,INDIRECT("M"&amp;WEEKDAY(A9,2)+19)))</f>
        <v>8</v>
      </c>
      <c r="I9" s="27">
        <f t="shared" ca="1"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45392</v>
      </c>
      <c r="B11" t="str">
        <f t="shared" si="0"/>
        <v>Mi</v>
      </c>
      <c r="G11" s="27">
        <f t="shared" si="1"/>
        <v>0</v>
      </c>
      <c r="H11" s="27">
        <f ca="1">IF(P11&lt;&gt;"",P11,IF(OR(C11="Feiertag",A11&lt;Gesamt!$B$11,A11&gt;Gesamt!$B$13,),0,INDIRECT("M"&amp;WEEKDAY(A11,2)+19)))</f>
        <v>4</v>
      </c>
      <c r="I11" s="27">
        <f t="shared" si="2"/>
        <v>0</v>
      </c>
      <c r="J11" s="7"/>
      <c r="L11" s="1" t="s">
        <v>57</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58</v>
      </c>
      <c r="M15">
        <f>Gesamt!B5+Gesamt!B7-SUM(Gesamt!G2:G5)</f>
        <v>11</v>
      </c>
      <c r="N15" s="36"/>
      <c r="P15" s="7"/>
    </row>
    <row r="16" spans="1:16" x14ac:dyDescent="0.25">
      <c r="A16" s="29">
        <v>45397</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45398</v>
      </c>
      <c r="B17" t="str">
        <f t="shared" si="0"/>
        <v>Di</v>
      </c>
      <c r="G17" s="27">
        <f t="shared" si="1"/>
        <v>0</v>
      </c>
      <c r="H17" s="27">
        <f ca="1">IF(P17&lt;&gt;"",P17,IF(OR(C17="Feiertag",A17&lt;Gesamt!$B$11,A17&gt;Gesamt!$B$13,),0,INDIRECT("M"&amp;WEEKDAY(A17,2)+19)))</f>
        <v>0</v>
      </c>
      <c r="I17" s="27">
        <f t="shared" si="2"/>
        <v>0</v>
      </c>
      <c r="J17" s="7"/>
      <c r="L17" s="1" t="s">
        <v>50</v>
      </c>
      <c r="M17" s="27">
        <f>SUM(G2:G32)</f>
        <v>13.250000000000002</v>
      </c>
      <c r="N17" s="36"/>
      <c r="P17" s="7"/>
    </row>
    <row r="18" spans="1:16" x14ac:dyDescent="0.25">
      <c r="A18" s="29">
        <v>45399</v>
      </c>
      <c r="B18" t="str">
        <f t="shared" si="0"/>
        <v>Mi</v>
      </c>
      <c r="G18" s="27">
        <f t="shared" si="1"/>
        <v>0</v>
      </c>
      <c r="H18" s="27">
        <f ca="1">IF(P18&lt;&gt;"",P18,IF(OR(C18="Feiertag",A18&lt;Gesamt!$B$11,A18&gt;Gesamt!$B$13,),0,INDIRECT("M"&amp;WEEKDAY(A18,2)+19)))</f>
        <v>4</v>
      </c>
      <c r="I18" s="27">
        <f t="shared" si="2"/>
        <v>0</v>
      </c>
      <c r="J18" s="7"/>
      <c r="N18" s="36"/>
      <c r="P18" s="7"/>
    </row>
    <row r="19" spans="1:16" x14ac:dyDescent="0.25">
      <c r="A19" s="29">
        <v>45400</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45404</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45405</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45406</v>
      </c>
      <c r="B25" t="str">
        <f t="shared" si="0"/>
        <v>Mi</v>
      </c>
      <c r="G25" s="27">
        <f t="shared" si="1"/>
        <v>0</v>
      </c>
      <c r="H25" s="27">
        <f ca="1">IF(P25&lt;&gt;"",P25,IF(OR(C25="Feiertag",A25&lt;Gesamt!$B$11,A25&gt;Gesamt!$B$13,),0,INDIRECT("M"&amp;WEEKDAY(A25,2)+19)))</f>
        <v>4</v>
      </c>
      <c r="I25" s="27">
        <f t="shared" si="2"/>
        <v>0</v>
      </c>
      <c r="J25" s="7"/>
      <c r="L25" s="6" t="s">
        <v>48</v>
      </c>
      <c r="M25" s="7">
        <f>Gesamt!C35</f>
        <v>0</v>
      </c>
      <c r="N25" s="36"/>
      <c r="P25" s="7"/>
    </row>
    <row r="26" spans="1:16" x14ac:dyDescent="0.25">
      <c r="A26" s="29">
        <v>45407</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45408</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45412</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Mai 2024</v>
      </c>
      <c r="N1" s="35"/>
      <c r="P1" s="34" t="s">
        <v>56</v>
      </c>
    </row>
    <row r="2" spans="1:16" x14ac:dyDescent="0.25">
      <c r="A2" s="29">
        <v>45413</v>
      </c>
      <c r="B2" t="str">
        <f>TEXT(A2,"TTT")</f>
        <v>Mi</v>
      </c>
      <c r="G2" s="27">
        <f>IF(OR(C2="krank",C2="Urlaub",C2="Sonderurlaub"), H2,IF(D2&lt;=E2,(E2-D2-F2)*24,(1-D2+E2-F2)*24)+IF(C2= "Urlaub halber Tag",H2/2,0)+IF(AND(C2="Urlaub halber Tag", J2="halber Arbeitstag"),H2/2,0))</f>
        <v>0</v>
      </c>
      <c r="H2" s="27">
        <f ca="1">IF(P2&lt;&gt;"",P2,IF(OR(C2="Feiertag",A2&lt;Gesamt!$B$11,A2&gt;Gesamt!$B$13,),0,INDIRECT("M"&amp;WEEKDAY(A2,2)+19)))</f>
        <v>4</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45415</v>
      </c>
      <c r="B4" t="str">
        <f t="shared" si="0"/>
        <v>Fr</v>
      </c>
      <c r="G4" s="27">
        <f t="shared" si="1"/>
        <v>0</v>
      </c>
      <c r="H4" s="27">
        <f ca="1">IF(P4&lt;&gt;"",P4,IF(OR(C4="Feiertag",A4&lt;Gesamt!$B$11,A4&gt;Gesamt!$B$13,),0,INDIRECT("M"&amp;WEEKDAY(A4,2)+19)))</f>
        <v>0</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G7" s="27">
        <f t="shared" si="1"/>
        <v>0</v>
      </c>
      <c r="H7" s="27">
        <f ca="1">IF(P7&lt;&gt;"",P7,IF(OR(C7="Feiertag",A7&lt;Gesamt!$B$11,A7&gt;Gesamt!$B$13,),0,INDIRECT("M"&amp;WEEKDAY(A7,2)+19)))</f>
        <v>8</v>
      </c>
      <c r="I7" s="27">
        <f t="shared" si="2"/>
        <v>0</v>
      </c>
      <c r="J7" s="7"/>
      <c r="L7" s="1" t="s">
        <v>59</v>
      </c>
      <c r="M7" s="27">
        <f ca="1">Gesamt!B9+SUM(Gesamt!E2:E6)-SUM(Gesamt!J2:J6)</f>
        <v>12.500000000000002</v>
      </c>
      <c r="N7" s="36"/>
      <c r="P7" s="7"/>
    </row>
    <row r="8" spans="1:16" x14ac:dyDescent="0.25">
      <c r="A8" s="29">
        <v>45419</v>
      </c>
      <c r="B8" t="str">
        <f t="shared" si="0"/>
        <v>Di</v>
      </c>
      <c r="G8" s="27">
        <f t="shared" si="1"/>
        <v>0</v>
      </c>
      <c r="H8" s="27">
        <f ca="1">IF(P8&lt;&gt;"",P8,IF(OR(C8="Feiertag",A8&lt;Gesamt!$B$11,A8&gt;Gesamt!$B$13,),0,INDIRECT("M"&amp;WEEKDAY(A8,2)+19)))</f>
        <v>0</v>
      </c>
      <c r="I8" s="27">
        <f t="shared" si="2"/>
        <v>0</v>
      </c>
      <c r="J8" s="7"/>
      <c r="L8" s="25"/>
      <c r="N8" s="36"/>
      <c r="P8" s="7"/>
    </row>
    <row r="9" spans="1:16" x14ac:dyDescent="0.25">
      <c r="A9" s="29">
        <v>45420</v>
      </c>
      <c r="B9" t="str">
        <f t="shared" si="0"/>
        <v>Mi</v>
      </c>
      <c r="G9" s="27">
        <f t="shared" si="1"/>
        <v>0</v>
      </c>
      <c r="H9" s="27">
        <f ca="1">IF(P9&lt;&gt;"",P9,IF(OR(C9="Feiertag",A9&lt;Gesamt!$B$11,A9&gt;Gesamt!$B$13,),0,INDIRECT("M"&amp;WEEKDAY(A9,2)+19)))</f>
        <v>4</v>
      </c>
      <c r="I9" s="27">
        <f t="shared" si="2"/>
        <v>0</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0</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0</v>
      </c>
      <c r="I11" s="27">
        <f t="shared" si="2"/>
        <v>0</v>
      </c>
      <c r="J11" s="7"/>
      <c r="L11" s="1" t="s">
        <v>57</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G14" s="27">
        <f t="shared" si="1"/>
        <v>0</v>
      </c>
      <c r="H14" s="27">
        <f ca="1">IF(P14&lt;&gt;"",P14,IF(OR(C14="Feiertag",A14&lt;Gesamt!$B$11,A14&gt;Gesamt!$B$13,),0,INDIRECT("M"&amp;WEEKDAY(A14,2)+19)))</f>
        <v>8</v>
      </c>
      <c r="I14" s="27">
        <f t="shared" si="2"/>
        <v>0</v>
      </c>
      <c r="J14" s="7"/>
      <c r="L14" s="25"/>
      <c r="N14" s="36"/>
      <c r="P14" s="7"/>
    </row>
    <row r="15" spans="1:16" x14ac:dyDescent="0.25">
      <c r="A15" s="29">
        <v>45426</v>
      </c>
      <c r="B15" t="str">
        <f t="shared" si="0"/>
        <v>Di</v>
      </c>
      <c r="G15" s="27">
        <f t="shared" si="1"/>
        <v>0</v>
      </c>
      <c r="H15" s="27">
        <f ca="1">IF(P15&lt;&gt;"",P15,IF(OR(C15="Feiertag",A15&lt;Gesamt!$B$11,A15&gt;Gesamt!$B$13,),0,INDIRECT("M"&amp;WEEKDAY(A15,2)+19)))</f>
        <v>0</v>
      </c>
      <c r="I15" s="27">
        <f t="shared" si="2"/>
        <v>0</v>
      </c>
      <c r="J15" s="7"/>
      <c r="L15" s="1" t="s">
        <v>58</v>
      </c>
      <c r="M15">
        <f>Gesamt!B5+Gesamt!B7-SUM(Gesamt!G2:G6)</f>
        <v>11</v>
      </c>
      <c r="N15" s="36"/>
      <c r="P15" s="7"/>
    </row>
    <row r="16" spans="1:16" x14ac:dyDescent="0.25">
      <c r="A16" s="29">
        <v>45427</v>
      </c>
      <c r="B16" t="str">
        <f t="shared" si="0"/>
        <v>Mi</v>
      </c>
      <c r="G16" s="27">
        <f t="shared" si="1"/>
        <v>0</v>
      </c>
      <c r="H16" s="27">
        <f ca="1">IF(P16&lt;&gt;"",P16,IF(OR(C16="Feiertag",A16&lt;Gesamt!$B$11,A16&gt;Gesamt!$B$13,),0,INDIRECT("M"&amp;WEEKDAY(A16,2)+19)))</f>
        <v>4</v>
      </c>
      <c r="I16" s="27">
        <f t="shared" si="2"/>
        <v>0</v>
      </c>
      <c r="J16" s="7"/>
      <c r="N16" s="36"/>
      <c r="P16" s="7"/>
    </row>
    <row r="17" spans="1:16" x14ac:dyDescent="0.25">
      <c r="A17" s="29">
        <v>45428</v>
      </c>
      <c r="B17" t="str">
        <f t="shared" si="0"/>
        <v>Do</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45429</v>
      </c>
      <c r="B18" t="str">
        <f t="shared" si="0"/>
        <v>Fr</v>
      </c>
      <c r="G18" s="27">
        <f t="shared" si="1"/>
        <v>0</v>
      </c>
      <c r="H18" s="27">
        <f ca="1">IF(P18&lt;&gt;"",P18,IF(OR(C18="Feiertag",A18&lt;Gesamt!$B$11,A18&gt;Gesamt!$B$13,),0,INDIRECT("M"&amp;WEEKDAY(A18,2)+19)))</f>
        <v>0</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45432</v>
      </c>
      <c r="B21" t="str">
        <f t="shared" si="0"/>
        <v>Mo</v>
      </c>
      <c r="G21" s="27">
        <f t="shared" si="1"/>
        <v>0</v>
      </c>
      <c r="H21" s="27">
        <f ca="1">IF(P21&lt;&gt;"",P21,IF(OR(C21="Feiertag",A21&lt;Gesamt!$B$11,A21&gt;Gesamt!$B$13,),0,INDIRECT("M"&amp;WEEKDAY(A21,2)+19)))</f>
        <v>8</v>
      </c>
      <c r="I21" s="27">
        <f t="shared" si="2"/>
        <v>0</v>
      </c>
      <c r="J21" s="7"/>
      <c r="L21" s="6" t="s">
        <v>44</v>
      </c>
      <c r="M21" s="7">
        <f>Gesamt!C31</f>
        <v>0</v>
      </c>
      <c r="N21" s="36"/>
      <c r="P21" s="7"/>
    </row>
    <row r="22" spans="1:16" x14ac:dyDescent="0.25">
      <c r="A22" s="29">
        <v>45433</v>
      </c>
      <c r="B22" t="str">
        <f t="shared" si="0"/>
        <v>Di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45434</v>
      </c>
      <c r="B23" t="str">
        <f t="shared" si="0"/>
        <v>Mi</v>
      </c>
      <c r="G23" s="27">
        <f t="shared" si="1"/>
        <v>0</v>
      </c>
      <c r="H23" s="27">
        <f ca="1">IF(P23&lt;&gt;"",P23,IF(OR(C23="Feiertag",A23&lt;Gesamt!$B$11,A23&gt;Gesamt!$B$13,),0,INDIRECT("M"&amp;WEEKDAY(A23,2)+19)))</f>
        <v>4</v>
      </c>
      <c r="I23" s="27">
        <f t="shared" si="2"/>
        <v>0</v>
      </c>
      <c r="J23" s="7"/>
      <c r="L23" s="6" t="s">
        <v>46</v>
      </c>
      <c r="M23" s="7">
        <f>Gesamt!C33</f>
        <v>0</v>
      </c>
      <c r="N23" s="36"/>
      <c r="P23" s="7"/>
    </row>
    <row r="24" spans="1:16" x14ac:dyDescent="0.25">
      <c r="A24" s="29">
        <v>45435</v>
      </c>
      <c r="B24" t="str">
        <f t="shared" si="0"/>
        <v>Do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45436</v>
      </c>
      <c r="B25" t="str">
        <f t="shared" si="0"/>
        <v>Fr</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45439</v>
      </c>
      <c r="B28" t="str">
        <f t="shared" si="0"/>
        <v>Mo</v>
      </c>
      <c r="G28" s="27">
        <f t="shared" si="1"/>
        <v>0</v>
      </c>
      <c r="H28" s="27">
        <f ca="1">IF(P28&lt;&gt;"",P28,IF(OR(C28="Feiertag",A28&lt;Gesamt!$B$11,A28&gt;Gesamt!$B$13,),0,INDIRECT("M"&amp;WEEKDAY(A28,2)+19)))</f>
        <v>8</v>
      </c>
      <c r="I28" s="27">
        <f t="shared" si="2"/>
        <v>0</v>
      </c>
      <c r="J28" s="7"/>
      <c r="N28" s="36"/>
      <c r="P28" s="7"/>
    </row>
    <row r="29" spans="1:16" x14ac:dyDescent="0.25">
      <c r="A29" s="29">
        <v>45440</v>
      </c>
      <c r="B29" t="str">
        <f t="shared" si="0"/>
        <v>Di</v>
      </c>
      <c r="G29" s="27">
        <f t="shared" si="1"/>
        <v>0</v>
      </c>
      <c r="H29" s="27">
        <f ca="1">IF(P29&lt;&gt;"",P29,IF(OR(C29="Feiertag",A29&lt;Gesamt!$B$11,A29&gt;Gesamt!$B$13,),0,INDIRECT("M"&amp;WEEKDAY(A29,2)+19)))</f>
        <v>0</v>
      </c>
      <c r="I29" s="27">
        <f t="shared" si="2"/>
        <v>0</v>
      </c>
      <c r="J29" s="7"/>
      <c r="N29" s="36"/>
      <c r="P29" s="7"/>
    </row>
    <row r="30" spans="1:16" x14ac:dyDescent="0.25">
      <c r="A30" s="29">
        <v>45441</v>
      </c>
      <c r="B30" t="str">
        <f t="shared" si="0"/>
        <v>Mi</v>
      </c>
      <c r="G30" s="27">
        <f t="shared" si="1"/>
        <v>0</v>
      </c>
      <c r="H30" s="27">
        <f ca="1">IF(P30&lt;&gt;"",P30,IF(OR(C30="Feiertag",A30&lt;Gesamt!$B$11,A30&gt;Gesamt!$B$13,),0,INDIRECT("M"&amp;WEEKDAY(A30,2)+19)))</f>
        <v>4</v>
      </c>
      <c r="I30" s="27">
        <f t="shared" si="2"/>
        <v>0</v>
      </c>
      <c r="J30" s="7"/>
      <c r="N30" s="36"/>
      <c r="P30" s="7"/>
    </row>
    <row r="31" spans="1:16" x14ac:dyDescent="0.25">
      <c r="A31" s="29">
        <v>45442</v>
      </c>
      <c r="B31" t="str">
        <f t="shared" si="0"/>
        <v>Do</v>
      </c>
      <c r="G31" s="27">
        <f t="shared" si="1"/>
        <v>0</v>
      </c>
      <c r="H31" s="27">
        <f ca="1">IF(P31&lt;&gt;"",P31,IF(OR(C31="Feiertag",A31&lt;Gesamt!$B$11,A31&gt;Gesamt!$B$13,),0,INDIRECT("M"&amp;WEEKDAY(A31,2)+19)))</f>
        <v>0</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0</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zoomScaleNormal="100" workbookViewId="0">
      <selection activeCell="L37" sqref="L37"/>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Juni 2024</v>
      </c>
      <c r="N1" s="35"/>
      <c r="P1" s="34" t="s">
        <v>56</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45446</v>
      </c>
      <c r="B4" t="str">
        <f t="shared" si="0"/>
        <v>Mo</v>
      </c>
      <c r="G4" s="27">
        <f t="shared" si="1"/>
        <v>0</v>
      </c>
      <c r="H4" s="27">
        <f ca="1">IF(P4&lt;&gt;"",P4,IF(OR(C4="Feiertag",A4&lt;Gesamt!$B$11,A4&gt;Gesamt!$B$13,),0,INDIRECT("M"&amp;WEEKDAY(A4,2)+19)))</f>
        <v>8</v>
      </c>
      <c r="I4" s="27">
        <f t="shared" si="2"/>
        <v>0</v>
      </c>
      <c r="J4" s="7"/>
      <c r="N4" s="36"/>
      <c r="P4" s="7"/>
    </row>
    <row r="5" spans="1:16" x14ac:dyDescent="0.25">
      <c r="A5" s="29">
        <v>45447</v>
      </c>
      <c r="B5" t="str">
        <f t="shared" si="0"/>
        <v>Di</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45448</v>
      </c>
      <c r="B6" t="str">
        <f t="shared" si="0"/>
        <v>Mi</v>
      </c>
      <c r="G6" s="27">
        <f t="shared" si="1"/>
        <v>0</v>
      </c>
      <c r="H6" s="27">
        <f ca="1">IF(P6&lt;&gt;"",P6,IF(OR(C6="Feiertag",A6&lt;Gesamt!$B$11,A6&gt;Gesamt!$B$13,),0,INDIRECT("M"&amp;WEEKDAY(A6,2)+19)))</f>
        <v>4</v>
      </c>
      <c r="I6" s="27">
        <f t="shared" si="2"/>
        <v>0</v>
      </c>
      <c r="J6" s="7"/>
      <c r="L6" s="25"/>
      <c r="N6" s="36"/>
      <c r="P6" s="7"/>
    </row>
    <row r="7" spans="1:16" x14ac:dyDescent="0.25">
      <c r="A7" s="29">
        <v>45449</v>
      </c>
      <c r="B7" t="str">
        <f t="shared" si="0"/>
        <v>Do</v>
      </c>
      <c r="G7" s="27">
        <f t="shared" si="1"/>
        <v>0</v>
      </c>
      <c r="H7" s="27">
        <f ca="1">IF(P7&lt;&gt;"",P7,IF(OR(C7="Feiertag",A7&lt;Gesamt!$B$11,A7&gt;Gesamt!$B$13,),0,INDIRECT("M"&amp;WEEKDAY(A7,2)+19)))</f>
        <v>0</v>
      </c>
      <c r="I7" s="27">
        <f t="shared" si="2"/>
        <v>0</v>
      </c>
      <c r="J7" s="7"/>
      <c r="L7" s="1" t="s">
        <v>59</v>
      </c>
      <c r="M7" s="27">
        <f ca="1">Gesamt!B9+SUM(Gesamt!E2:E7)-SUM(Gesamt!J2:J7)</f>
        <v>12.500000000000002</v>
      </c>
      <c r="N7" s="36"/>
      <c r="P7" s="7"/>
    </row>
    <row r="8" spans="1:16" x14ac:dyDescent="0.25">
      <c r="A8" s="29">
        <v>45450</v>
      </c>
      <c r="B8" t="str">
        <f t="shared" si="0"/>
        <v>Fr</v>
      </c>
      <c r="G8" s="27">
        <f t="shared" si="1"/>
        <v>0</v>
      </c>
      <c r="H8" s="27">
        <f ca="1">IF(P8&lt;&gt;"",P8,IF(OR(C8="Feiertag",A8&lt;Gesamt!$B$11,A8&gt;Gesamt!$B$13,),0,INDIRECT("M"&amp;WEEKDAY(A8,2)+19)))</f>
        <v>0</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G11" s="27">
        <f t="shared" si="1"/>
        <v>0</v>
      </c>
      <c r="H11" s="27">
        <f ca="1">IF(P11&lt;&gt;"",P11,IF(OR(C11="Feiertag",A11&lt;Gesamt!$B$11,A11&gt;Gesamt!$B$13,),0,INDIRECT("M"&amp;WEEKDAY(A11,2)+19)))</f>
        <v>8</v>
      </c>
      <c r="I11" s="27">
        <f t="shared" si="2"/>
        <v>0</v>
      </c>
      <c r="J11" s="7"/>
      <c r="L11" s="1" t="s">
        <v>57</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0</v>
      </c>
      <c r="I12" s="27">
        <f t="shared" si="2"/>
        <v>0</v>
      </c>
      <c r="J12" s="7"/>
      <c r="L12" s="25"/>
      <c r="N12" s="36"/>
      <c r="P12" s="7"/>
    </row>
    <row r="13" spans="1:16" x14ac:dyDescent="0.25">
      <c r="A13" s="29">
        <v>45455</v>
      </c>
      <c r="B13" t="str">
        <f t="shared" si="0"/>
        <v>Mi</v>
      </c>
      <c r="G13" s="27">
        <f t="shared" si="1"/>
        <v>0</v>
      </c>
      <c r="H13" s="27">
        <f ca="1">IF(P13&lt;&gt;"",P13,IF(OR(C13="Feiertag",A13&lt;Gesamt!$B$11,A13&gt;Gesamt!$B$13,),0,INDIRECT("M"&amp;WEEKDAY(A13,2)+19)))</f>
        <v>4</v>
      </c>
      <c r="I13" s="27">
        <f t="shared" si="2"/>
        <v>0</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0</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0</v>
      </c>
      <c r="I15" s="27">
        <f t="shared" si="2"/>
        <v>0</v>
      </c>
      <c r="J15" s="7"/>
      <c r="L15" s="1" t="s">
        <v>58</v>
      </c>
      <c r="M15">
        <f>Gesamt!B5+Gesamt!B7-SUM(Gesamt!G2:G7)</f>
        <v>11</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45460</v>
      </c>
      <c r="B18" t="str">
        <f t="shared" si="0"/>
        <v>Mo</v>
      </c>
      <c r="G18" s="27">
        <f t="shared" si="1"/>
        <v>0</v>
      </c>
      <c r="H18" s="27">
        <f ca="1">IF(P18&lt;&gt;"",P18,IF(OR(C18="Feiertag",A18&lt;Gesamt!$B$11,A18&gt;Gesamt!$B$13,),0,INDIRECT("M"&amp;WEEKDAY(A18,2)+19)))</f>
        <v>8</v>
      </c>
      <c r="I18" s="27">
        <f t="shared" si="2"/>
        <v>0</v>
      </c>
      <c r="J18" s="7"/>
      <c r="N18" s="36"/>
      <c r="P18" s="7"/>
    </row>
    <row r="19" spans="1:16" x14ac:dyDescent="0.25">
      <c r="A19" s="29">
        <v>45461</v>
      </c>
      <c r="B19" t="str">
        <f t="shared" si="0"/>
        <v>Di</v>
      </c>
      <c r="G19" s="27">
        <f t="shared" si="1"/>
        <v>0</v>
      </c>
      <c r="H19" s="27">
        <f ca="1">IF(P19&lt;&gt;"",P19,IF(OR(C19="Feiertag",A19&lt;Gesamt!$B$11,A19&gt;Gesamt!$B$13,),0,INDIRECT("M"&amp;WEEKDAY(A19,2)+19)))</f>
        <v>0</v>
      </c>
      <c r="I19" s="27">
        <f t="shared" si="2"/>
        <v>0</v>
      </c>
      <c r="J19" s="7"/>
      <c r="L19" s="13" t="s">
        <v>6</v>
      </c>
      <c r="N19" s="36"/>
      <c r="P19" s="7"/>
    </row>
    <row r="20" spans="1:16" x14ac:dyDescent="0.25">
      <c r="A20" s="29">
        <v>45462</v>
      </c>
      <c r="B20" t="str">
        <f t="shared" si="0"/>
        <v>Mi</v>
      </c>
      <c r="G20" s="27">
        <f t="shared" si="1"/>
        <v>0</v>
      </c>
      <c r="H20" s="27">
        <f ca="1">IF(P20&lt;&gt;"",P20,IF(OR(C20="Feiertag",A20&lt;Gesamt!$B$11,A20&gt;Gesamt!$B$13,),0,INDIRECT("M"&amp;WEEKDAY(A20,2)+19)))</f>
        <v>4</v>
      </c>
      <c r="I20" s="27">
        <f t="shared" si="2"/>
        <v>0</v>
      </c>
      <c r="J20" s="7"/>
      <c r="L20" s="6" t="s">
        <v>43</v>
      </c>
      <c r="M20" s="7">
        <f>Gesamt!C30</f>
        <v>8</v>
      </c>
      <c r="N20" s="36"/>
      <c r="P20" s="7"/>
    </row>
    <row r="21" spans="1:16" x14ac:dyDescent="0.25">
      <c r="A21" s="29">
        <v>45463</v>
      </c>
      <c r="B21" t="str">
        <f t="shared" si="0"/>
        <v>Do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45464</v>
      </c>
      <c r="B22" t="str">
        <f t="shared" si="0"/>
        <v>Fr</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45467</v>
      </c>
      <c r="B25" t="str">
        <f t="shared" si="0"/>
        <v>Mo</v>
      </c>
      <c r="G25" s="27">
        <f t="shared" si="1"/>
        <v>0</v>
      </c>
      <c r="H25" s="27">
        <f ca="1">IF(P25&lt;&gt;"",P25,IF(OR(C25="Feiertag",A25&lt;Gesamt!$B$11,A25&gt;Gesamt!$B$13,),0,INDIRECT("M"&amp;WEEKDAY(A25,2)+19)))</f>
        <v>8</v>
      </c>
      <c r="I25" s="27">
        <f t="shared" si="2"/>
        <v>0</v>
      </c>
      <c r="J25" s="7"/>
      <c r="L25" s="6" t="s">
        <v>48</v>
      </c>
      <c r="M25" s="7">
        <f>Gesamt!C35</f>
        <v>0</v>
      </c>
      <c r="N25" s="36"/>
      <c r="P25" s="7"/>
    </row>
    <row r="26" spans="1:16" x14ac:dyDescent="0.25">
      <c r="A26" s="29">
        <v>45468</v>
      </c>
      <c r="B26" t="str">
        <f t="shared" si="0"/>
        <v>Di</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45469</v>
      </c>
      <c r="B27" t="str">
        <f t="shared" si="0"/>
        <v>Mi</v>
      </c>
      <c r="G27" s="27">
        <f t="shared" si="1"/>
        <v>0</v>
      </c>
      <c r="H27" s="27">
        <f ca="1">IF(P27&lt;&gt;"",P27,IF(OR(C27="Feiertag",A27&lt;Gesamt!$B$11,A27&gt;Gesamt!$B$13,),0,INDIRECT("M"&amp;WEEKDAY(A27,2)+19)))</f>
        <v>4</v>
      </c>
      <c r="I27" s="27">
        <f t="shared" si="2"/>
        <v>0</v>
      </c>
      <c r="J27" s="7"/>
      <c r="L27" s="13" t="s">
        <v>54</v>
      </c>
      <c r="M27" s="27">
        <f>SUM(M20:M26)</f>
        <v>12</v>
      </c>
      <c r="N27" s="36"/>
      <c r="P27" s="7"/>
    </row>
    <row r="28" spans="1:16" x14ac:dyDescent="0.25">
      <c r="A28" s="29">
        <v>45470</v>
      </c>
      <c r="B28" t="str">
        <f t="shared" si="0"/>
        <v>Do</v>
      </c>
      <c r="G28" s="27">
        <f t="shared" si="1"/>
        <v>0</v>
      </c>
      <c r="H28" s="27">
        <f ca="1">IF(P28&lt;&gt;"",P28,IF(OR(C28="Feiertag",A28&lt;Gesamt!$B$11,A28&gt;Gesamt!$B$13,),0,INDIRECT("M"&amp;WEEKDAY(A28,2)+19)))</f>
        <v>0</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0</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60</v>
      </c>
      <c r="I1" s="31" t="s">
        <v>7</v>
      </c>
      <c r="J1" s="31" t="s">
        <v>36</v>
      </c>
      <c r="L1" s="38" t="str">
        <f>TEXT(A2,"MMMM")&amp;" "&amp;YEAR(A2)</f>
        <v>Juli 2024</v>
      </c>
      <c r="N1" s="35"/>
      <c r="P1" s="34" t="s">
        <v>56</v>
      </c>
    </row>
    <row r="2" spans="1:16" x14ac:dyDescent="0.25">
      <c r="A2" s="29">
        <v>45474</v>
      </c>
      <c r="B2" t="str">
        <f>TEXT(A2,"TTT")</f>
        <v>Mo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45476</v>
      </c>
      <c r="B4" t="str">
        <f t="shared" si="0"/>
        <v>Mi</v>
      </c>
      <c r="G4" s="27">
        <f t="shared" si="1"/>
        <v>0</v>
      </c>
      <c r="H4" s="27">
        <f ca="1">IF(P4&lt;&gt;"",P4,IF(OR(C4="Feiertag",A4&lt;Gesamt!$B$11,A4&gt;Gesamt!$B$13,),0,INDIRECT("M"&amp;WEEKDAY(A4,2)+19)))</f>
        <v>4</v>
      </c>
      <c r="I4" s="27">
        <f t="shared" si="2"/>
        <v>0</v>
      </c>
      <c r="J4" s="7"/>
      <c r="N4" s="36"/>
      <c r="P4" s="7"/>
    </row>
    <row r="5" spans="1:16" x14ac:dyDescent="0.25">
      <c r="A5" s="29">
        <v>45477</v>
      </c>
      <c r="B5" t="str">
        <f t="shared" si="0"/>
        <v>Do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45478</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59</v>
      </c>
      <c r="M7" s="27">
        <f ca="1">Gesamt!B9+SUM(Gesamt!E2:E8)-SUM(Gesamt!J2:J8)</f>
        <v>12.500000000000002</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45483</v>
      </c>
      <c r="B11" t="str">
        <f t="shared" si="0"/>
        <v>Mi</v>
      </c>
      <c r="G11" s="27">
        <f t="shared" si="1"/>
        <v>0</v>
      </c>
      <c r="H11" s="27">
        <f ca="1">IF(P11&lt;&gt;"",P11,IF(OR(C11="Feiertag",A11&lt;Gesamt!$B$11,A11&gt;Gesamt!$B$13,),0,INDIRECT("M"&amp;WEEKDAY(A11,2)+19)))</f>
        <v>4</v>
      </c>
      <c r="I11" s="27">
        <f t="shared" si="2"/>
        <v>0</v>
      </c>
      <c r="J11" s="7"/>
      <c r="L11" s="1" t="s">
        <v>57</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58</v>
      </c>
      <c r="M15">
        <f>Gesamt!B5+Gesamt!B7-SUM(Gesamt!G2:G8)</f>
        <v>11</v>
      </c>
      <c r="N15" s="36"/>
      <c r="P15" s="7"/>
    </row>
    <row r="16" spans="1:16" x14ac:dyDescent="0.25">
      <c r="A16" s="29">
        <v>45488</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45490</v>
      </c>
      <c r="B18" t="str">
        <f t="shared" si="0"/>
        <v>Mi</v>
      </c>
      <c r="G18" s="27">
        <f t="shared" si="1"/>
        <v>0</v>
      </c>
      <c r="H18" s="27">
        <f ca="1">IF(P18&lt;&gt;"",P18,IF(OR(C18="Feiertag",A18&lt;Gesamt!$B$11,A18&gt;Gesamt!$B$13,),0,INDIRECT("M"&amp;WEEKDAY(A18,2)+19)))</f>
        <v>4</v>
      </c>
      <c r="I18" s="27">
        <f t="shared" si="2"/>
        <v>0</v>
      </c>
      <c r="J18" s="7"/>
      <c r="N18" s="36"/>
      <c r="P18" s="7"/>
    </row>
    <row r="19" spans="1:16" x14ac:dyDescent="0.25">
      <c r="A19" s="29">
        <v>45491</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45495</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45496</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45497</v>
      </c>
      <c r="B25" t="str">
        <f t="shared" si="0"/>
        <v>Mi</v>
      </c>
      <c r="G25" s="27">
        <f t="shared" si="1"/>
        <v>0</v>
      </c>
      <c r="H25" s="27">
        <f ca="1">IF(P25&lt;&gt;"",P25,IF(OR(C25="Feiertag",A25&lt;Gesamt!$B$11,A25&gt;Gesamt!$B$13,),0,INDIRECT("M"&amp;WEEKDAY(A25,2)+19)))</f>
        <v>4</v>
      </c>
      <c r="I25" s="27">
        <f t="shared" si="2"/>
        <v>0</v>
      </c>
      <c r="J25" s="7"/>
      <c r="L25" s="6" t="s">
        <v>48</v>
      </c>
      <c r="M25" s="7">
        <f>Gesamt!C35</f>
        <v>0</v>
      </c>
      <c r="N25" s="36"/>
      <c r="P25" s="7"/>
    </row>
    <row r="26" spans="1:16" x14ac:dyDescent="0.25">
      <c r="A26" s="29">
        <v>45498</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45499</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45504</v>
      </c>
      <c r="B32" t="str">
        <f t="shared" si="0"/>
        <v>Mi</v>
      </c>
      <c r="G32" s="27">
        <f t="shared" si="1"/>
        <v>0</v>
      </c>
      <c r="H32" s="27">
        <f ca="1">IF(P32&lt;&gt;"",P32,IF(OR(C32="Feiertag",A32&lt;Gesamt!$B$11,A32&gt;Gesamt!$B$13,),0,INDIRECT("M"&amp;WEEKDAY(A32,2)+19)))</f>
        <v>4</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zoomScaleNormal="100" workbookViewId="0">
      <selection activeCell="L37" sqref="L37"/>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August 2024</v>
      </c>
      <c r="N1" s="35"/>
      <c r="P1" s="34" t="s">
        <v>56</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45509</v>
      </c>
      <c r="B6" t="str">
        <f t="shared" si="0"/>
        <v>Mo</v>
      </c>
      <c r="G6" s="27">
        <f t="shared" si="1"/>
        <v>0</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0</v>
      </c>
      <c r="I7" s="27">
        <f t="shared" si="2"/>
        <v>0</v>
      </c>
      <c r="J7" s="7"/>
      <c r="L7" s="1" t="s">
        <v>59</v>
      </c>
      <c r="M7" s="27">
        <f ca="1">Gesamt!B9+SUM(Gesamt!E2:E9)-SUM(Gesamt!J2:J9)</f>
        <v>12.500000000000002</v>
      </c>
      <c r="N7" s="36"/>
      <c r="P7" s="7"/>
    </row>
    <row r="8" spans="1:16" x14ac:dyDescent="0.25">
      <c r="A8" s="29">
        <v>45511</v>
      </c>
      <c r="B8" t="str">
        <f t="shared" si="0"/>
        <v>Mi</v>
      </c>
      <c r="G8" s="27">
        <f t="shared" si="1"/>
        <v>0</v>
      </c>
      <c r="H8" s="27">
        <f ca="1">IF(P8&lt;&gt;"",P8,IF(OR(C8="Feiertag",A8&lt;Gesamt!$B$11,A8&gt;Gesamt!$B$13,),0,INDIRECT("M"&amp;WEEKDAY(A8,2)+19)))</f>
        <v>4</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57</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45517</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4</v>
      </c>
      <c r="I15" s="27">
        <f t="shared" si="2"/>
        <v>0</v>
      </c>
      <c r="J15" s="7"/>
      <c r="L15" s="1" t="s">
        <v>58</v>
      </c>
      <c r="M15">
        <f>Gesamt!B5+Gesamt!B7-SUM(Gesamt!G2:G9)</f>
        <v>11</v>
      </c>
      <c r="N15" s="36"/>
      <c r="P15" s="7"/>
    </row>
    <row r="16" spans="1:16" x14ac:dyDescent="0.25">
      <c r="A16" s="29">
        <v>45519</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43</v>
      </c>
      <c r="M20" s="7">
        <f>Gesamt!C30</f>
        <v>8</v>
      </c>
      <c r="N20" s="36"/>
      <c r="P20" s="7"/>
    </row>
    <row r="21" spans="1:16" x14ac:dyDescent="0.25">
      <c r="A21" s="29">
        <v>45524</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45525</v>
      </c>
      <c r="B22" t="str">
        <f t="shared" si="0"/>
        <v>Mi</v>
      </c>
      <c r="G22" s="27">
        <f t="shared" si="1"/>
        <v>0</v>
      </c>
      <c r="H22" s="27">
        <f ca="1">IF(P22&lt;&gt;"",P22,IF(OR(C22="Feiertag",A22&lt;Gesamt!$B$11,A22&gt;Gesamt!$B$13,),0,INDIRECT("M"&amp;WEEKDAY(A22,2)+19)))</f>
        <v>4</v>
      </c>
      <c r="I22" s="27">
        <f t="shared" si="2"/>
        <v>0</v>
      </c>
      <c r="J22" s="7"/>
      <c r="L22" s="6" t="s">
        <v>45</v>
      </c>
      <c r="M22" s="7">
        <f>Gesamt!C32</f>
        <v>4</v>
      </c>
      <c r="N22" s="36"/>
      <c r="P22" s="7"/>
    </row>
    <row r="23" spans="1:16" x14ac:dyDescent="0.25">
      <c r="A23" s="29">
        <v>45526</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45527</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54</v>
      </c>
      <c r="M27" s="27">
        <f>SUM(M20:M26)</f>
        <v>12</v>
      </c>
      <c r="N27" s="36"/>
      <c r="P27" s="7"/>
    </row>
    <row r="28" spans="1:16" x14ac:dyDescent="0.25">
      <c r="A28" s="29">
        <v>45531</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4</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0</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0</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September 2024</v>
      </c>
      <c r="N1" s="35"/>
      <c r="P1" s="34" t="s">
        <v>56</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Nicolas Pawelka</v>
      </c>
      <c r="M3" s="40"/>
      <c r="N3" s="36"/>
      <c r="P3" s="7"/>
    </row>
    <row r="4" spans="1:16" x14ac:dyDescent="0.25">
      <c r="A4" s="29">
        <v>45538</v>
      </c>
      <c r="B4" t="str">
        <f t="shared" si="0"/>
        <v>Di</v>
      </c>
      <c r="G4" s="27">
        <f t="shared" si="1"/>
        <v>0</v>
      </c>
      <c r="H4" s="27">
        <f ca="1">IF(P4&lt;&gt;"",P4,IF(OR(C4="Feiertag",A4&lt;Gesamt!$B$11,A4&gt;Gesamt!$B$13,),0,INDIRECT("M"&amp;WEEKDAY(A4,2)+19)))</f>
        <v>0</v>
      </c>
      <c r="I4" s="27">
        <f t="shared" si="2"/>
        <v>0</v>
      </c>
      <c r="J4" s="7"/>
      <c r="N4" s="36"/>
      <c r="P4" s="7"/>
    </row>
    <row r="5" spans="1:16" x14ac:dyDescent="0.25">
      <c r="A5" s="29">
        <v>45539</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0</v>
      </c>
      <c r="I7" s="27">
        <f t="shared" si="2"/>
        <v>0</v>
      </c>
      <c r="J7" s="7"/>
      <c r="L7" s="1" t="s">
        <v>59</v>
      </c>
      <c r="M7" s="27">
        <f ca="1">Gesamt!B9+SUM(Gesamt!E2:E10)-SUM(Gesamt!J2:J10)</f>
        <v>12.500000000000002</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0</v>
      </c>
      <c r="I11" s="27">
        <f t="shared" si="2"/>
        <v>0</v>
      </c>
      <c r="J11" s="7"/>
      <c r="L11" s="1" t="s">
        <v>57</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45547</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c r="L15" s="1" t="s">
        <v>58</v>
      </c>
      <c r="M15">
        <f>Gesamt!B5+Gesamt!B7-SUM(Gesamt!G2:G10)</f>
        <v>11</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45552</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45553</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45554</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45555</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45559</v>
      </c>
      <c r="B25" t="str">
        <f t="shared" si="3"/>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45560</v>
      </c>
      <c r="B26" t="str">
        <f t="shared" si="3"/>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45561</v>
      </c>
      <c r="B27" t="str">
        <f t="shared" si="3"/>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45562</v>
      </c>
      <c r="B28" t="str">
        <f t="shared" si="3"/>
        <v>Fr</v>
      </c>
      <c r="G28" s="27">
        <f t="shared" si="1"/>
        <v>0</v>
      </c>
      <c r="H28" s="27">
        <f ca="1">IF(P28&lt;&gt;"",P28,IF(OR(C28="Feiertag",A28&lt;Gesamt!$B$11,A28&gt;Gesamt!$B$13,),0,INDIRECT("M"&amp;WEEKDAY(A28,2)+19)))</f>
        <v>0</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Pawelka Nicolas</cp:lastModifiedBy>
  <cp:lastPrinted>2021-02-01T12:16:01Z</cp:lastPrinted>
  <dcterms:created xsi:type="dcterms:W3CDTF">2014-03-03T20:49:54Z</dcterms:created>
  <dcterms:modified xsi:type="dcterms:W3CDTF">2024-04-08T14:10:43Z</dcterms:modified>
</cp:coreProperties>
</file>