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co\Programming\other stuff\"/>
    </mc:Choice>
  </mc:AlternateContent>
  <xr:revisionPtr revIDLastSave="0" documentId="8_{0CA4534A-363C-415E-9DBE-BC20951A539B}" xr6:coauthVersionLast="47" xr6:coauthVersionMax="47" xr10:uidLastSave="{00000000-0000-0000-0000-000000000000}"/>
  <bookViews>
    <workbookView xWindow="-120" yWindow="-120" windowWidth="20730" windowHeight="11310" xr2:uid="{FE0F1B0A-B804-4440-98A7-4736C99B4B3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I31" i="1"/>
  <c r="I29" i="1"/>
  <c r="I27" i="1"/>
  <c r="I26" i="1"/>
  <c r="I25" i="1"/>
  <c r="I24" i="1"/>
  <c r="I22" i="1"/>
  <c r="I20" i="1"/>
  <c r="I19" i="1"/>
  <c r="I18" i="1"/>
  <c r="I15" i="1"/>
  <c r="I5" i="1"/>
  <c r="I6" i="1"/>
  <c r="I7" i="1"/>
  <c r="I8" i="1"/>
  <c r="I12" i="1"/>
  <c r="I11" i="1"/>
  <c r="I10" i="1"/>
  <c r="I9" i="1"/>
  <c r="O31" i="1"/>
  <c r="R8" i="1"/>
  <c r="R14" i="1"/>
  <c r="R13" i="1"/>
  <c r="K35" i="1"/>
  <c r="N9" i="1"/>
  <c r="N17" i="1"/>
  <c r="N18" i="1"/>
  <c r="C20" i="1"/>
  <c r="C19" i="1"/>
  <c r="D8" i="1"/>
  <c r="D7" i="1"/>
  <c r="C21" i="1" s="1"/>
  <c r="D16" i="1"/>
  <c r="C16" i="1"/>
  <c r="B16" i="1"/>
  <c r="I37" i="1" l="1"/>
  <c r="I38" i="1" s="1"/>
  <c r="R31" i="1"/>
  <c r="N35" i="1"/>
  <c r="C17" i="1"/>
  <c r="C18" i="1" s="1"/>
</calcChain>
</file>

<file path=xl/sharedStrings.xml><?xml version="1.0" encoding="utf-8"?>
<sst xmlns="http://schemas.openxmlformats.org/spreadsheetml/2006/main" count="117" uniqueCount="74">
  <si>
    <t>Jere</t>
  </si>
  <si>
    <t>Teo</t>
  </si>
  <si>
    <t>Chuco</t>
  </si>
  <si>
    <t>prototipo 1</t>
  </si>
  <si>
    <t>prototipo 2</t>
  </si>
  <si>
    <t>Unidades</t>
  </si>
  <si>
    <t>Componente</t>
  </si>
  <si>
    <t>Precio total</t>
  </si>
  <si>
    <t>Cant.</t>
  </si>
  <si>
    <t>Componentes</t>
  </si>
  <si>
    <t>Precio</t>
  </si>
  <si>
    <t>Capacitor 20pF</t>
  </si>
  <si>
    <t>C. 20pF</t>
  </si>
  <si>
    <t>C. 10pF</t>
  </si>
  <si>
    <t xml:space="preserve">cable plano 14 pines 1400/m </t>
  </si>
  <si>
    <t>Capacitor 100nF</t>
  </si>
  <si>
    <t>C. 100nF</t>
  </si>
  <si>
    <t xml:space="preserve">cable plano 10 pines 1000/m </t>
  </si>
  <si>
    <t>Capacitor 10uF</t>
  </si>
  <si>
    <t>C. 10uF</t>
  </si>
  <si>
    <t>C. 330nF</t>
  </si>
  <si>
    <t>conectores macho idc 14 pines 604/3</t>
  </si>
  <si>
    <t>Capacitor 330nF</t>
  </si>
  <si>
    <t>IDC 2x5</t>
  </si>
  <si>
    <t>conectores macho idc 10 pines 640/4</t>
  </si>
  <si>
    <t>IDC 2x5 macho</t>
  </si>
  <si>
    <t>IDC 2x6</t>
  </si>
  <si>
    <t>conectores hembra idc 14 pines 895/3</t>
  </si>
  <si>
    <t>IDC 2x7 macho</t>
  </si>
  <si>
    <t>Esp8266</t>
  </si>
  <si>
    <t>conectores hembra idc 10 pines 875/4</t>
  </si>
  <si>
    <t>IDC 2x7 hembra</t>
  </si>
  <si>
    <t>Atmega 328p</t>
  </si>
  <si>
    <t>Regulador 3.3v</t>
  </si>
  <si>
    <t>IDC 2x5 hembra</t>
  </si>
  <si>
    <t>Regleta de pines 2x4</t>
  </si>
  <si>
    <t>R. 4k7</t>
  </si>
  <si>
    <t>Regulador 5v</t>
  </si>
  <si>
    <t>R. 10k</t>
  </si>
  <si>
    <t>Cristal 16MHz</t>
  </si>
  <si>
    <t>Fuente 12v 1A</t>
  </si>
  <si>
    <t>Regleta 8 pines</t>
  </si>
  <si>
    <t>TOT</t>
  </si>
  <si>
    <t>Encoder</t>
  </si>
  <si>
    <t>TOT C/U</t>
  </si>
  <si>
    <t>Pulsador</t>
  </si>
  <si>
    <t>TOT Jere</t>
  </si>
  <si>
    <t>Resistencia 4k7</t>
  </si>
  <si>
    <t>R. 470</t>
  </si>
  <si>
    <t>TOT Teo</t>
  </si>
  <si>
    <t>Resistencia 10k</t>
  </si>
  <si>
    <t>TBJ 2n2222</t>
  </si>
  <si>
    <t>TOT Chuco</t>
  </si>
  <si>
    <t>Diodo 1N402</t>
  </si>
  <si>
    <t>Regleta 1x8 pines</t>
  </si>
  <si>
    <t>Reles 12v 10A</t>
  </si>
  <si>
    <t>Borneras</t>
  </si>
  <si>
    <t>ULN2003</t>
  </si>
  <si>
    <t>Resistencia 470</t>
  </si>
  <si>
    <t>Tbj BC558 PNP</t>
  </si>
  <si>
    <t>Reles 12v 20A</t>
  </si>
  <si>
    <t>R. 220</t>
  </si>
  <si>
    <t>R. 680</t>
  </si>
  <si>
    <t>R. 2k5</t>
  </si>
  <si>
    <t>R. 5k6</t>
  </si>
  <si>
    <t>R. 1k</t>
  </si>
  <si>
    <t>Total</t>
  </si>
  <si>
    <t>Resistencia 220</t>
  </si>
  <si>
    <t>Resistencia 680</t>
  </si>
  <si>
    <t>Resistencia 2k5</t>
  </si>
  <si>
    <t>Resistencia 5k6</t>
  </si>
  <si>
    <t>Resistencia 1k</t>
  </si>
  <si>
    <t>Total AR$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</si>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</sst>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  <numFmt numFmtId="166" formatCode="_-[$$-409]* #,##0.0_ ;_-[$$-409]* \-#,##0.0\ ;_-[$$-409]* &quot;-&quot;??_ ;_-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2" fillId="0" borderId="14" xfId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66" fontId="3" fillId="2" borderId="23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B1:W38"/>
  <sheetViews>
    <sheetView tabSelected="1" topLeftCell="B2" zoomScale="85" zoomScaleNormal="85" workbookViewId="0">
      <selection activeCell="M38" sqref="M38:N38"/>
    </sheetView>
  </sheetViews>
  <sheetFormatPr defaultColWidth="11.42578125" defaultRowHeight="15"/>
  <cols>
    <col min="3" max="3" width="12.28515625" bestFit="1" customWidth="1"/>
    <col min="4" max="4" width="12.7109375" bestFit="1" customWidth="1"/>
    <col min="5" max="5" width="12.28515625" bestFit="1" customWidth="1"/>
    <col min="8" max="8" width="11.85546875" bestFit="1" customWidth="1"/>
    <col min="9" max="9" width="12.5703125" bestFit="1" customWidth="1"/>
  </cols>
  <sheetData>
    <row r="1" spans="2:23">
      <c r="B1" s="1" t="s">
        <v>0</v>
      </c>
      <c r="C1" s="2" t="s">
        <v>1</v>
      </c>
      <c r="D1" s="2" t="s">
        <v>2</v>
      </c>
    </row>
    <row r="2" spans="2:23" ht="15.75" customHeight="1">
      <c r="B2" s="3">
        <v>600</v>
      </c>
      <c r="C2" s="4">
        <v>30</v>
      </c>
      <c r="D2" s="4">
        <v>315</v>
      </c>
    </row>
    <row r="3" spans="2:23" ht="15.75" customHeight="1">
      <c r="B3" s="3">
        <v>50</v>
      </c>
      <c r="C3" s="4">
        <v>414</v>
      </c>
      <c r="D3" s="4">
        <v>450</v>
      </c>
      <c r="K3" s="35" t="s">
        <v>3</v>
      </c>
      <c r="L3" s="35"/>
      <c r="M3" s="35"/>
      <c r="N3" s="35"/>
      <c r="O3" s="35" t="s">
        <v>4</v>
      </c>
      <c r="P3" s="35"/>
      <c r="Q3" s="35"/>
      <c r="R3" s="35"/>
    </row>
    <row r="4" spans="2:23">
      <c r="B4" s="3">
        <v>200</v>
      </c>
      <c r="C4" s="4">
        <v>60</v>
      </c>
      <c r="D4" s="4">
        <v>20</v>
      </c>
      <c r="F4" s="23" t="s">
        <v>5</v>
      </c>
      <c r="G4" s="31" t="s">
        <v>6</v>
      </c>
      <c r="H4" s="31"/>
      <c r="I4" s="24" t="s">
        <v>7</v>
      </c>
      <c r="K4" s="13" t="s">
        <v>8</v>
      </c>
      <c r="L4" s="36" t="s">
        <v>9</v>
      </c>
      <c r="M4" s="36"/>
      <c r="N4" s="11" t="s">
        <v>10</v>
      </c>
      <c r="O4" s="13" t="s">
        <v>8</v>
      </c>
      <c r="P4" s="36" t="s">
        <v>9</v>
      </c>
      <c r="Q4" s="36"/>
      <c r="R4" s="11" t="s">
        <v>10</v>
      </c>
    </row>
    <row r="5" spans="2:23" ht="15.75" customHeight="1">
      <c r="B5" s="3">
        <v>650</v>
      </c>
      <c r="C5" s="4">
        <v>1000</v>
      </c>
      <c r="D5" s="4">
        <v>3907</v>
      </c>
      <c r="F5" s="25">
        <v>2</v>
      </c>
      <c r="G5" s="29" t="s">
        <v>11</v>
      </c>
      <c r="H5" s="29"/>
      <c r="I5" s="27">
        <f>2*101/10</f>
        <v>20.2</v>
      </c>
      <c r="K5" s="13">
        <v>2</v>
      </c>
      <c r="L5" s="33" t="s">
        <v>12</v>
      </c>
      <c r="M5" s="34"/>
      <c r="N5" s="12">
        <v>17</v>
      </c>
      <c r="O5" s="13">
        <v>1</v>
      </c>
      <c r="P5" s="33" t="s">
        <v>13</v>
      </c>
      <c r="Q5" s="34"/>
      <c r="R5" s="12">
        <v>17</v>
      </c>
      <c r="T5" s="39" t="s">
        <v>14</v>
      </c>
      <c r="U5" s="39"/>
      <c r="V5" s="39"/>
    </row>
    <row r="6" spans="2:23">
      <c r="B6" s="3">
        <v>2600</v>
      </c>
      <c r="C6" s="4">
        <v>2618</v>
      </c>
      <c r="D6" s="4">
        <v>2654</v>
      </c>
      <c r="F6" s="25">
        <v>2</v>
      </c>
      <c r="G6" s="29" t="s">
        <v>15</v>
      </c>
      <c r="H6" s="29"/>
      <c r="I6" s="27">
        <f>2*101/10</f>
        <v>20.2</v>
      </c>
      <c r="K6" s="13">
        <v>2</v>
      </c>
      <c r="L6" s="33" t="s">
        <v>16</v>
      </c>
      <c r="M6" s="34"/>
      <c r="N6" s="12">
        <v>17</v>
      </c>
      <c r="O6" s="13">
        <v>2</v>
      </c>
      <c r="P6" s="33" t="s">
        <v>16</v>
      </c>
      <c r="Q6" s="34"/>
      <c r="R6" s="12">
        <v>17</v>
      </c>
      <c r="T6" s="39" t="s">
        <v>17</v>
      </c>
      <c r="U6" s="39"/>
      <c r="V6" s="39"/>
    </row>
    <row r="7" spans="2:23">
      <c r="B7" s="3">
        <v>1200</v>
      </c>
      <c r="C7" s="4">
        <v>311</v>
      </c>
      <c r="D7" s="4">
        <f>3782/2</f>
        <v>1891</v>
      </c>
      <c r="F7" s="25">
        <v>1</v>
      </c>
      <c r="G7" s="29" t="s">
        <v>18</v>
      </c>
      <c r="H7" s="29"/>
      <c r="I7" s="27">
        <f>158/10</f>
        <v>15.8</v>
      </c>
      <c r="K7" s="13">
        <v>1</v>
      </c>
      <c r="L7" s="33" t="s">
        <v>19</v>
      </c>
      <c r="M7" s="34"/>
      <c r="N7" s="12">
        <v>7</v>
      </c>
      <c r="O7" s="13">
        <v>1</v>
      </c>
      <c r="P7" s="33" t="s">
        <v>20</v>
      </c>
      <c r="Q7" s="34"/>
      <c r="R7" s="12">
        <v>7</v>
      </c>
      <c r="T7" s="40" t="s">
        <v>21</v>
      </c>
      <c r="U7" s="40"/>
      <c r="V7" s="40"/>
      <c r="W7">
        <f>604/2</f>
        <v>302</v>
      </c>
    </row>
    <row r="8" spans="2:23" ht="15.75" customHeight="1">
      <c r="B8" s="3">
        <v>650</v>
      </c>
      <c r="C8" s="4">
        <v>440</v>
      </c>
      <c r="D8" s="4">
        <f>4700/2</f>
        <v>2350</v>
      </c>
      <c r="F8" s="25">
        <v>1</v>
      </c>
      <c r="G8" s="29" t="s">
        <v>22</v>
      </c>
      <c r="H8" s="29"/>
      <c r="I8" s="27">
        <f>240/10</f>
        <v>24</v>
      </c>
      <c r="K8" s="13">
        <v>1</v>
      </c>
      <c r="L8" s="33" t="s">
        <v>20</v>
      </c>
      <c r="M8" s="34"/>
      <c r="N8" s="12">
        <v>7</v>
      </c>
      <c r="O8" s="13">
        <v>2</v>
      </c>
      <c r="P8" s="33" t="s">
        <v>23</v>
      </c>
      <c r="Q8" s="34"/>
      <c r="R8" s="12">
        <f>68/2</f>
        <v>34</v>
      </c>
      <c r="T8" s="40" t="s">
        <v>24</v>
      </c>
      <c r="U8" s="40"/>
      <c r="V8" s="40"/>
      <c r="W8">
        <f>640/4</f>
        <v>160</v>
      </c>
    </row>
    <row r="9" spans="2:23" ht="15.75" customHeight="1">
      <c r="B9" s="3">
        <v>200</v>
      </c>
      <c r="C9" s="4">
        <v>830</v>
      </c>
      <c r="D9" s="4">
        <v>2860</v>
      </c>
      <c r="F9" s="25">
        <v>2</v>
      </c>
      <c r="G9" s="32" t="s">
        <v>25</v>
      </c>
      <c r="H9" s="29"/>
      <c r="I9" s="27">
        <f>640/4</f>
        <v>160</v>
      </c>
      <c r="K9" s="13">
        <v>2</v>
      </c>
      <c r="L9" s="33" t="s">
        <v>23</v>
      </c>
      <c r="M9" s="34"/>
      <c r="N9" s="12">
        <f>68/2</f>
        <v>34</v>
      </c>
      <c r="O9" s="13">
        <v>2</v>
      </c>
      <c r="P9" s="33" t="s">
        <v>26</v>
      </c>
      <c r="Q9" s="34"/>
      <c r="R9" s="12">
        <v>34</v>
      </c>
      <c r="T9" s="40" t="s">
        <v>27</v>
      </c>
      <c r="U9" s="40"/>
      <c r="V9" s="40"/>
      <c r="W9">
        <f>895/3</f>
        <v>298.33333333333331</v>
      </c>
    </row>
    <row r="10" spans="2:23" ht="15.75" customHeight="1">
      <c r="B10" s="3">
        <v>370</v>
      </c>
      <c r="C10" s="4">
        <v>450</v>
      </c>
      <c r="D10" s="4">
        <v>4390</v>
      </c>
      <c r="F10" s="25">
        <v>2</v>
      </c>
      <c r="G10" s="29" t="s">
        <v>28</v>
      </c>
      <c r="H10" s="29"/>
      <c r="I10" s="27">
        <f>604/2</f>
        <v>302</v>
      </c>
      <c r="K10" s="13">
        <v>2</v>
      </c>
      <c r="L10" s="33" t="s">
        <v>26</v>
      </c>
      <c r="M10" s="34"/>
      <c r="N10" s="12">
        <v>34</v>
      </c>
      <c r="O10" s="13">
        <v>1</v>
      </c>
      <c r="P10" s="33" t="s">
        <v>29</v>
      </c>
      <c r="Q10" s="34"/>
      <c r="R10" s="12">
        <v>1100</v>
      </c>
      <c r="T10" s="40" t="s">
        <v>30</v>
      </c>
      <c r="U10" s="40"/>
      <c r="V10" s="40"/>
      <c r="W10">
        <f>875/4</f>
        <v>218.75</v>
      </c>
    </row>
    <row r="11" spans="2:23">
      <c r="B11" s="3">
        <v>5300</v>
      </c>
      <c r="C11" s="4"/>
      <c r="D11" s="4"/>
      <c r="F11" s="25">
        <v>2</v>
      </c>
      <c r="G11" s="29" t="s">
        <v>31</v>
      </c>
      <c r="H11" s="29"/>
      <c r="I11" s="27">
        <f>895/3</f>
        <v>298.33333333333331</v>
      </c>
      <c r="K11" s="13">
        <v>1</v>
      </c>
      <c r="L11" s="33" t="s">
        <v>32</v>
      </c>
      <c r="M11" s="34"/>
      <c r="N11" s="12">
        <v>2600</v>
      </c>
      <c r="O11" s="13">
        <v>1</v>
      </c>
      <c r="P11" s="33" t="s">
        <v>33</v>
      </c>
      <c r="Q11" s="34"/>
      <c r="R11" s="12">
        <v>75</v>
      </c>
    </row>
    <row r="12" spans="2:23" ht="15.75" customHeight="1">
      <c r="B12" s="3"/>
      <c r="C12" s="4"/>
      <c r="D12" s="4"/>
      <c r="F12" s="25">
        <v>2</v>
      </c>
      <c r="G12" s="29" t="s">
        <v>34</v>
      </c>
      <c r="H12" s="29"/>
      <c r="I12" s="27">
        <f>875/4</f>
        <v>218.75</v>
      </c>
      <c r="K12" s="13">
        <v>1</v>
      </c>
      <c r="L12" s="33" t="s">
        <v>29</v>
      </c>
      <c r="M12" s="34"/>
      <c r="N12" s="12">
        <v>1100</v>
      </c>
      <c r="O12" s="13">
        <v>1</v>
      </c>
      <c r="P12" s="15" t="s">
        <v>35</v>
      </c>
      <c r="Q12" s="16"/>
      <c r="R12" s="12">
        <v>25</v>
      </c>
    </row>
    <row r="13" spans="2:23" ht="15.75" customHeight="1">
      <c r="B13" s="3"/>
      <c r="C13" s="4"/>
      <c r="D13" s="4"/>
      <c r="F13" s="25">
        <v>1</v>
      </c>
      <c r="G13" s="29" t="s">
        <v>32</v>
      </c>
      <c r="H13" s="29"/>
      <c r="I13" s="27">
        <v>2600</v>
      </c>
      <c r="K13" s="13">
        <v>1</v>
      </c>
      <c r="L13" s="33" t="s">
        <v>33</v>
      </c>
      <c r="M13" s="34"/>
      <c r="N13" s="12">
        <v>75</v>
      </c>
      <c r="O13" s="13">
        <v>4</v>
      </c>
      <c r="P13" s="33" t="s">
        <v>36</v>
      </c>
      <c r="Q13" s="34"/>
      <c r="R13" s="12">
        <f>4*3</f>
        <v>12</v>
      </c>
    </row>
    <row r="14" spans="2:23">
      <c r="B14" s="3"/>
      <c r="C14" s="4"/>
      <c r="D14" s="4"/>
      <c r="F14" s="25">
        <v>1</v>
      </c>
      <c r="G14" s="29" t="s">
        <v>29</v>
      </c>
      <c r="H14" s="29"/>
      <c r="I14" s="27">
        <v>1100</v>
      </c>
      <c r="K14" s="13">
        <v>1</v>
      </c>
      <c r="L14" s="33" t="s">
        <v>37</v>
      </c>
      <c r="M14" s="34"/>
      <c r="N14" s="12">
        <v>75</v>
      </c>
      <c r="O14" s="13">
        <v>13</v>
      </c>
      <c r="P14" s="33" t="s">
        <v>38</v>
      </c>
      <c r="Q14" s="34"/>
      <c r="R14" s="12">
        <f>13*3</f>
        <v>39</v>
      </c>
    </row>
    <row r="15" spans="2:23">
      <c r="B15" s="3"/>
      <c r="C15" s="4"/>
      <c r="D15" s="4"/>
      <c r="F15" s="25">
        <v>1</v>
      </c>
      <c r="G15" s="29" t="s">
        <v>33</v>
      </c>
      <c r="H15" s="29"/>
      <c r="I15" s="27">
        <f>721/5</f>
        <v>144.19999999999999</v>
      </c>
      <c r="K15" s="13">
        <v>1</v>
      </c>
      <c r="L15" s="33" t="s">
        <v>39</v>
      </c>
      <c r="M15" s="34"/>
      <c r="N15" s="12">
        <v>65</v>
      </c>
      <c r="O15" s="13">
        <v>1</v>
      </c>
      <c r="P15" s="33" t="s">
        <v>40</v>
      </c>
      <c r="Q15" s="34"/>
      <c r="R15" s="12">
        <v>700</v>
      </c>
    </row>
    <row r="16" spans="2:23">
      <c r="B16" s="5">
        <f>SUM(B2:B15)</f>
        <v>11820</v>
      </c>
      <c r="C16" s="10">
        <f>SUM(C2:C15)</f>
        <v>6153</v>
      </c>
      <c r="D16" s="10">
        <f>SUM(D2:D15)</f>
        <v>18837</v>
      </c>
      <c r="F16" s="25">
        <v>1</v>
      </c>
      <c r="G16" s="29" t="s">
        <v>37</v>
      </c>
      <c r="H16" s="29"/>
      <c r="I16" s="27">
        <v>121</v>
      </c>
      <c r="K16" s="13">
        <v>1</v>
      </c>
      <c r="L16" s="33" t="s">
        <v>35</v>
      </c>
      <c r="M16" s="34"/>
      <c r="N16" s="12">
        <v>25</v>
      </c>
      <c r="O16" s="13">
        <v>3</v>
      </c>
      <c r="P16" s="33" t="s">
        <v>41</v>
      </c>
      <c r="Q16" s="34"/>
      <c r="R16" s="12">
        <v>150</v>
      </c>
    </row>
    <row r="17" spans="2:18">
      <c r="B17" s="5" t="s">
        <v>42</v>
      </c>
      <c r="C17" s="17">
        <f>SUM(B16:D16)</f>
        <v>36810</v>
      </c>
      <c r="D17" s="18"/>
      <c r="F17" s="25">
        <v>1</v>
      </c>
      <c r="G17" s="29" t="s">
        <v>39</v>
      </c>
      <c r="H17" s="29"/>
      <c r="I17" s="27">
        <v>137</v>
      </c>
      <c r="K17" s="13">
        <v>4</v>
      </c>
      <c r="L17" s="33" t="s">
        <v>36</v>
      </c>
      <c r="M17" s="34"/>
      <c r="N17" s="12">
        <f>4*3</f>
        <v>12</v>
      </c>
      <c r="O17" s="13">
        <v>1</v>
      </c>
      <c r="P17" s="33" t="s">
        <v>43</v>
      </c>
      <c r="Q17" s="34"/>
      <c r="R17" s="12">
        <v>370</v>
      </c>
    </row>
    <row r="18" spans="2:18">
      <c r="B18" s="6" t="s">
        <v>44</v>
      </c>
      <c r="C18" s="19">
        <f>(C17/3)</f>
        <v>12270</v>
      </c>
      <c r="D18" s="20"/>
      <c r="F18" s="25">
        <v>1</v>
      </c>
      <c r="G18" s="29" t="s">
        <v>35</v>
      </c>
      <c r="H18" s="29"/>
      <c r="I18" s="27">
        <f>524/5</f>
        <v>104.8</v>
      </c>
      <c r="K18" s="13">
        <v>13</v>
      </c>
      <c r="L18" s="33" t="s">
        <v>38</v>
      </c>
      <c r="M18" s="34"/>
      <c r="N18" s="12">
        <f>13*3</f>
        <v>39</v>
      </c>
      <c r="O18" s="13">
        <v>4</v>
      </c>
      <c r="P18" s="33" t="s">
        <v>45</v>
      </c>
      <c r="Q18" s="34"/>
      <c r="R18" s="12">
        <v>80</v>
      </c>
    </row>
    <row r="19" spans="2:18">
      <c r="B19" s="7" t="s">
        <v>46</v>
      </c>
      <c r="C19" s="21">
        <f>SUM(B2:B15)/3</f>
        <v>3940</v>
      </c>
      <c r="D19" s="22"/>
      <c r="F19" s="25">
        <v>4</v>
      </c>
      <c r="G19" s="29" t="s">
        <v>47</v>
      </c>
      <c r="H19" s="29"/>
      <c r="I19" s="27">
        <f>78/4</f>
        <v>19.5</v>
      </c>
      <c r="K19" s="13">
        <v>1</v>
      </c>
      <c r="L19" s="33" t="s">
        <v>40</v>
      </c>
      <c r="M19" s="34"/>
      <c r="N19" s="12">
        <v>700</v>
      </c>
      <c r="O19" s="13">
        <v>3</v>
      </c>
      <c r="P19" s="33" t="s">
        <v>48</v>
      </c>
      <c r="Q19" s="34"/>
      <c r="R19" s="12">
        <v>10</v>
      </c>
    </row>
    <row r="20" spans="2:18">
      <c r="B20" s="8" t="s">
        <v>49</v>
      </c>
      <c r="C20" s="21">
        <f>SUM(C2:C15)/3</f>
        <v>2051</v>
      </c>
      <c r="D20" s="22"/>
      <c r="F20" s="25">
        <v>13</v>
      </c>
      <c r="G20" s="29" t="s">
        <v>50</v>
      </c>
      <c r="H20" s="29"/>
      <c r="I20" s="27">
        <f>156/13</f>
        <v>12</v>
      </c>
      <c r="K20" s="13">
        <v>3</v>
      </c>
      <c r="L20" s="33" t="s">
        <v>41</v>
      </c>
      <c r="M20" s="34"/>
      <c r="N20" s="12">
        <v>150</v>
      </c>
      <c r="O20" s="13">
        <v>3</v>
      </c>
      <c r="P20" s="33" t="s">
        <v>51</v>
      </c>
      <c r="Q20" s="34"/>
      <c r="R20" s="12">
        <v>30</v>
      </c>
    </row>
    <row r="21" spans="2:18">
      <c r="B21" s="9" t="s">
        <v>52</v>
      </c>
      <c r="C21" s="37">
        <f>SUM(D2:D15)/3</f>
        <v>6279</v>
      </c>
      <c r="D21" s="38"/>
      <c r="F21" s="25">
        <v>1</v>
      </c>
      <c r="G21" s="29" t="s">
        <v>40</v>
      </c>
      <c r="H21" s="29"/>
      <c r="I21" s="27">
        <v>700</v>
      </c>
      <c r="K21" s="13">
        <v>1</v>
      </c>
      <c r="L21" s="33" t="s">
        <v>43</v>
      </c>
      <c r="M21" s="34"/>
      <c r="N21" s="12">
        <v>370</v>
      </c>
      <c r="O21" s="13">
        <v>3</v>
      </c>
      <c r="P21" s="33" t="s">
        <v>53</v>
      </c>
      <c r="Q21" s="34"/>
      <c r="R21" s="12">
        <v>35</v>
      </c>
    </row>
    <row r="22" spans="2:18">
      <c r="F22" s="25">
        <v>3</v>
      </c>
      <c r="G22" s="29" t="s">
        <v>54</v>
      </c>
      <c r="H22" s="29"/>
      <c r="I22" s="27">
        <f>(524/5)*3</f>
        <v>314.39999999999998</v>
      </c>
      <c r="K22" s="13">
        <v>4</v>
      </c>
      <c r="L22" s="33" t="s">
        <v>45</v>
      </c>
      <c r="M22" s="34"/>
      <c r="N22" s="12">
        <v>80</v>
      </c>
      <c r="O22" s="13">
        <v>3</v>
      </c>
      <c r="P22" s="33" t="s">
        <v>55</v>
      </c>
      <c r="Q22" s="34"/>
      <c r="R22" s="12">
        <v>900</v>
      </c>
    </row>
    <row r="23" spans="2:18">
      <c r="F23" s="25">
        <v>1</v>
      </c>
      <c r="G23" s="29" t="s">
        <v>43</v>
      </c>
      <c r="H23" s="29"/>
      <c r="I23" s="27">
        <v>370</v>
      </c>
      <c r="K23" s="13">
        <v>3</v>
      </c>
      <c r="L23" s="33" t="s">
        <v>48</v>
      </c>
      <c r="M23" s="34"/>
      <c r="N23" s="12">
        <v>10</v>
      </c>
      <c r="O23" s="13">
        <v>5</v>
      </c>
      <c r="P23" s="33" t="s">
        <v>56</v>
      </c>
      <c r="Q23" s="34"/>
      <c r="R23" s="12">
        <v>85</v>
      </c>
    </row>
    <row r="24" spans="2:18">
      <c r="F24" s="25">
        <v>4</v>
      </c>
      <c r="G24" s="29" t="s">
        <v>45</v>
      </c>
      <c r="H24" s="29"/>
      <c r="I24" s="27">
        <f>139/4</f>
        <v>34.75</v>
      </c>
      <c r="K24" s="13">
        <v>3</v>
      </c>
      <c r="L24" s="33" t="s">
        <v>51</v>
      </c>
      <c r="M24" s="34"/>
      <c r="N24" s="12">
        <v>30</v>
      </c>
      <c r="O24" s="13">
        <v>1</v>
      </c>
      <c r="P24" s="33" t="s">
        <v>57</v>
      </c>
      <c r="Q24" s="34"/>
      <c r="R24" s="12">
        <v>250</v>
      </c>
    </row>
    <row r="25" spans="2:18">
      <c r="F25" s="25">
        <v>3</v>
      </c>
      <c r="G25" s="29" t="s">
        <v>58</v>
      </c>
      <c r="H25" s="29"/>
      <c r="I25" s="27">
        <f>78/3</f>
        <v>26</v>
      </c>
      <c r="K25" s="13">
        <v>3</v>
      </c>
      <c r="L25" s="33" t="s">
        <v>53</v>
      </c>
      <c r="M25" s="34"/>
      <c r="N25" s="12">
        <v>35</v>
      </c>
      <c r="O25" s="13">
        <v>4</v>
      </c>
      <c r="P25" s="33" t="s">
        <v>59</v>
      </c>
      <c r="Q25" s="34"/>
      <c r="R25" s="12">
        <v>40</v>
      </c>
    </row>
    <row r="26" spans="2:18">
      <c r="F26" s="25">
        <v>3</v>
      </c>
      <c r="G26" s="29" t="s">
        <v>51</v>
      </c>
      <c r="H26" s="29"/>
      <c r="I26" s="27">
        <f>28*3</f>
        <v>84</v>
      </c>
      <c r="K26" s="13">
        <v>3</v>
      </c>
      <c r="L26" s="33" t="s">
        <v>60</v>
      </c>
      <c r="M26" s="34"/>
      <c r="N26" s="12">
        <v>1800</v>
      </c>
      <c r="O26" s="13">
        <v>1</v>
      </c>
      <c r="P26" s="33" t="s">
        <v>61</v>
      </c>
      <c r="Q26" s="34"/>
      <c r="R26" s="12">
        <v>3</v>
      </c>
    </row>
    <row r="27" spans="2:18">
      <c r="F27" s="25">
        <v>3</v>
      </c>
      <c r="G27" s="29" t="s">
        <v>53</v>
      </c>
      <c r="H27" s="29"/>
      <c r="I27" s="27">
        <f>67/5</f>
        <v>13.4</v>
      </c>
      <c r="K27" s="13">
        <v>5</v>
      </c>
      <c r="L27" s="33" t="s">
        <v>56</v>
      </c>
      <c r="M27" s="34"/>
      <c r="N27" s="12">
        <v>85</v>
      </c>
      <c r="O27" s="13">
        <v>1</v>
      </c>
      <c r="P27" s="33" t="s">
        <v>62</v>
      </c>
      <c r="Q27" s="34"/>
      <c r="R27" s="12">
        <v>3</v>
      </c>
    </row>
    <row r="28" spans="2:18">
      <c r="F28" s="25">
        <v>3</v>
      </c>
      <c r="G28" s="29" t="s">
        <v>60</v>
      </c>
      <c r="H28" s="29"/>
      <c r="I28" s="27">
        <v>1800</v>
      </c>
      <c r="K28" s="13">
        <v>1</v>
      </c>
      <c r="L28" s="33" t="s">
        <v>57</v>
      </c>
      <c r="M28" s="34"/>
      <c r="N28" s="12">
        <v>250</v>
      </c>
      <c r="O28" s="13">
        <v>1</v>
      </c>
      <c r="P28" s="33" t="s">
        <v>63</v>
      </c>
      <c r="Q28" s="34"/>
      <c r="R28" s="12">
        <v>3</v>
      </c>
    </row>
    <row r="29" spans="2:18">
      <c r="F29" s="25">
        <v>5</v>
      </c>
      <c r="G29" s="29" t="s">
        <v>56</v>
      </c>
      <c r="H29" s="29"/>
      <c r="I29" s="27">
        <f>(695/10)*5</f>
        <v>347.5</v>
      </c>
      <c r="K29" s="13">
        <v>4</v>
      </c>
      <c r="L29" s="33" t="s">
        <v>59</v>
      </c>
      <c r="M29" s="34"/>
      <c r="N29" s="12">
        <v>40</v>
      </c>
      <c r="O29" s="13">
        <v>1</v>
      </c>
      <c r="P29" s="33" t="s">
        <v>64</v>
      </c>
      <c r="Q29" s="34"/>
      <c r="R29" s="12">
        <v>3</v>
      </c>
    </row>
    <row r="30" spans="2:18">
      <c r="F30" s="25">
        <v>1</v>
      </c>
      <c r="G30" s="29" t="s">
        <v>57</v>
      </c>
      <c r="H30" s="29"/>
      <c r="I30" s="27">
        <v>250</v>
      </c>
      <c r="K30" s="13">
        <v>1</v>
      </c>
      <c r="L30" s="33" t="s">
        <v>61</v>
      </c>
      <c r="M30" s="34"/>
      <c r="N30" s="12">
        <v>3</v>
      </c>
      <c r="O30" s="13">
        <v>1</v>
      </c>
      <c r="P30" s="33" t="s">
        <v>65</v>
      </c>
      <c r="Q30" s="34"/>
      <c r="R30" s="12">
        <v>3</v>
      </c>
    </row>
    <row r="31" spans="2:18">
      <c r="F31" s="25">
        <v>4</v>
      </c>
      <c r="G31" s="29" t="s">
        <v>59</v>
      </c>
      <c r="H31" s="29"/>
      <c r="I31" s="27">
        <f>28*4</f>
        <v>112</v>
      </c>
      <c r="K31" s="13">
        <v>1</v>
      </c>
      <c r="L31" s="33" t="s">
        <v>62</v>
      </c>
      <c r="M31" s="34"/>
      <c r="N31" s="12">
        <v>3</v>
      </c>
      <c r="O31" s="13">
        <f>SUM(O5:O30)</f>
        <v>64</v>
      </c>
      <c r="P31" s="33" t="s">
        <v>66</v>
      </c>
      <c r="Q31" s="34"/>
      <c r="R31" s="14">
        <f>SUM(R5:R30)</f>
        <v>4025</v>
      </c>
    </row>
    <row r="32" spans="2:18">
      <c r="F32" s="25">
        <v>1</v>
      </c>
      <c r="G32" s="29" t="s">
        <v>67</v>
      </c>
      <c r="H32" s="29"/>
      <c r="I32" s="27">
        <v>78</v>
      </c>
      <c r="K32" s="13">
        <v>1</v>
      </c>
      <c r="L32" s="33" t="s">
        <v>63</v>
      </c>
      <c r="M32" s="34"/>
      <c r="N32" s="12">
        <v>3</v>
      </c>
    </row>
    <row r="33" spans="6:14">
      <c r="F33" s="25">
        <v>1</v>
      </c>
      <c r="G33" s="29" t="s">
        <v>68</v>
      </c>
      <c r="H33" s="29"/>
      <c r="I33" s="27">
        <v>78</v>
      </c>
      <c r="K33" s="13">
        <v>1</v>
      </c>
      <c r="L33" s="33" t="s">
        <v>64</v>
      </c>
      <c r="M33" s="34"/>
      <c r="N33" s="12">
        <v>3</v>
      </c>
    </row>
    <row r="34" spans="6:14">
      <c r="F34" s="25">
        <v>1</v>
      </c>
      <c r="G34" s="29" t="s">
        <v>69</v>
      </c>
      <c r="H34" s="29"/>
      <c r="I34" s="27">
        <v>78</v>
      </c>
      <c r="K34" s="13">
        <v>1</v>
      </c>
      <c r="L34" s="33" t="s">
        <v>65</v>
      </c>
      <c r="M34" s="34"/>
      <c r="N34" s="12">
        <v>3</v>
      </c>
    </row>
    <row r="35" spans="6:14">
      <c r="F35" s="25">
        <v>1</v>
      </c>
      <c r="G35" s="29" t="s">
        <v>70</v>
      </c>
      <c r="H35" s="29"/>
      <c r="I35" s="27">
        <v>78</v>
      </c>
      <c r="K35" s="13">
        <f>SUM(K5:K34)</f>
        <v>69</v>
      </c>
      <c r="L35" s="36" t="s">
        <v>66</v>
      </c>
      <c r="M35" s="36"/>
      <c r="N35" s="14">
        <f>SUM(N5:N34)</f>
        <v>7672</v>
      </c>
    </row>
    <row r="36" spans="6:14">
      <c r="F36" s="25">
        <v>1</v>
      </c>
      <c r="G36" s="29" t="s">
        <v>71</v>
      </c>
      <c r="H36" s="29"/>
      <c r="I36" s="27">
        <v>78</v>
      </c>
    </row>
    <row r="37" spans="6:14">
      <c r="F37" s="25"/>
      <c r="G37" s="29" t="s">
        <v>72</v>
      </c>
      <c r="H37" s="29"/>
      <c r="I37" s="27">
        <f>SUM(I5:I36)</f>
        <v>9739.8333333333321</v>
      </c>
    </row>
    <row r="38" spans="6:14">
      <c r="F38" s="26"/>
      <c r="G38" s="30" t="s">
        <v>73</v>
      </c>
      <c r="H38" s="30"/>
      <c r="I38" s="28">
        <f>(I37/167)</f>
        <v>58.322355289421154</v>
      </c>
    </row>
  </sheetData>
  <mergeCells count="103">
    <mergeCell ref="G34:H34"/>
    <mergeCell ref="G35:H35"/>
    <mergeCell ref="G36:H36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19:H19"/>
    <mergeCell ref="G20:H20"/>
    <mergeCell ref="G21:H21"/>
    <mergeCell ref="G22:H22"/>
    <mergeCell ref="G23:H23"/>
    <mergeCell ref="G14:H14"/>
    <mergeCell ref="G15:H15"/>
    <mergeCell ref="G16:H16"/>
    <mergeCell ref="G17:H17"/>
    <mergeCell ref="G18:H18"/>
    <mergeCell ref="G7:H7"/>
    <mergeCell ref="G8:H8"/>
    <mergeCell ref="G13:H13"/>
    <mergeCell ref="T10:V10"/>
    <mergeCell ref="T5:V5"/>
    <mergeCell ref="T6:V6"/>
    <mergeCell ref="T7:V7"/>
    <mergeCell ref="T8:V8"/>
    <mergeCell ref="T9:V9"/>
    <mergeCell ref="L11:M11"/>
    <mergeCell ref="L10:M10"/>
    <mergeCell ref="L12:M12"/>
    <mergeCell ref="L13:M13"/>
    <mergeCell ref="C21:D21"/>
    <mergeCell ref="L33:M33"/>
    <mergeCell ref="L34:M34"/>
    <mergeCell ref="L35:M35"/>
    <mergeCell ref="L4:M4"/>
    <mergeCell ref="L19:M19"/>
    <mergeCell ref="L20:M20"/>
    <mergeCell ref="L28:M28"/>
    <mergeCell ref="L29:M29"/>
    <mergeCell ref="L30:M30"/>
    <mergeCell ref="L31:M31"/>
    <mergeCell ref="L32:M32"/>
    <mergeCell ref="L25:M25"/>
    <mergeCell ref="L26:M26"/>
    <mergeCell ref="L27:M27"/>
    <mergeCell ref="L18:M18"/>
    <mergeCell ref="L21:M21"/>
    <mergeCell ref="L22:M22"/>
    <mergeCell ref="L23:M23"/>
    <mergeCell ref="L24:M24"/>
    <mergeCell ref="L5:M5"/>
    <mergeCell ref="L6:M6"/>
    <mergeCell ref="L7:M7"/>
    <mergeCell ref="L8:M8"/>
    <mergeCell ref="K3:N3"/>
    <mergeCell ref="O3:R3"/>
    <mergeCell ref="P4:Q4"/>
    <mergeCell ref="P5:Q5"/>
    <mergeCell ref="P6:Q6"/>
    <mergeCell ref="P19:Q19"/>
    <mergeCell ref="P20:Q20"/>
    <mergeCell ref="P21:Q21"/>
    <mergeCell ref="P7:Q7"/>
    <mergeCell ref="P8:Q8"/>
    <mergeCell ref="P9:Q9"/>
    <mergeCell ref="P10:Q10"/>
    <mergeCell ref="P11:Q11"/>
    <mergeCell ref="P13:Q13"/>
    <mergeCell ref="L14:M14"/>
    <mergeCell ref="L15:M15"/>
    <mergeCell ref="L16:M16"/>
    <mergeCell ref="L17:M17"/>
    <mergeCell ref="L9:M9"/>
    <mergeCell ref="G37:H37"/>
    <mergeCell ref="G38:H38"/>
    <mergeCell ref="G4:H4"/>
    <mergeCell ref="G9:H9"/>
    <mergeCell ref="G10:H10"/>
    <mergeCell ref="G11:H11"/>
    <mergeCell ref="G12:H12"/>
    <mergeCell ref="P30:Q30"/>
    <mergeCell ref="P31:Q31"/>
    <mergeCell ref="P14:Q14"/>
    <mergeCell ref="P15:Q15"/>
    <mergeCell ref="P16:Q16"/>
    <mergeCell ref="P27:Q27"/>
    <mergeCell ref="P28:Q28"/>
    <mergeCell ref="P29:Q29"/>
    <mergeCell ref="P22:Q22"/>
    <mergeCell ref="P23:Q23"/>
    <mergeCell ref="P24:Q24"/>
    <mergeCell ref="P25:Q25"/>
    <mergeCell ref="P26:Q26"/>
    <mergeCell ref="P17:Q17"/>
    <mergeCell ref="P18:Q18"/>
    <mergeCell ref="G5:H5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/>
  <cp:revision/>
  <dcterms:created xsi:type="dcterms:W3CDTF">2022-10-21T12:54:55Z</dcterms:created>
  <dcterms:modified xsi:type="dcterms:W3CDTF">2022-11-21T20:59:20Z</dcterms:modified>
  <cp:category/>
  <cp:contentStatus/>
</cp:coreProperties>
</file>