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luaciones\PTY4614\Evaluacion N° 3\006D\GRUPO 6\"/>
    </mc:Choice>
  </mc:AlternateContent>
  <xr:revisionPtr revIDLastSave="0" documentId="13_ncr:1_{84417D52-1623-423E-92B7-6FE18BBCEC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37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24" i="1"/>
  <c r="B11" i="1"/>
  <c r="B40" i="1"/>
  <c r="B41" i="1"/>
  <c r="B42" i="1"/>
  <c r="B43" i="1"/>
  <c r="B44" i="1"/>
  <c r="B45" i="1"/>
  <c r="B39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B27" i="1"/>
  <c r="B28" i="1"/>
  <c r="B29" i="1"/>
  <c r="B30" i="1"/>
  <c r="B31" i="1"/>
  <c r="B32" i="1"/>
  <c r="B26" i="1"/>
  <c r="B13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59" i="1" l="1"/>
  <c r="E33" i="1"/>
  <c r="G33" i="1"/>
  <c r="G59" i="1"/>
  <c r="I59" i="1"/>
  <c r="K59" i="1"/>
  <c r="E46" i="1"/>
  <c r="K46" i="1"/>
  <c r="G46" i="1"/>
  <c r="I46" i="1"/>
  <c r="I33" i="1"/>
  <c r="K33" i="1"/>
  <c r="C33" i="1" l="1"/>
  <c r="C34" i="1" s="1"/>
  <c r="C5" i="1" s="1"/>
  <c r="C59" i="1"/>
  <c r="C60" i="1" s="1"/>
  <c r="D5" i="1" s="1"/>
  <c r="C46" i="1"/>
  <c r="C47" i="1" s="1"/>
  <c r="D4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<sst xmlns="http://schemas.openxmlformats.org/spreadsheetml/2006/main" count="129" uniqueCount="64">
  <si>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</si>
  <si>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</si>
  <si>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</si>
  <si>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</si>
  <si>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</si>
  <si>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</si>
  <si>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</si>
  <si>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</si>
  <si>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</si>
  <si>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</si>
  <si>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</si>
  <si>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</si>
  <si>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</si>
  <si>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</si>
  <si>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</si>
  <si>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</si>
  <si>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</si>
  <si>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</si>
  <si>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</si>
  <si>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</si>
  <si>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</si>
  <si>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</si>
  <si>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</si>
  <si>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</si>
  <si>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</si>
  <si>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</si>
  <si>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</si>
  <si>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</si>
  <si>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</si>
  <si>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</si>
  <si>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</si>
  <si>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</si>
  <si>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</si>
  <si>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</si>
  <si>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</si>
  <si>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</si>
  <si>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</si>
  <si>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</si>
  <si>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</si>
  <si>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</si>
  <si>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</si>
  <si>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</si>
  <si>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</si>
  <si>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</si>
  <si>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</si>
  <si>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</si>
  <si>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</si>
  <si>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</si>
  <si>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</si>
  <si>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</si>
  <si>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</si>
  <si>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</si>
  <si>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</si>
  <si>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</si>
  <si>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</si>
  <si>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</si>
  <si>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</si>
  <si>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</si>
  <si>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</si>
  <si>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</si>
  <si>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</si>
  <si>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</si>
  <si>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NICOLAS JAVIER QUIJADA DELGADILLO</t>
  </si>
  <si>
    <t>NICOLAS ALEXANDER TAIBA ESPINOZA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</si>
</sst>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54"/>
  <sheetViews>
    <sheetView tabSelected="1" zoomScale="120" zoomScaleNormal="120" workbookViewId="0">
      <selection activeCell="D9" sqref="D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62</v>
      </c>
      <c r="C4" s="32">
        <f>C21</f>
        <v>6.1</v>
      </c>
      <c r="D4" s="38">
        <f>C47</f>
        <v>6.1</v>
      </c>
      <c r="E4" s="37">
        <f>C4*C$2+D4*D$2</f>
        <v>6.1</v>
      </c>
    </row>
    <row r="5" spans="1:11" ht="14.4" x14ac:dyDescent="0.3">
      <c r="A5" s="3">
        <v>2</v>
      </c>
      <c r="B5" s="17" t="s">
        <v>63</v>
      </c>
      <c r="C5" s="32">
        <f>C34</f>
        <v>6.1</v>
      </c>
      <c r="D5" s="38">
        <f>C60</f>
        <v>6.1</v>
      </c>
      <c r="E5" s="37">
        <f t="shared" ref="E5" si="0">C5*C$2+D5*D$2</f>
        <v>6.1</v>
      </c>
    </row>
    <row r="6" spans="1:11" ht="14.4" x14ac:dyDescent="0.3">
      <c r="A6" s="3">
        <v>3</v>
      </c>
      <c r="B6" s="17"/>
      <c r="C6" s="32"/>
      <c r="D6" s="38"/>
      <c r="E6" s="37"/>
    </row>
    <row r="11" spans="1:11" ht="18" outlineLevel="1" x14ac:dyDescent="0.3">
      <c r="A11" s="48" t="s">
        <v>48</v>
      </c>
      <c r="B11" s="12" t="str">
        <f>B4</f>
        <v>NICOLAS JAVIER QUIJADA DELGADILLO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3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 x14ac:dyDescent="0.3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6</v>
      </c>
      <c r="D14" s="13" t="str">
        <f t="shared" si="1"/>
        <v/>
      </c>
      <c r="E14" s="13" t="str">
        <f>IF(D14="X",100*0.25,"")</f>
        <v/>
      </c>
      <c r="F14" s="13" t="str">
        <f t="shared" si="2"/>
        <v>X</v>
      </c>
      <c r="G14" s="13">
        <f>IF(F14="X",60*0.25,"")</f>
        <v>15</v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3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3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3">
      <c r="A17" s="41"/>
      <c r="B17" s="20" t="str">
        <f>RUBRICA!A8</f>
        <v>5. Expresa sus ideas con fluidez, claridad y precisión, utilizando lenguaje técnico propio de la disciplina.</v>
      </c>
      <c r="C17" s="18" t="s">
        <v>6</v>
      </c>
      <c r="D17" s="13" t="str">
        <f t="shared" si="1"/>
        <v/>
      </c>
      <c r="E17" s="13" t="str">
        <f>IF(D17="X",100*0.05,"")</f>
        <v/>
      </c>
      <c r="F17" s="13" t="str">
        <f t="shared" si="2"/>
        <v>X</v>
      </c>
      <c r="G17" s="13">
        <f>IF(F17="X",60*0.05,"")</f>
        <v>3</v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 x14ac:dyDescent="0.3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3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5">
      <c r="A20" s="40"/>
      <c r="B20" s="19" t="s">
        <v>4</v>
      </c>
      <c r="C20" s="23">
        <f>E20+G20+I20+K20</f>
        <v>88</v>
      </c>
      <c r="D20" s="14"/>
      <c r="E20" s="14">
        <f>SUM(E13:E19)</f>
        <v>70</v>
      </c>
      <c r="F20" s="14"/>
      <c r="G20" s="14">
        <f>SUM(G13:G19)</f>
        <v>18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5">
      <c r="A21" s="42"/>
      <c r="B21" s="22" t="s">
        <v>12</v>
      </c>
      <c r="C21" s="15">
        <f>VLOOKUP(C20,ESCALA_IEP!A2:B202,2,FALSE)</f>
        <v>6.1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48</v>
      </c>
      <c r="B24" s="12" t="str">
        <f>B5</f>
        <v>NICOLAS ALEXANDER TAIBA ESPINOZA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6</v>
      </c>
      <c r="D27" s="13" t="str">
        <f t="shared" si="7"/>
        <v/>
      </c>
      <c r="E27" s="13" t="str">
        <f>IF(D27="X",100*0.25,"")</f>
        <v/>
      </c>
      <c r="F27" s="13" t="str">
        <f t="shared" si="8"/>
        <v>X</v>
      </c>
      <c r="G27" s="13">
        <f>IF(F27="X",60*0.25,"")</f>
        <v>15</v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6</v>
      </c>
      <c r="D30" s="13" t="str">
        <f t="shared" si="7"/>
        <v/>
      </c>
      <c r="E30" s="13" t="str">
        <f>IF(D30="X",100*0.05,"")</f>
        <v/>
      </c>
      <c r="F30" s="13" t="str">
        <f t="shared" si="8"/>
        <v>X</v>
      </c>
      <c r="G30" s="13">
        <f>IF(F30="X",60*0.05,"")</f>
        <v>3</v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5">
      <c r="A33" s="40"/>
      <c r="B33" s="19" t="s">
        <v>4</v>
      </c>
      <c r="C33" s="23">
        <f>E33+G33+I33+K33</f>
        <v>88</v>
      </c>
      <c r="D33" s="14"/>
      <c r="E33" s="14">
        <f>SUM(E26:E32)</f>
        <v>70</v>
      </c>
      <c r="F33" s="14"/>
      <c r="G33" s="14">
        <f>SUM(G26:G32)</f>
        <v>18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VLOOKUP(C33,ESCALA_IEP!A15:B215,2,FALSE)</f>
        <v>6.1</v>
      </c>
    </row>
    <row r="35" spans="1:11" ht="15.75" customHeight="1" x14ac:dyDescent="0.3"/>
    <row r="36" spans="1:11" ht="15.75" customHeight="1" x14ac:dyDescent="0.3"/>
    <row r="37" spans="1:11" ht="24" customHeight="1" x14ac:dyDescent="0.3">
      <c r="A37" s="39" t="s">
        <v>60</v>
      </c>
      <c r="B37" s="12" t="str">
        <f>B4</f>
        <v>NICOLAS JAVIER QUIJADA DELGADILLO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3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3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3">
      <c r="A41" s="41"/>
      <c r="B41" s="20" t="str">
        <f>RUBRICA!A6</f>
        <v>3. Responde las preguntas realizadas por la comisión, cumpliendo con los estándares de calidad de la disciplina.</v>
      </c>
      <c r="C41" s="18" t="s">
        <v>6</v>
      </c>
      <c r="D41" s="13" t="str">
        <f t="shared" si="12"/>
        <v/>
      </c>
      <c r="E41" s="13" t="str">
        <f>IF(D41="X",100*0.2,"")</f>
        <v/>
      </c>
      <c r="F41" s="13" t="str">
        <f t="shared" si="13"/>
        <v>X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3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3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3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3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6</v>
      </c>
      <c r="D45" s="13" t="str">
        <f>IF($C45=CL,"X","")</f>
        <v/>
      </c>
      <c r="E45" s="13" t="str">
        <f>IF(D45="X",100*0.1,"")</f>
        <v/>
      </c>
      <c r="F45" s="13" t="str">
        <f>IF($C45=L,"X","")</f>
        <v>X</v>
      </c>
      <c r="G45" s="13">
        <f>IF(F45="X",60*0.1,"")</f>
        <v>6</v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5">
      <c r="A46" s="40"/>
      <c r="B46" s="19" t="s">
        <v>4</v>
      </c>
      <c r="C46" s="23">
        <f>E46+G46+I46+K46</f>
        <v>88</v>
      </c>
      <c r="D46" s="14"/>
      <c r="E46" s="14">
        <f>SUM(E39:E45)</f>
        <v>70</v>
      </c>
      <c r="F46" s="14"/>
      <c r="G46" s="14">
        <f>SUM(G39:G45)</f>
        <v>18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5">
      <c r="A47" s="42"/>
      <c r="B47" s="22" t="s">
        <v>12</v>
      </c>
      <c r="C47" s="15">
        <f>VLOOKUP(C46,ESCALA_IEP!A41:B241,2,FALSE)</f>
        <v>6.1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61</v>
      </c>
      <c r="B50" s="12" t="str">
        <f>B5</f>
        <v>NICOLAS ALEXANDER TAIBA ESPINOZA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3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3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3">
      <c r="A54" s="41"/>
      <c r="B54" s="20" t="str">
        <f>RUBRICA!A6</f>
        <v>3. Responde las preguntas realizadas por la comisión, cumpliendo con los estándares de calidad de la disciplina.</v>
      </c>
      <c r="C54" s="18" t="s">
        <v>6</v>
      </c>
      <c r="D54" s="13" t="str">
        <f t="shared" si="17"/>
        <v/>
      </c>
      <c r="E54" s="13" t="str">
        <f>IF(D54="X",100*0.2,"")</f>
        <v/>
      </c>
      <c r="F54" s="13" t="str">
        <f t="shared" si="18"/>
        <v>X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3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3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3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3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6</v>
      </c>
      <c r="D58" s="13" t="str">
        <f>IF($C58=CL,"X","")</f>
        <v/>
      </c>
      <c r="E58" s="13" t="str">
        <f>IF(D58="X",100*0.1,"")</f>
        <v/>
      </c>
      <c r="F58" s="13" t="str">
        <f>IF($C58=L,"X","")</f>
        <v>X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5">
      <c r="A59" s="40"/>
      <c r="B59" s="19" t="s">
        <v>4</v>
      </c>
      <c r="C59" s="23">
        <f>E59+G59+I59+K59</f>
        <v>88</v>
      </c>
      <c r="D59" s="14"/>
      <c r="E59" s="14">
        <f>SUM(E52:E58)</f>
        <v>70</v>
      </c>
      <c r="F59" s="14"/>
      <c r="G59" s="14">
        <f>SUM(G52:G58)</f>
        <v>18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5">
      <c r="A60" s="42"/>
      <c r="B60" s="22" t="s">
        <v>12</v>
      </c>
      <c r="C60" s="15">
        <f>VLOOKUP(C59,ESCALA_IEP!A54:B254,2,FALSE)</f>
        <v>6.1</v>
      </c>
    </row>
    <row r="61" spans="1:11" ht="15.75" customHeight="1" x14ac:dyDescent="0.3"/>
    <row r="62" spans="1:11" ht="15.75" customHeight="1" x14ac:dyDescent="0.3"/>
    <row r="63" spans="1:11" ht="15.75" customHeight="1" x14ac:dyDescent="0.3"/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</sheetData>
  <mergeCells count="28">
    <mergeCell ref="A24:A34"/>
    <mergeCell ref="C24:C25"/>
    <mergeCell ref="A11:A21"/>
    <mergeCell ref="C11:C12"/>
    <mergeCell ref="D12:E12"/>
    <mergeCell ref="D11:K11"/>
    <mergeCell ref="F12:G12"/>
    <mergeCell ref="H12:I12"/>
    <mergeCell ref="J12:K12"/>
    <mergeCell ref="A37:A47"/>
    <mergeCell ref="C37:C38"/>
    <mergeCell ref="D37:K37"/>
    <mergeCell ref="D38:E38"/>
    <mergeCell ref="F38:G38"/>
    <mergeCell ref="H38:I38"/>
    <mergeCell ref="J38:K38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10" sqref="A1:F10"/>
    </sheetView>
  </sheetViews>
  <sheetFormatPr baseColWidth="10" defaultRowHeight="14.4" x14ac:dyDescent="0.3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 x14ac:dyDescent="0.3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3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3">
      <c r="A3" s="50"/>
      <c r="B3" s="55"/>
      <c r="C3" s="55"/>
      <c r="D3" s="28">
        <v>0.3</v>
      </c>
      <c r="E3" s="28">
        <v>0</v>
      </c>
      <c r="F3" s="50"/>
    </row>
    <row r="4" spans="1:6" ht="110.4" x14ac:dyDescent="0.3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3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3</v>
      </c>
      <c r="B1" s="4" t="s">
        <v>4</v>
      </c>
      <c r="C1" s="5"/>
      <c r="D1" s="5"/>
      <c r="E1" s="6"/>
    </row>
    <row r="2" spans="1:5" ht="43.8" thickBot="1" x14ac:dyDescent="0.3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Mariela johana Moraga Tapia</cp:lastModifiedBy>
  <cp:lastPrinted>2024-12-09T01:36:42Z</cp:lastPrinted>
  <dcterms:created xsi:type="dcterms:W3CDTF">2023-08-07T04:08:01Z</dcterms:created>
  <dcterms:modified xsi:type="dcterms:W3CDTF">2024-12-12T22:17:56Z</dcterms:modified>
</cp:coreProperties>
</file>