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mi\Downloads\"/>
    </mc:Choice>
  </mc:AlternateContent>
  <xr:revisionPtr revIDLastSave="0" documentId="8_{8C32773E-8C49-42BB-A789-2CDDB6F814C1}" xr6:coauthVersionLast="47" xr6:coauthVersionMax="47" xr10:uidLastSave="{00000000-0000-0000-0000-000000000000}"/>
  <bookViews>
    <workbookView xWindow="-120" yWindow="-120" windowWidth="20640" windowHeight="11160" xr2:uid="{7A943C54-7944-4DA3-91BE-0D28C024CB3C}"/>
  </bookViews>
  <sheets>
    <sheet name="nota_fisc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V8" i="1" s="1"/>
  <c r="P7" i="1"/>
  <c r="Q7" i="1" s="1"/>
  <c r="P6" i="1"/>
  <c r="T6" i="1" s="1"/>
  <c r="P5" i="1"/>
  <c r="Q5" i="1" s="1"/>
  <c r="P4" i="1"/>
  <c r="S4" i="1" s="1"/>
  <c r="W3" i="1"/>
  <c r="P3" i="1"/>
  <c r="U6" i="1" l="1"/>
  <c r="U8" i="1"/>
  <c r="T8" i="1"/>
  <c r="Q8" i="1"/>
  <c r="V6" i="1"/>
  <c r="W6" i="1" s="1"/>
  <c r="U7" i="1"/>
  <c r="Q6" i="1"/>
  <c r="T7" i="1"/>
  <c r="V7" i="1"/>
  <c r="Q4" i="1"/>
  <c r="V4" i="1"/>
  <c r="T5" i="1"/>
  <c r="T4" i="1"/>
  <c r="U5" i="1"/>
  <c r="X3" i="1"/>
  <c r="R4" i="1"/>
  <c r="R5" i="1"/>
  <c r="V5" i="1"/>
  <c r="U4" i="1"/>
  <c r="S5" i="1"/>
  <c r="X6" i="1" l="1"/>
  <c r="W8" i="1"/>
  <c r="X8" i="1" s="1"/>
  <c r="W7" i="1"/>
  <c r="X7" i="1" s="1"/>
  <c r="W4" i="1"/>
  <c r="X4" i="1" s="1"/>
  <c r="W5" i="1"/>
  <c r="X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K. Nagano</author>
  </authors>
  <commentList>
    <comment ref="AA2" authorId="0" shapeId="0" xr:uid="{8D07348F-3305-4EA6-940D-E6C8D6FE8EDC}">
      <text>
        <r>
          <rPr>
            <b/>
            <sz val="9"/>
            <color indexed="81"/>
            <rFont val="Segoe UI"/>
            <family val="2"/>
          </rPr>
          <t>tipo de dados é preenchido automaticamente na atualização nova</t>
        </r>
      </text>
    </comment>
  </commentList>
</comments>
</file>

<file path=xl/sharedStrings.xml><?xml version="1.0" encoding="utf-8"?>
<sst xmlns="http://schemas.openxmlformats.org/spreadsheetml/2006/main" count="100" uniqueCount="63">
  <si>
    <t>nota_fiscal</t>
  </si>
  <si>
    <t>n_itens</t>
  </si>
  <si>
    <t>quantidade</t>
  </si>
  <si>
    <t>valor_unit_moeda</t>
  </si>
  <si>
    <t>centro_custo</t>
  </si>
  <si>
    <t>Dados Adicionais
(Competência Gerencial)</t>
  </si>
  <si>
    <t>Obs.Geral da nota</t>
  </si>
  <si>
    <t>CC Emitente</t>
  </si>
  <si>
    <t>Cond. Cobrança</t>
  </si>
  <si>
    <t>Razão Social</t>
  </si>
  <si>
    <t>CNPJ</t>
  </si>
  <si>
    <t>Cód. Subgrupo</t>
  </si>
  <si>
    <t>Cód.Serviço</t>
  </si>
  <si>
    <t>CFOP</t>
  </si>
  <si>
    <t>Cód.Trib. Serviço</t>
  </si>
  <si>
    <t>Munic. Prestção Serv.</t>
  </si>
  <si>
    <t>Tipo de Serv</t>
  </si>
  <si>
    <t xml:space="preserve">Cada linha da planilha corresponde a um item de serviço.  </t>
  </si>
  <si>
    <t>000001</t>
  </si>
  <si>
    <t>000002</t>
  </si>
  <si>
    <t>Cód.Cliente</t>
  </si>
  <si>
    <t>Grupo</t>
  </si>
  <si>
    <t>43.933.974/0001-30</t>
  </si>
  <si>
    <t>LOJA DOS GAMERS LTDA</t>
  </si>
  <si>
    <t>Banco Itau   Ag 1178   conta 24741-5</t>
  </si>
  <si>
    <t>Descrição do Serviço</t>
  </si>
  <si>
    <t>FOLHA DE PAGAMENTO - APOIO OPERACIONAL - MOD. 1</t>
  </si>
  <si>
    <t>Mês de Reajuste</t>
  </si>
  <si>
    <t>Status Emissão NF</t>
  </si>
  <si>
    <t>RATEIO</t>
  </si>
  <si>
    <t>Nº  da Nota Fiscal</t>
  </si>
  <si>
    <t>IR</t>
  </si>
  <si>
    <t>INSS</t>
  </si>
  <si>
    <t>ISS</t>
  </si>
  <si>
    <t>PIS</t>
  </si>
  <si>
    <t>COFINS</t>
  </si>
  <si>
    <t>CSLL</t>
  </si>
  <si>
    <t>SOMA PIS/COFINS/CSLL</t>
  </si>
  <si>
    <t>Valor Liquido</t>
  </si>
  <si>
    <t>VENCIMENTO</t>
  </si>
  <si>
    <t>VALOR BRUTO NF</t>
  </si>
  <si>
    <t>Shopee</t>
  </si>
  <si>
    <t>Sas</t>
  </si>
  <si>
    <t>01.127.357/0001-06</t>
  </si>
  <si>
    <t>SAS INSTITUTE BRASIL LTDA</t>
  </si>
  <si>
    <t>FOLHA DE PAGAMENTO - APOIO OPERACIONAL - MOD. 2</t>
  </si>
  <si>
    <t>LICENCIAMENTO DE SOFTWARE</t>
  </si>
  <si>
    <t>Shinoda</t>
  </si>
  <si>
    <t>58.451.386/0003-08</t>
  </si>
  <si>
    <t>SHINODA ALIMENTOS LTDA</t>
  </si>
  <si>
    <t xml:space="preserve">DATABOOK - APOIO OPERACIONAL - MOD.1                                  </t>
  </si>
  <si>
    <t>Jan</t>
  </si>
  <si>
    <t>Fev</t>
  </si>
  <si>
    <t>Abril</t>
  </si>
  <si>
    <t>SIM</t>
  </si>
  <si>
    <t>NÃO</t>
  </si>
  <si>
    <t>Março</t>
  </si>
  <si>
    <t xml:space="preserve"> </t>
  </si>
  <si>
    <t>Para nota com mais de um item de serviço está repetindo as colunas Código do Cliente, Grupo, CNPJ,Razão Social, CFOP, Cond.Cobrança, CC Emitente, Compet.Gerencial,Cód.Subgrupo,Observação Geral da Nota.</t>
  </si>
  <si>
    <t>A busca pelo cliente será feita pelo CNPJ ou Código</t>
  </si>
  <si>
    <t>Aguardando resposta do Osvaldo em relação ao vencimento: 
- Será gerado pela Condição de Cobrança o você prefere deixar informado na planilha?
- É sempre um vencimento para cada nota?</t>
  </si>
  <si>
    <t>Informar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</si>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</sst>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000"/>
    <numFmt numFmtId="166" formatCode="0000000000"/>
    <numFmt numFmtId="167" formatCode="000000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3" fillId="0" borderId="1" xfId="0" applyFont="1" applyBorder="1"/>
    <xf numFmtId="0" fontId="3" fillId="2" borderId="1" xfId="0" applyFont="1" applyFill="1" applyBorder="1"/>
    <xf numFmtId="14" fontId="3" fillId="2" borderId="1" xfId="0" quotePrefix="1" applyNumberFormat="1" applyFont="1" applyFill="1" applyBorder="1"/>
    <xf numFmtId="0" fontId="3" fillId="2" borderId="1" xfId="0" quotePrefix="1" applyFont="1" applyFill="1" applyBorder="1"/>
    <xf numFmtId="0" fontId="0" fillId="2" borderId="1" xfId="0" applyFill="1" applyBorder="1"/>
    <xf numFmtId="2" fontId="0" fillId="2" borderId="1" xfId="0" applyNumberFormat="1" applyFill="1" applyBorder="1"/>
    <xf numFmtId="165" fontId="0" fillId="2" borderId="1" xfId="0" quotePrefix="1" applyNumberFormat="1" applyFill="1" applyBorder="1"/>
    <xf numFmtId="0" fontId="0" fillId="2" borderId="1" xfId="0" quotePrefix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2" fontId="0" fillId="0" borderId="0" xfId="0" applyNumberFormat="1"/>
    <xf numFmtId="0" fontId="0" fillId="3" borderId="1" xfId="0" applyFill="1" applyBorder="1"/>
    <xf numFmtId="167" fontId="5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/>
    <xf numFmtId="164" fontId="3" fillId="3" borderId="1" xfId="0" quotePrefix="1" applyNumberFormat="1" applyFont="1" applyFill="1" applyBorder="1"/>
    <xf numFmtId="166" fontId="3" fillId="3" borderId="1" xfId="0" quotePrefix="1" applyNumberFormat="1" applyFont="1" applyFill="1" applyBorder="1"/>
    <xf numFmtId="14" fontId="3" fillId="3" borderId="1" xfId="0" quotePrefix="1" applyNumberFormat="1" applyFont="1" applyFill="1" applyBorder="1"/>
    <xf numFmtId="0" fontId="3" fillId="3" borderId="1" xfId="0" quotePrefix="1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165" fontId="0" fillId="3" borderId="1" xfId="0" quotePrefix="1" applyNumberFormat="1" applyFill="1" applyBorder="1"/>
    <xf numFmtId="14" fontId="5" fillId="3" borderId="1" xfId="0" applyNumberFormat="1" applyFont="1" applyFill="1" applyBorder="1" applyAlignment="1">
      <alignment horizontal="center"/>
    </xf>
    <xf numFmtId="0" fontId="0" fillId="5" borderId="1" xfId="0" applyFill="1" applyBorder="1"/>
    <xf numFmtId="167" fontId="5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/>
    <xf numFmtId="164" fontId="3" fillId="5" borderId="1" xfId="0" quotePrefix="1" applyNumberFormat="1" applyFont="1" applyFill="1" applyBorder="1"/>
    <xf numFmtId="166" fontId="3" fillId="5" borderId="1" xfId="0" quotePrefix="1" applyNumberFormat="1" applyFont="1" applyFill="1" applyBorder="1"/>
    <xf numFmtId="14" fontId="3" fillId="5" borderId="1" xfId="0" quotePrefix="1" applyNumberFormat="1" applyFont="1" applyFill="1" applyBorder="1"/>
    <xf numFmtId="0" fontId="3" fillId="5" borderId="1" xfId="0" quotePrefix="1" applyFont="1" applyFill="1" applyBorder="1"/>
    <xf numFmtId="164" fontId="0" fillId="5" borderId="1" xfId="0" applyNumberFormat="1" applyFill="1" applyBorder="1"/>
    <xf numFmtId="2" fontId="0" fillId="5" borderId="1" xfId="0" applyNumberFormat="1" applyFill="1" applyBorder="1"/>
    <xf numFmtId="2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167" fontId="0" fillId="7" borderId="1" xfId="0" applyNumberFormat="1" applyFill="1" applyBorder="1" applyAlignment="1">
      <alignment horizontal="left"/>
    </xf>
    <xf numFmtId="0" fontId="0" fillId="7" borderId="1" xfId="0" applyFill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quotePrefix="1" applyFont="1" applyFill="1" applyBorder="1"/>
    <xf numFmtId="14" fontId="3" fillId="7" borderId="1" xfId="0" quotePrefix="1" applyNumberFormat="1" applyFont="1" applyFill="1" applyBorder="1"/>
    <xf numFmtId="2" fontId="0" fillId="7" borderId="1" xfId="0" applyNumberFormat="1" applyFill="1" applyBorder="1"/>
    <xf numFmtId="2" fontId="4" fillId="7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/>
    <xf numFmtId="164" fontId="3" fillId="7" borderId="1" xfId="0" quotePrefix="1" applyNumberFormat="1" applyFont="1" applyFill="1" applyBorder="1"/>
    <xf numFmtId="166" fontId="0" fillId="5" borderId="1" xfId="0" quotePrefix="1" applyNumberFormat="1" applyFill="1" applyBorder="1"/>
    <xf numFmtId="0" fontId="5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4" fillId="7" borderId="1" xfId="0" applyFont="1" applyFill="1" applyBorder="1"/>
    <xf numFmtId="165" fontId="0" fillId="5" borderId="1" xfId="0" quotePrefix="1" applyNumberFormat="1" applyFill="1" applyBorder="1"/>
    <xf numFmtId="165" fontId="0" fillId="7" borderId="1" xfId="0" quotePrefix="1" applyNumberFormat="1" applyFill="1" applyBorder="1"/>
    <xf numFmtId="166" fontId="3" fillId="7" borderId="1" xfId="0" applyNumberFormat="1" applyFont="1" applyFill="1" applyBorder="1"/>
    <xf numFmtId="164" fontId="0" fillId="7" borderId="1" xfId="0" applyNumberFormat="1" applyFill="1" applyBorder="1"/>
    <xf numFmtId="0" fontId="5" fillId="8" borderId="1" xfId="0" applyFont="1" applyFill="1" applyBorder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6" fontId="0" fillId="3" borderId="1" xfId="0" quotePrefix="1" applyNumberFormat="1" applyFill="1" applyBorder="1"/>
    <xf numFmtId="166" fontId="0" fillId="7" borderId="1" xfId="0" applyNumberFormat="1" applyFill="1" applyBorder="1"/>
    <xf numFmtId="14" fontId="5" fillId="5" borderId="1" xfId="0" applyNumberFormat="1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5" fillId="0" borderId="2" xfId="0" applyFont="1" applyBorder="1"/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B224-0731-4A39-A1AE-97589DD72FAB}">
  <dimension ref="A1:AH19"/>
  <sheetViews>
    <sheetView tabSelected="1" zoomScale="90" zoomScaleNormal="90" workbookViewId="0"/>
  </sheetViews>
  <sheetFormatPr defaultRowHeight="15" x14ac:dyDescent="0.25"/>
  <cols>
    <col min="1" max="1" width="10" style="1" customWidth="1"/>
    <col min="2" max="2" width="7.7109375" style="1" customWidth="1"/>
    <col min="3" max="3" width="11.42578125" style="1" bestFit="1" customWidth="1"/>
    <col min="4" max="4" width="11.42578125" style="1" customWidth="1"/>
    <col min="5" max="5" width="30.5703125" bestFit="1" customWidth="1"/>
    <col min="6" max="6" width="32.85546875" bestFit="1" customWidth="1"/>
    <col min="7" max="7" width="11.140625" customWidth="1"/>
    <col min="8" max="8" width="14.85546875" bestFit="1" customWidth="1"/>
    <col min="9" max="9" width="11.85546875" bestFit="1" customWidth="1"/>
    <col min="10" max="10" width="16.140625" bestFit="1" customWidth="1"/>
    <col min="11" max="11" width="14" bestFit="1" customWidth="1"/>
    <col min="12" max="12" width="12.7109375" bestFit="1" customWidth="1"/>
    <col min="13" max="13" width="52" bestFit="1" customWidth="1"/>
    <col min="14" max="14" width="11.140625" bestFit="1" customWidth="1"/>
    <col min="15" max="15" width="17.42578125" bestFit="1" customWidth="1"/>
    <col min="16" max="22" width="17.42578125" customWidth="1"/>
    <col min="23" max="23" width="22.28515625" bestFit="1" customWidth="1"/>
    <col min="24" max="24" width="22.28515625" customWidth="1"/>
    <col min="25" max="25" width="10.140625" bestFit="1" customWidth="1"/>
    <col min="26" max="26" width="15.42578125" bestFit="1" customWidth="1"/>
    <col min="27" max="27" width="9.28515625" bestFit="1" customWidth="1"/>
    <col min="28" max="28" width="13.5703125" customWidth="1"/>
    <col min="29" max="29" width="33.42578125" bestFit="1" customWidth="1"/>
    <col min="30" max="30" width="16" customWidth="1"/>
    <col min="31" max="31" width="16.28515625" customWidth="1"/>
    <col min="32" max="32" width="15.7109375" bestFit="1" customWidth="1"/>
    <col min="33" max="33" width="17.140625" bestFit="1" customWidth="1"/>
  </cols>
  <sheetData>
    <row r="1" spans="1:34" s="69" customFormat="1" x14ac:dyDescent="0.25">
      <c r="A1" s="3"/>
      <c r="B1" s="3"/>
      <c r="C1" s="3" t="s">
        <v>61</v>
      </c>
      <c r="D1" s="3"/>
      <c r="E1" s="2"/>
      <c r="F1" s="2"/>
      <c r="G1" s="3" t="s">
        <v>61</v>
      </c>
      <c r="H1" s="3" t="s">
        <v>61</v>
      </c>
      <c r="I1" s="3" t="s">
        <v>61</v>
      </c>
      <c r="J1" s="3" t="s">
        <v>61</v>
      </c>
      <c r="K1" s="3" t="s">
        <v>61</v>
      </c>
      <c r="L1" s="3" t="s">
        <v>61</v>
      </c>
      <c r="M1" s="3" t="s">
        <v>61</v>
      </c>
      <c r="N1" s="3" t="s">
        <v>61</v>
      </c>
      <c r="O1" s="3" t="s">
        <v>61</v>
      </c>
      <c r="P1" s="2"/>
      <c r="Q1" s="2"/>
      <c r="R1" s="2"/>
      <c r="S1" s="2"/>
      <c r="T1" s="2"/>
      <c r="U1" s="2"/>
      <c r="V1" s="2"/>
      <c r="W1" s="2"/>
      <c r="X1" s="2"/>
      <c r="Y1" s="3" t="s">
        <v>61</v>
      </c>
      <c r="Z1" s="3" t="s">
        <v>61</v>
      </c>
      <c r="AA1" s="3" t="s">
        <v>61</v>
      </c>
      <c r="AB1" s="3" t="s">
        <v>61</v>
      </c>
      <c r="AC1" s="3" t="s">
        <v>61</v>
      </c>
      <c r="AD1" s="3" t="s">
        <v>62</v>
      </c>
      <c r="AE1" s="2"/>
      <c r="AF1" s="2"/>
      <c r="AG1" s="2"/>
      <c r="AH1" s="2"/>
    </row>
    <row r="2" spans="1:34" ht="45" x14ac:dyDescent="0.25">
      <c r="A2" s="70" t="s">
        <v>0</v>
      </c>
      <c r="B2" s="70" t="s">
        <v>1</v>
      </c>
      <c r="C2" s="71" t="s">
        <v>20</v>
      </c>
      <c r="D2" s="71" t="s">
        <v>21</v>
      </c>
      <c r="E2" s="72" t="s">
        <v>10</v>
      </c>
      <c r="F2" s="72" t="s">
        <v>9</v>
      </c>
      <c r="G2" s="72" t="s">
        <v>13</v>
      </c>
      <c r="H2" s="72" t="s">
        <v>8</v>
      </c>
      <c r="I2" s="72" t="s">
        <v>7</v>
      </c>
      <c r="J2" s="73" t="s">
        <v>5</v>
      </c>
      <c r="K2" s="72" t="s">
        <v>11</v>
      </c>
      <c r="L2" s="70" t="s">
        <v>12</v>
      </c>
      <c r="M2" s="71" t="s">
        <v>25</v>
      </c>
      <c r="N2" s="70" t="s">
        <v>2</v>
      </c>
      <c r="O2" s="70" t="s">
        <v>3</v>
      </c>
      <c r="P2" s="74" t="s">
        <v>40</v>
      </c>
      <c r="Q2" s="71" t="s">
        <v>31</v>
      </c>
      <c r="R2" s="71" t="s">
        <v>32</v>
      </c>
      <c r="S2" s="71" t="s">
        <v>33</v>
      </c>
      <c r="T2" s="71" t="s">
        <v>34</v>
      </c>
      <c r="U2" s="71" t="s">
        <v>35</v>
      </c>
      <c r="V2" s="71" t="s">
        <v>36</v>
      </c>
      <c r="W2" s="71" t="s">
        <v>37</v>
      </c>
      <c r="X2" s="71" t="s">
        <v>38</v>
      </c>
      <c r="Y2" s="75" t="s">
        <v>14</v>
      </c>
      <c r="Z2" s="75" t="s">
        <v>15</v>
      </c>
      <c r="AA2" s="76" t="s">
        <v>16</v>
      </c>
      <c r="AB2" s="70" t="s">
        <v>4</v>
      </c>
      <c r="AC2" s="70" t="s">
        <v>6</v>
      </c>
      <c r="AD2" s="11" t="s">
        <v>39</v>
      </c>
      <c r="AE2" s="11" t="s">
        <v>30</v>
      </c>
      <c r="AF2" s="10" t="s">
        <v>27</v>
      </c>
      <c r="AG2" s="10" t="s">
        <v>28</v>
      </c>
      <c r="AH2" s="10" t="s">
        <v>29</v>
      </c>
    </row>
    <row r="3" spans="1:34" s="1" customFormat="1" x14ac:dyDescent="0.25">
      <c r="A3" s="16" t="s">
        <v>18</v>
      </c>
      <c r="B3" s="16">
        <v>1</v>
      </c>
      <c r="C3" s="17">
        <v>197</v>
      </c>
      <c r="D3" s="18" t="s">
        <v>41</v>
      </c>
      <c r="E3" s="19" t="s">
        <v>22</v>
      </c>
      <c r="F3" s="19" t="s">
        <v>23</v>
      </c>
      <c r="G3" s="20">
        <v>0</v>
      </c>
      <c r="H3" s="19">
        <v>510</v>
      </c>
      <c r="I3" s="21">
        <v>1970001</v>
      </c>
      <c r="J3" s="22">
        <v>44866</v>
      </c>
      <c r="K3" s="23">
        <v>1001</v>
      </c>
      <c r="L3" s="24">
        <v>1</v>
      </c>
      <c r="M3" s="54" t="s">
        <v>26</v>
      </c>
      <c r="N3" s="16">
        <v>2</v>
      </c>
      <c r="O3" s="25">
        <v>27.37</v>
      </c>
      <c r="P3" s="26">
        <f t="shared" ref="P3:P8" si="0">N3*O3</f>
        <v>54.74</v>
      </c>
      <c r="Q3" s="27"/>
      <c r="R3" s="26"/>
      <c r="S3" s="26"/>
      <c r="T3" s="26"/>
      <c r="U3" s="26"/>
      <c r="V3" s="26"/>
      <c r="W3" s="26">
        <f>SUM(T3+U3+V3)</f>
        <v>0</v>
      </c>
      <c r="X3" s="26">
        <f>P3-Q3-R3-S3-W3</f>
        <v>54.74</v>
      </c>
      <c r="Y3" s="28">
        <v>1</v>
      </c>
      <c r="Z3" s="28">
        <v>1</v>
      </c>
      <c r="AA3" s="28">
        <v>2</v>
      </c>
      <c r="AB3" s="63">
        <v>1970001</v>
      </c>
      <c r="AC3" s="16" t="s">
        <v>24</v>
      </c>
      <c r="AD3" s="29">
        <v>44895</v>
      </c>
      <c r="AE3" s="18">
        <v>1011</v>
      </c>
      <c r="AF3" s="18" t="s">
        <v>51</v>
      </c>
      <c r="AG3" s="18"/>
      <c r="AH3" s="18" t="s">
        <v>54</v>
      </c>
    </row>
    <row r="4" spans="1:34" s="1" customFormat="1" x14ac:dyDescent="0.25">
      <c r="A4" s="30" t="s">
        <v>19</v>
      </c>
      <c r="B4" s="30">
        <v>1</v>
      </c>
      <c r="C4" s="31">
        <v>187</v>
      </c>
      <c r="D4" s="32" t="s">
        <v>42</v>
      </c>
      <c r="E4" s="33" t="s">
        <v>43</v>
      </c>
      <c r="F4" s="33" t="s">
        <v>44</v>
      </c>
      <c r="G4" s="34">
        <v>0</v>
      </c>
      <c r="H4" s="33">
        <v>508</v>
      </c>
      <c r="I4" s="35">
        <v>1870002</v>
      </c>
      <c r="J4" s="36">
        <v>44866</v>
      </c>
      <c r="K4" s="37">
        <v>1001</v>
      </c>
      <c r="L4" s="38">
        <v>2</v>
      </c>
      <c r="M4" s="55" t="s">
        <v>45</v>
      </c>
      <c r="N4" s="30">
        <v>1</v>
      </c>
      <c r="O4" s="39">
        <v>1000</v>
      </c>
      <c r="P4" s="40">
        <f t="shared" si="0"/>
        <v>1000</v>
      </c>
      <c r="Q4" s="32">
        <f>IF((P4*0.015)&gt;10,P4*0.015,0)</f>
        <v>15</v>
      </c>
      <c r="R4" s="41">
        <f>P4*0.11</f>
        <v>110</v>
      </c>
      <c r="S4" s="40">
        <f>P4*5%</f>
        <v>50</v>
      </c>
      <c r="T4" s="41">
        <f>P4*0.0065</f>
        <v>6.5</v>
      </c>
      <c r="U4" s="41">
        <f>P4*0.03</f>
        <v>30</v>
      </c>
      <c r="V4" s="41">
        <f>P4*0.01</f>
        <v>10</v>
      </c>
      <c r="W4" s="40">
        <f>T4+U4+V4</f>
        <v>46.5</v>
      </c>
      <c r="X4" s="40">
        <f>P4-Q4-R4-S4-W4</f>
        <v>778.5</v>
      </c>
      <c r="Y4" s="57">
        <v>1</v>
      </c>
      <c r="Z4" s="57">
        <v>1</v>
      </c>
      <c r="AA4" s="57">
        <v>2</v>
      </c>
      <c r="AB4" s="53">
        <v>1870002</v>
      </c>
      <c r="AC4" s="30" t="s">
        <v>24</v>
      </c>
      <c r="AD4" s="65">
        <v>44885</v>
      </c>
      <c r="AE4" s="32">
        <v>3020</v>
      </c>
      <c r="AF4" s="32" t="s">
        <v>52</v>
      </c>
      <c r="AG4" s="32"/>
      <c r="AH4" s="32" t="s">
        <v>54</v>
      </c>
    </row>
    <row r="5" spans="1:34" s="1" customFormat="1" x14ac:dyDescent="0.25">
      <c r="A5" s="30" t="s">
        <v>19</v>
      </c>
      <c r="B5" s="30">
        <v>2</v>
      </c>
      <c r="C5" s="31">
        <v>187</v>
      </c>
      <c r="D5" s="32" t="s">
        <v>42</v>
      </c>
      <c r="E5" s="33" t="s">
        <v>43</v>
      </c>
      <c r="F5" s="33" t="s">
        <v>44</v>
      </c>
      <c r="G5" s="34">
        <v>0</v>
      </c>
      <c r="H5" s="33">
        <v>508</v>
      </c>
      <c r="I5" s="35">
        <v>1870022</v>
      </c>
      <c r="J5" s="36">
        <v>44866</v>
      </c>
      <c r="K5" s="37">
        <v>1001</v>
      </c>
      <c r="L5" s="38">
        <v>22</v>
      </c>
      <c r="M5" s="55" t="s">
        <v>46</v>
      </c>
      <c r="N5" s="30">
        <v>2</v>
      </c>
      <c r="O5" s="39">
        <v>400</v>
      </c>
      <c r="P5" s="40">
        <f t="shared" si="0"/>
        <v>800</v>
      </c>
      <c r="Q5" s="40">
        <f>IF((P5*0.015)&gt;10,P5*0.015,0)</f>
        <v>12</v>
      </c>
      <c r="R5" s="41">
        <f>P5*0.11</f>
        <v>88</v>
      </c>
      <c r="S5" s="40">
        <f>P5*5%</f>
        <v>40</v>
      </c>
      <c r="T5" s="41">
        <f>P5*0.0065</f>
        <v>5.2</v>
      </c>
      <c r="U5" s="41">
        <f>P5*0.03</f>
        <v>24</v>
      </c>
      <c r="V5" s="41">
        <f>P5*0.01</f>
        <v>8</v>
      </c>
      <c r="W5" s="40">
        <f>T5+U5+V5</f>
        <v>37.200000000000003</v>
      </c>
      <c r="X5" s="40">
        <f>P5-Q5-R5-S5-W5</f>
        <v>622.79999999999995</v>
      </c>
      <c r="Y5" s="57">
        <v>1</v>
      </c>
      <c r="Z5" s="57">
        <v>1</v>
      </c>
      <c r="AA5" s="57">
        <v>2</v>
      </c>
      <c r="AB5" s="53">
        <v>1870022</v>
      </c>
      <c r="AC5" s="30" t="s">
        <v>24</v>
      </c>
      <c r="AD5" s="65">
        <v>44885</v>
      </c>
      <c r="AE5" s="32">
        <v>3020</v>
      </c>
      <c r="AF5" s="32" t="s">
        <v>56</v>
      </c>
      <c r="AG5" s="32"/>
      <c r="AH5" s="32" t="s">
        <v>55</v>
      </c>
    </row>
    <row r="6" spans="1:34" s="1" customFormat="1" x14ac:dyDescent="0.25">
      <c r="A6" s="42">
        <v>3</v>
      </c>
      <c r="B6" s="43">
        <v>1</v>
      </c>
      <c r="C6" s="51">
        <v>192</v>
      </c>
      <c r="D6" s="45" t="s">
        <v>47</v>
      </c>
      <c r="E6" s="46" t="s">
        <v>48</v>
      </c>
      <c r="F6" s="46" t="s">
        <v>49</v>
      </c>
      <c r="G6" s="52">
        <v>0</v>
      </c>
      <c r="H6" s="46">
        <v>506</v>
      </c>
      <c r="I6" s="59">
        <v>920001</v>
      </c>
      <c r="J6" s="48">
        <v>44866</v>
      </c>
      <c r="K6" s="47">
        <v>1001</v>
      </c>
      <c r="L6" s="60">
        <v>1</v>
      </c>
      <c r="M6" s="61" t="s">
        <v>26</v>
      </c>
      <c r="N6" s="43">
        <v>50</v>
      </c>
      <c r="O6" s="49">
        <v>20</v>
      </c>
      <c r="P6" s="50">
        <f t="shared" si="0"/>
        <v>1000</v>
      </c>
      <c r="Q6" s="50">
        <f>IF((P6*0.015)&gt;10,P6*0.015,0)</f>
        <v>15</v>
      </c>
      <c r="R6" s="50"/>
      <c r="S6" s="50"/>
      <c r="T6" s="56">
        <f>P6*0.0065</f>
        <v>6.5</v>
      </c>
      <c r="U6" s="56">
        <f>P6*0.03</f>
        <v>30</v>
      </c>
      <c r="V6" s="56">
        <f>P6*0.01</f>
        <v>10</v>
      </c>
      <c r="W6" s="50">
        <f>T6+U6+V6</f>
        <v>46.5</v>
      </c>
      <c r="X6" s="50">
        <f t="shared" ref="X6:X8" si="1">P6-Q6-R6-S6-W6</f>
        <v>938.5</v>
      </c>
      <c r="Y6" s="58">
        <v>1</v>
      </c>
      <c r="Z6" s="58">
        <v>1</v>
      </c>
      <c r="AA6" s="58">
        <v>2</v>
      </c>
      <c r="AB6" s="64">
        <v>920001</v>
      </c>
      <c r="AC6" s="43" t="s">
        <v>24</v>
      </c>
      <c r="AD6" s="66">
        <v>44875</v>
      </c>
      <c r="AE6" s="45">
        <v>5112</v>
      </c>
      <c r="AF6" s="45" t="s">
        <v>53</v>
      </c>
      <c r="AG6" s="45"/>
      <c r="AH6" s="45" t="s">
        <v>54</v>
      </c>
    </row>
    <row r="7" spans="1:34" s="1" customFormat="1" x14ac:dyDescent="0.25">
      <c r="A7" s="42">
        <v>3</v>
      </c>
      <c r="B7" s="43">
        <v>2</v>
      </c>
      <c r="C7" s="51">
        <v>192</v>
      </c>
      <c r="D7" s="45" t="s">
        <v>47</v>
      </c>
      <c r="E7" s="46" t="s">
        <v>48</v>
      </c>
      <c r="F7" s="46" t="s">
        <v>49</v>
      </c>
      <c r="G7" s="52">
        <v>0</v>
      </c>
      <c r="H7" s="46">
        <v>506</v>
      </c>
      <c r="I7" s="59">
        <v>920004</v>
      </c>
      <c r="J7" s="48">
        <v>44866</v>
      </c>
      <c r="K7" s="47">
        <v>1001</v>
      </c>
      <c r="L7" s="60">
        <v>4</v>
      </c>
      <c r="M7" s="62" t="s">
        <v>50</v>
      </c>
      <c r="N7" s="43">
        <v>1</v>
      </c>
      <c r="O7" s="49">
        <v>2000</v>
      </c>
      <c r="P7" s="50">
        <f t="shared" si="0"/>
        <v>2000</v>
      </c>
      <c r="Q7" s="50">
        <f>IF((P7*0.015)&gt;10,P7*0.015,0)</f>
        <v>30</v>
      </c>
      <c r="R7" s="50"/>
      <c r="S7" s="50"/>
      <c r="T7" s="56">
        <f t="shared" ref="T7:T8" si="2">P7*0.0065</f>
        <v>13</v>
      </c>
      <c r="U7" s="56">
        <f t="shared" ref="U7:U8" si="3">P7*0.03</f>
        <v>60</v>
      </c>
      <c r="V7" s="56">
        <f t="shared" ref="V7:V8" si="4">P7*0.01</f>
        <v>20</v>
      </c>
      <c r="W7" s="50">
        <f t="shared" ref="W7:W8" si="5">T7+U7+V7</f>
        <v>93</v>
      </c>
      <c r="X7" s="50">
        <f t="shared" si="1"/>
        <v>1877</v>
      </c>
      <c r="Y7" s="58">
        <v>1</v>
      </c>
      <c r="Z7" s="58">
        <v>1</v>
      </c>
      <c r="AA7" s="58">
        <v>2</v>
      </c>
      <c r="AB7" s="64">
        <v>920004</v>
      </c>
      <c r="AC7" s="43" t="s">
        <v>24</v>
      </c>
      <c r="AD7" s="66">
        <v>44875</v>
      </c>
      <c r="AE7" s="45">
        <v>5112</v>
      </c>
      <c r="AF7" s="45" t="s">
        <v>53</v>
      </c>
      <c r="AG7" s="45"/>
      <c r="AH7" s="45" t="s">
        <v>54</v>
      </c>
    </row>
    <row r="8" spans="1:34" s="1" customFormat="1" x14ac:dyDescent="0.25">
      <c r="A8" s="42">
        <v>3</v>
      </c>
      <c r="B8" s="43">
        <v>3</v>
      </c>
      <c r="C8" s="51">
        <v>192</v>
      </c>
      <c r="D8" s="45" t="s">
        <v>47</v>
      </c>
      <c r="E8" s="46" t="s">
        <v>48</v>
      </c>
      <c r="F8" s="46" t="s">
        <v>49</v>
      </c>
      <c r="G8" s="52">
        <v>0</v>
      </c>
      <c r="H8" s="46">
        <v>506</v>
      </c>
      <c r="I8" s="59">
        <v>920022</v>
      </c>
      <c r="J8" s="48">
        <v>44866</v>
      </c>
      <c r="K8" s="47">
        <v>1001</v>
      </c>
      <c r="L8" s="60">
        <v>22</v>
      </c>
      <c r="M8" s="44" t="s">
        <v>46</v>
      </c>
      <c r="N8" s="43">
        <v>120</v>
      </c>
      <c r="O8" s="49">
        <v>8</v>
      </c>
      <c r="P8" s="50">
        <f t="shared" si="0"/>
        <v>960</v>
      </c>
      <c r="Q8" s="50">
        <f>IF((P8*0.015)&gt;10,P8*0.015,0)</f>
        <v>14.399999999999999</v>
      </c>
      <c r="R8" s="50"/>
      <c r="S8" s="50"/>
      <c r="T8" s="56">
        <f t="shared" si="2"/>
        <v>6.2399999999999993</v>
      </c>
      <c r="U8" s="56">
        <f t="shared" si="3"/>
        <v>28.799999999999997</v>
      </c>
      <c r="V8" s="56">
        <f t="shared" si="4"/>
        <v>9.6</v>
      </c>
      <c r="W8" s="50">
        <f t="shared" si="5"/>
        <v>44.64</v>
      </c>
      <c r="X8" s="50">
        <f t="shared" si="1"/>
        <v>900.96</v>
      </c>
      <c r="Y8" s="58">
        <v>1</v>
      </c>
      <c r="Z8" s="58">
        <v>1</v>
      </c>
      <c r="AA8" s="58">
        <v>2</v>
      </c>
      <c r="AB8" s="59">
        <v>920022</v>
      </c>
      <c r="AC8" s="43" t="s">
        <v>24</v>
      </c>
      <c r="AD8" s="66">
        <v>44875</v>
      </c>
      <c r="AE8" s="45">
        <v>5112</v>
      </c>
      <c r="AF8" s="45" t="s">
        <v>53</v>
      </c>
      <c r="AG8" s="45"/>
      <c r="AH8" s="45" t="s">
        <v>55</v>
      </c>
    </row>
    <row r="9" spans="1:34" s="1" customFormat="1" x14ac:dyDescent="0.25">
      <c r="A9" s="6"/>
      <c r="B9" s="6"/>
      <c r="C9" s="14"/>
      <c r="D9" s="12"/>
      <c r="E9" s="3"/>
      <c r="F9" s="3"/>
      <c r="G9" s="5"/>
      <c r="H9" s="3"/>
      <c r="I9" s="3"/>
      <c r="J9" s="4"/>
      <c r="K9" s="5"/>
      <c r="L9" s="6"/>
      <c r="M9" s="6"/>
      <c r="N9" s="6"/>
      <c r="O9" s="7"/>
      <c r="P9" s="13"/>
      <c r="Q9" s="13"/>
      <c r="R9" s="13"/>
      <c r="S9" s="13"/>
      <c r="T9" s="13"/>
      <c r="U9" s="13"/>
      <c r="V9" s="13"/>
      <c r="W9" s="13"/>
      <c r="X9" s="13"/>
      <c r="Y9" s="8"/>
      <c r="Z9" s="8"/>
      <c r="AA9" s="9"/>
      <c r="AB9" s="9"/>
      <c r="AC9" s="6"/>
      <c r="AD9" s="12"/>
      <c r="AE9" s="12"/>
      <c r="AF9" s="12"/>
      <c r="AG9" s="12"/>
      <c r="AH9" s="12"/>
    </row>
    <row r="10" spans="1:34" x14ac:dyDescent="0.25">
      <c r="A10"/>
      <c r="B10"/>
      <c r="C10"/>
      <c r="D10"/>
      <c r="R10" s="15"/>
    </row>
    <row r="11" spans="1:34" x14ac:dyDescent="0.25">
      <c r="A11"/>
      <c r="B11"/>
      <c r="C11"/>
      <c r="D11"/>
      <c r="E11" s="67" t="s">
        <v>57</v>
      </c>
      <c r="F11" s="67"/>
      <c r="G11" s="67"/>
      <c r="H11" s="67"/>
      <c r="I11" s="67"/>
      <c r="J11" s="67"/>
      <c r="K11" s="67"/>
    </row>
    <row r="12" spans="1:34" x14ac:dyDescent="0.25">
      <c r="A12"/>
      <c r="B12"/>
      <c r="C12"/>
      <c r="D12"/>
      <c r="E12" s="67" t="s">
        <v>17</v>
      </c>
      <c r="F12" s="67"/>
      <c r="G12" s="67"/>
      <c r="H12" s="67"/>
      <c r="I12" s="67"/>
      <c r="J12" s="67"/>
      <c r="K12" s="67"/>
      <c r="U12" s="15"/>
    </row>
    <row r="13" spans="1:34" x14ac:dyDescent="0.25">
      <c r="A13"/>
      <c r="B13"/>
      <c r="C13"/>
      <c r="D13"/>
      <c r="E13" t="s">
        <v>58</v>
      </c>
      <c r="W13" s="15"/>
    </row>
    <row r="14" spans="1:34" x14ac:dyDescent="0.25">
      <c r="A14"/>
      <c r="B14"/>
      <c r="C14"/>
      <c r="D14"/>
      <c r="E14" t="s">
        <v>59</v>
      </c>
    </row>
    <row r="15" spans="1:34" ht="43.5" customHeight="1" x14ac:dyDescent="0.25">
      <c r="A15"/>
      <c r="B15"/>
      <c r="C15"/>
      <c r="D15"/>
      <c r="E15" s="68" t="s">
        <v>60</v>
      </c>
      <c r="F15" s="68"/>
      <c r="G15" s="68"/>
      <c r="H15" s="68"/>
      <c r="I15" s="68"/>
      <c r="J15" s="68"/>
    </row>
    <row r="16" spans="1:34" x14ac:dyDescent="0.25">
      <c r="A16"/>
      <c r="B16"/>
      <c r="C16"/>
      <c r="D16"/>
    </row>
    <row r="17" customFormat="1" x14ac:dyDescent="0.25"/>
    <row r="18" customFormat="1" x14ac:dyDescent="0.25"/>
    <row r="19" customFormat="1" x14ac:dyDescent="0.25"/>
  </sheetData>
  <mergeCells count="3">
    <mergeCell ref="E11:K11"/>
    <mergeCell ref="E12:K12"/>
    <mergeCell ref="E15:J15"/>
  </mergeCells>
  <phoneticPr fontId="2" type="noConversion"/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nota_fiscal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K. Nagano</dc:creator>
  <cp:keywords/>
  <dc:description/>
  <cp:lastModifiedBy>Mayumi</cp:lastModifiedBy>
  <cp:revision/>
  <dcterms:created xsi:type="dcterms:W3CDTF">2022-11-08T16:36:26Z</dcterms:created>
  <dcterms:modified xsi:type="dcterms:W3CDTF">2022-11-22T12:47:41Z</dcterms:modified>
  <cp:category/>
  <cp:contentStatus/>
</cp:coreProperties>
</file>