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Downloads\"/>
    </mc:Choice>
  </mc:AlternateContent>
  <xr:revisionPtr revIDLastSave="0" documentId="13_ncr:1_{8092C089-BC81-499B-AE9C-9178F5F0E921}" xr6:coauthVersionLast="44" xr6:coauthVersionMax="45" xr10:uidLastSave="{00000000-0000-0000-0000-000000000000}"/>
  <bookViews>
    <workbookView xWindow="-108" yWindow="-108" windowWidth="23256" windowHeight="12576" tabRatio="434" xr2:uid="{00000000-000D-0000-FFFF-FFFF00000000}"/>
  </bookViews>
  <sheets>
    <sheet name="Ex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3" i="1"/>
  <c r="I21" i="1" l="1"/>
  <c r="L3" i="1" l="1"/>
  <c r="L4" i="1"/>
  <c r="L5" i="1" s="1"/>
  <c r="C15" i="1"/>
  <c r="C11" i="1"/>
  <c r="C7" i="1"/>
  <c r="C5" i="1"/>
  <c r="C6" i="1"/>
  <c r="C8" i="1"/>
  <c r="C9" i="1"/>
  <c r="C10" i="1"/>
  <c r="C12" i="1"/>
  <c r="C13" i="1"/>
  <c r="C14" i="1"/>
  <c r="C16" i="1"/>
  <c r="C17" i="1"/>
  <c r="C18" i="1"/>
  <c r="C4" i="1"/>
  <c r="L21" i="1"/>
  <c r="L6" i="1" l="1"/>
  <c r="D5" i="1"/>
  <c r="E4" i="1"/>
  <c r="E5" i="1"/>
  <c r="E3" i="1"/>
  <c r="L7" i="1" l="1"/>
  <c r="D6" i="1"/>
  <c r="E6" i="1" s="1"/>
  <c r="I3" i="1"/>
  <c r="I4" i="1"/>
  <c r="I5" i="1"/>
  <c r="I6" i="1"/>
  <c r="L8" i="1" l="1"/>
  <c r="D7" i="1"/>
  <c r="E7" i="1" s="1"/>
  <c r="I7" i="1" s="1"/>
  <c r="C24" i="1"/>
  <c r="F3" i="1"/>
  <c r="B4" i="1"/>
  <c r="B5" i="1" s="1"/>
  <c r="B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L9" i="1" l="1"/>
  <c r="D8" i="1"/>
  <c r="E8" i="1" s="1"/>
  <c r="I8" i="1"/>
  <c r="G3" i="1"/>
  <c r="H3" i="1" s="1"/>
  <c r="F4" i="1"/>
  <c r="G4" i="1" s="1"/>
  <c r="F6" i="1"/>
  <c r="G6" i="1" s="1"/>
  <c r="B7" i="1"/>
  <c r="F5" i="1"/>
  <c r="G5" i="1" s="1"/>
  <c r="L10" i="1" l="1"/>
  <c r="D9" i="1"/>
  <c r="H4" i="1"/>
  <c r="H5" i="1" s="1"/>
  <c r="H6" i="1" s="1"/>
  <c r="F7" i="1"/>
  <c r="G7" i="1" s="1"/>
  <c r="B8" i="1"/>
  <c r="E9" i="1" l="1"/>
  <c r="L11" i="1"/>
  <c r="D10" i="1"/>
  <c r="H7" i="1"/>
  <c r="B9" i="1"/>
  <c r="F8" i="1"/>
  <c r="G8" i="1" s="1"/>
  <c r="E10" i="1" l="1"/>
  <c r="L12" i="1"/>
  <c r="D11" i="1"/>
  <c r="I9" i="1"/>
  <c r="I10" i="1"/>
  <c r="H8" i="1"/>
  <c r="B10" i="1"/>
  <c r="F9" i="1"/>
  <c r="G9" i="1" s="1"/>
  <c r="E11" i="1" l="1"/>
  <c r="L13" i="1"/>
  <c r="D12" i="1"/>
  <c r="H9" i="1"/>
  <c r="B11" i="1"/>
  <c r="F10" i="1"/>
  <c r="G10" i="1" s="1"/>
  <c r="E12" i="1" l="1"/>
  <c r="L14" i="1"/>
  <c r="D13" i="1"/>
  <c r="I11" i="1"/>
  <c r="I12" i="1"/>
  <c r="H10" i="1"/>
  <c r="B12" i="1"/>
  <c r="F11" i="1"/>
  <c r="G11" i="1" s="1"/>
  <c r="E13" i="1" l="1"/>
  <c r="L15" i="1"/>
  <c r="D14" i="1"/>
  <c r="H11" i="1"/>
  <c r="B13" i="1"/>
  <c r="F12" i="1"/>
  <c r="G12" i="1" s="1"/>
  <c r="E14" i="1" l="1"/>
  <c r="L16" i="1"/>
  <c r="D15" i="1"/>
  <c r="I13" i="1"/>
  <c r="I14" i="1"/>
  <c r="H12" i="1"/>
  <c r="B14" i="1"/>
  <c r="F13" i="1"/>
  <c r="G13" i="1" s="1"/>
  <c r="E15" i="1" l="1"/>
  <c r="L17" i="1"/>
  <c r="D16" i="1"/>
  <c r="H13" i="1"/>
  <c r="B15" i="1"/>
  <c r="F14" i="1"/>
  <c r="G14" i="1" s="1"/>
  <c r="E16" i="1" l="1"/>
  <c r="L18" i="1"/>
  <c r="D18" i="1" s="1"/>
  <c r="E18" i="1" s="1"/>
  <c r="D17" i="1"/>
  <c r="I15" i="1"/>
  <c r="I16" i="1"/>
  <c r="H14" i="1"/>
  <c r="B16" i="1"/>
  <c r="F15" i="1"/>
  <c r="G15" i="1" s="1"/>
  <c r="E17" i="1" l="1"/>
  <c r="D24" i="1"/>
  <c r="H15" i="1"/>
  <c r="B17" i="1"/>
  <c r="F16" i="1"/>
  <c r="G16" i="1" s="1"/>
  <c r="I18" i="1" l="1"/>
  <c r="I17" i="1"/>
  <c r="E24" i="1"/>
  <c r="C29" i="1" s="1"/>
  <c r="C30" i="1" s="1"/>
  <c r="C27" i="1"/>
  <c r="C28" i="1"/>
  <c r="H16" i="1"/>
  <c r="B18" i="1"/>
  <c r="F17" i="1"/>
  <c r="G17" i="1" s="1"/>
  <c r="H17" i="1" l="1"/>
  <c r="F18" i="1"/>
  <c r="G18" i="1" s="1"/>
  <c r="H18" i="1" l="1"/>
</calcChain>
</file>

<file path=xl/sharedStrings.xml><?xml version="1.0" encoding="utf-8"?>
<sst xmlns="http://schemas.openxmlformats.org/spreadsheetml/2006/main" count="29" uniqueCount="29">
  <si>
    <t>Discount rate=</t>
  </si>
  <si>
    <t>(não real. Na RAIZE, começa os 2,5 para startups com menos risco)</t>
  </si>
  <si>
    <t>Year</t>
  </si>
  <si>
    <t>#years</t>
  </si>
  <si>
    <t>Investment/ costs</t>
  </si>
  <si>
    <t>Income</t>
  </si>
  <si>
    <t>Net cash flow (Income-costs)</t>
  </si>
  <si>
    <t>Discount factor=1/(1+rate)^#years</t>
  </si>
  <si>
    <t>Discounted cash flow</t>
  </si>
  <si>
    <t>Accumulated discounted cash flow (NPV)</t>
  </si>
  <si>
    <t>ROI/year</t>
  </si>
  <si>
    <t>Equipamentos Comprados</t>
  </si>
  <si>
    <t>Equipamentos Vendidos</t>
  </si>
  <si>
    <t># equipamentos</t>
  </si>
  <si>
    <t>Custo Manutenção</t>
  </si>
  <si>
    <t>Preço Compra Equipamento</t>
  </si>
  <si>
    <t>Income 1 luguer/ano
 (apos 1º)</t>
  </si>
  <si>
    <t>Preço Venda Equipamento</t>
  </si>
  <si>
    <t>Salários</t>
  </si>
  <si>
    <t>total</t>
  </si>
  <si>
    <t>Impostos</t>
  </si>
  <si>
    <t>Return period=</t>
  </si>
  <si>
    <t>NPV=</t>
  </si>
  <si>
    <t>IRR=</t>
  </si>
  <si>
    <t>ROI=</t>
  </si>
  <si>
    <t>Annualized ROI=</t>
  </si>
  <si>
    <t>notas:</t>
  </si>
  <si>
    <t>aquisição de equipamentos</t>
  </si>
  <si>
    <t>nas aquisições, 50 dos equipamentos são vendidos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</si>
</sst>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65" formatCode="0.000"/>
    <numFmt numFmtId="166" formatCode="_-* #,##0.000\ [$€-816]_-;\-* #,##0.000\ [$€-816]_-;_-* &quot;-&quot;???\ [$€-816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0" applyNumberFormat="1" applyAlignment="1">
      <alignment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Alignme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4" fontId="2" fillId="0" borderId="0" xfId="0" applyNumberFormat="1" applyFont="1"/>
    <xf numFmtId="164" fontId="2" fillId="2" borderId="0" xfId="0" applyNumberFormat="1" applyFont="1" applyFill="1"/>
    <xf numFmtId="10" fontId="2" fillId="2" borderId="0" xfId="0" applyNumberFormat="1" applyFont="1" applyFill="1"/>
    <xf numFmtId="9" fontId="2" fillId="2" borderId="0" xfId="1" applyFont="1" applyFill="1"/>
    <xf numFmtId="9" fontId="0" fillId="0" borderId="0" xfId="1" applyFont="1"/>
    <xf numFmtId="0" fontId="0" fillId="0" borderId="0" xfId="0" applyAlignment="1">
      <alignment horizontal="right" wrapText="1"/>
    </xf>
    <xf numFmtId="164" fontId="0" fillId="0" borderId="0" xfId="1" applyNumberFormat="1" applyFont="1"/>
    <xf numFmtId="10" fontId="2" fillId="2" borderId="0" xfId="1" applyNumberFormat="1" applyFont="1" applyFill="1"/>
    <xf numFmtId="164" fontId="0" fillId="0" borderId="0" xfId="1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1" applyNumberFormat="1" applyFont="1" applyAlignment="1">
      <alignment wrapText="1"/>
    </xf>
    <xf numFmtId="2" fontId="0" fillId="0" borderId="0" xfId="1" applyNumberFormat="1" applyFont="1"/>
    <xf numFmtId="0" fontId="0" fillId="0" borderId="0" xfId="1" applyNumberFormat="1" applyFont="1"/>
    <xf numFmtId="0" fontId="2" fillId="0" borderId="0" xfId="0" applyFont="1" applyFill="1" applyAlignment="1">
      <alignment wrapText="1"/>
    </xf>
    <xf numFmtId="166" fontId="0" fillId="0" borderId="9" xfId="0" applyNumberFormat="1" applyBorder="1"/>
    <xf numFmtId="44" fontId="3" fillId="0" borderId="9" xfId="0" applyNumberFormat="1" applyFont="1" applyBorder="1"/>
    <xf numFmtId="164" fontId="0" fillId="0" borderId="9" xfId="1" applyNumberFormat="1" applyFont="1" applyBorder="1" applyAlignment="1">
      <alignment wrapText="1"/>
    </xf>
    <xf numFmtId="44" fontId="0" fillId="0" borderId="9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6" fontId="0" fillId="0" borderId="9" xfId="0" applyNumberFormat="1" applyBorder="1" applyAlignment="1">
      <alignment horizontal="left" wrapText="1"/>
    </xf>
    <xf numFmtId="166" fontId="0" fillId="0" borderId="9" xfId="0" applyNumberFormat="1" applyBorder="1" applyAlignment="1">
      <alignment horizontal="left"/>
    </xf>
  </cellXfs>
  <cellStyles count="2">
    <cellStyle name="Normal" xfId="0" builtinId="0"/>
    <cellStyle name="Percentagem" xfId="1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15" zoomScale="132" zoomScaleNormal="80" workbookViewId="0">
      <selection activeCell="F24" sqref="F24:G25"/>
    </sheetView>
  </sheetViews>
  <sheetFormatPr defaultColWidth="8.88671875" defaultRowHeight="14.4" x14ac:dyDescent="0.3"/>
  <cols>
    <col min="1" max="1" width="13.109375" customWidth="1"/>
    <col min="2" max="2" width="11.109375" customWidth="1"/>
    <col min="3" max="3" width="26.44140625" customWidth="1"/>
    <col min="4" max="4" width="16" customWidth="1"/>
    <col min="5" max="5" width="19.109375" customWidth="1"/>
    <col min="6" max="6" width="12.44140625" customWidth="1"/>
    <col min="7" max="7" width="20.33203125" customWidth="1"/>
    <col min="8" max="8" width="20.88671875" customWidth="1"/>
    <col min="9" max="9" width="11.44140625" bestFit="1" customWidth="1"/>
    <col min="10" max="10" width="16.6640625" customWidth="1"/>
    <col min="11" max="11" width="21.33203125" customWidth="1"/>
    <col min="12" max="12" width="17" customWidth="1"/>
    <col min="13" max="13" width="16" customWidth="1"/>
  </cols>
  <sheetData>
    <row r="1" spans="1:13" ht="18.75" customHeight="1" x14ac:dyDescent="0.3">
      <c r="A1" s="1" t="s">
        <v>0</v>
      </c>
      <c r="B1" s="5">
        <v>0.1</v>
      </c>
      <c r="C1" s="35" t="s">
        <v>1</v>
      </c>
      <c r="D1" s="35"/>
      <c r="E1" s="35"/>
      <c r="F1" s="1"/>
      <c r="G1" s="1"/>
    </row>
    <row r="2" spans="1:13" ht="43.2" x14ac:dyDescent="0.3">
      <c r="A2" s="17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t="s">
        <v>12</v>
      </c>
      <c r="L2" s="17" t="s">
        <v>13</v>
      </c>
      <c r="M2" s="17"/>
    </row>
    <row r="3" spans="1:13" x14ac:dyDescent="0.3">
      <c r="A3" s="17">
        <v>2020</v>
      </c>
      <c r="B3">
        <v>0</v>
      </c>
      <c r="C3" s="2">
        <v>100000</v>
      </c>
      <c r="D3" s="2"/>
      <c r="E3" s="2">
        <f>D3-C3</f>
        <v>-100000</v>
      </c>
      <c r="F3" s="3">
        <f>1/(1+$B$1)^B3</f>
        <v>1</v>
      </c>
      <c r="G3" s="4">
        <f>E3*F3</f>
        <v>-100000</v>
      </c>
      <c r="H3" s="4">
        <f>G3</f>
        <v>-100000</v>
      </c>
      <c r="I3" s="16">
        <f>SUM($E$3:E3)/SUM($C$3:C3)</f>
        <v>-1</v>
      </c>
      <c r="J3" s="29">
        <v>50</v>
      </c>
      <c r="L3" s="27">
        <f>J3-K3</f>
        <v>50</v>
      </c>
      <c r="M3" s="20"/>
    </row>
    <row r="4" spans="1:13" x14ac:dyDescent="0.3">
      <c r="A4">
        <v>2021</v>
      </c>
      <c r="B4">
        <f>B3+1</f>
        <v>1</v>
      </c>
      <c r="C4" s="2">
        <f>$I$20</f>
        <v>41310</v>
      </c>
      <c r="D4" s="2">
        <v>37500</v>
      </c>
      <c r="E4" s="2">
        <f t="shared" ref="E4:E18" si="0">D4-C4</f>
        <v>-3810</v>
      </c>
      <c r="F4" s="3">
        <f t="shared" ref="F4:F18" si="1">1/(1+$B$1)^B4</f>
        <v>0.90909090909090906</v>
      </c>
      <c r="G4" s="4">
        <f t="shared" ref="G4:G18" si="2">E4*F4</f>
        <v>-3463.6363636363635</v>
      </c>
      <c r="H4" s="4">
        <f>H3+G4</f>
        <v>-103463.63636363637</v>
      </c>
      <c r="I4" s="16">
        <f>SUM($E$3:E4)/SUM($C$3:C4)</f>
        <v>-0.73462599957540164</v>
      </c>
      <c r="J4" s="29"/>
      <c r="L4" s="27">
        <f>L3+J4-K4</f>
        <v>50</v>
      </c>
      <c r="M4" s="20"/>
    </row>
    <row r="5" spans="1:13" x14ac:dyDescent="0.3">
      <c r="A5">
        <f>A4+1</f>
        <v>2022</v>
      </c>
      <c r="B5">
        <f t="shared" ref="B5:B18" si="3">B4+1</f>
        <v>2</v>
      </c>
      <c r="C5" s="2">
        <f t="shared" ref="C5:C18" si="4">$I$20</f>
        <v>41310</v>
      </c>
      <c r="D5" s="2">
        <f>$I$21*L5</f>
        <v>62475</v>
      </c>
      <c r="E5" s="2">
        <f t="shared" si="0"/>
        <v>21165</v>
      </c>
      <c r="F5" s="3">
        <f t="shared" si="1"/>
        <v>0.82644628099173545</v>
      </c>
      <c r="G5" s="4">
        <f t="shared" si="2"/>
        <v>17491.735537190081</v>
      </c>
      <c r="H5" s="4">
        <f>H4+G5</f>
        <v>-85971.90082644629</v>
      </c>
      <c r="I5" s="16">
        <f>SUM($E$3:E5)/SUM($C$3:C5)</f>
        <v>-0.45255174679662685</v>
      </c>
      <c r="J5" s="29"/>
      <c r="L5" s="27">
        <f t="shared" ref="L5:L18" si="5">L4+J5-K5</f>
        <v>50</v>
      </c>
      <c r="M5" s="20"/>
    </row>
    <row r="6" spans="1:13" x14ac:dyDescent="0.3">
      <c r="A6" s="23">
        <f t="shared" ref="A6:A18" si="6">A5+1</f>
        <v>2023</v>
      </c>
      <c r="B6">
        <f t="shared" si="3"/>
        <v>3</v>
      </c>
      <c r="C6" s="2">
        <f t="shared" si="4"/>
        <v>41310</v>
      </c>
      <c r="D6" s="2">
        <f t="shared" ref="D6:D18" si="7">$I$21*L6</f>
        <v>62475</v>
      </c>
      <c r="E6" s="2">
        <f t="shared" si="0"/>
        <v>21165</v>
      </c>
      <c r="F6" s="3">
        <f t="shared" si="1"/>
        <v>0.75131480090157754</v>
      </c>
      <c r="G6" s="4">
        <f t="shared" si="2"/>
        <v>15901.577761081888</v>
      </c>
      <c r="H6" s="4">
        <f t="shared" ref="H6:H18" si="8">H5+G6</f>
        <v>-70070.323065364399</v>
      </c>
      <c r="I6" s="16">
        <f>SUM($E$3:E6)/SUM($C$3:C6)</f>
        <v>-0.27455008261510294</v>
      </c>
      <c r="J6" s="29"/>
      <c r="L6" s="27">
        <f t="shared" si="5"/>
        <v>50</v>
      </c>
      <c r="M6" s="20"/>
    </row>
    <row r="7" spans="1:13" x14ac:dyDescent="0.3">
      <c r="A7" s="22">
        <f t="shared" si="6"/>
        <v>2024</v>
      </c>
      <c r="B7">
        <f t="shared" si="3"/>
        <v>4</v>
      </c>
      <c r="C7" s="2">
        <f>$I$20+J7*L20</f>
        <v>141310</v>
      </c>
      <c r="D7" s="2">
        <f>$I$21*L7+K7*L21</f>
        <v>141616.66666666666</v>
      </c>
      <c r="E7" s="2">
        <f t="shared" si="0"/>
        <v>306.66666666665697</v>
      </c>
      <c r="F7" s="3">
        <f t="shared" si="1"/>
        <v>0.68301345536507052</v>
      </c>
      <c r="G7" s="4">
        <f t="shared" si="2"/>
        <v>209.45745964528166</v>
      </c>
      <c r="H7" s="4">
        <f t="shared" si="8"/>
        <v>-69860.865605719111</v>
      </c>
      <c r="I7" s="16">
        <f>SUM($E$3:E7)/SUM($C$3:C7)</f>
        <v>-0.16748804439090281</v>
      </c>
      <c r="J7" s="29">
        <v>100</v>
      </c>
      <c r="K7">
        <v>50</v>
      </c>
      <c r="L7" s="27">
        <f t="shared" si="5"/>
        <v>100</v>
      </c>
      <c r="M7" s="20"/>
    </row>
    <row r="8" spans="1:13" x14ac:dyDescent="0.3">
      <c r="A8">
        <f t="shared" si="6"/>
        <v>2025</v>
      </c>
      <c r="B8">
        <f t="shared" si="3"/>
        <v>5</v>
      </c>
      <c r="C8" s="2">
        <f t="shared" si="4"/>
        <v>41310</v>
      </c>
      <c r="D8" s="2">
        <f t="shared" si="7"/>
        <v>124950</v>
      </c>
      <c r="E8" s="2">
        <f t="shared" si="0"/>
        <v>83640</v>
      </c>
      <c r="F8" s="3">
        <f t="shared" si="1"/>
        <v>0.62092132305915493</v>
      </c>
      <c r="G8" s="4">
        <f t="shared" si="2"/>
        <v>51933.859460667722</v>
      </c>
      <c r="H8" s="4">
        <f t="shared" si="8"/>
        <v>-17927.006145051389</v>
      </c>
      <c r="I8" s="16">
        <f>SUM($E$3:E8)/SUM($C$3:C8)</f>
        <v>5.5261755421637332E-2</v>
      </c>
      <c r="J8" s="29"/>
      <c r="L8" s="27">
        <f t="shared" si="5"/>
        <v>100</v>
      </c>
      <c r="M8" s="20"/>
    </row>
    <row r="9" spans="1:13" x14ac:dyDescent="0.3">
      <c r="A9">
        <f t="shared" si="6"/>
        <v>2026</v>
      </c>
      <c r="B9">
        <f t="shared" si="3"/>
        <v>6</v>
      </c>
      <c r="C9" s="2">
        <f t="shared" si="4"/>
        <v>41310</v>
      </c>
      <c r="D9" s="2">
        <f t="shared" si="7"/>
        <v>124950</v>
      </c>
      <c r="E9" s="2">
        <f t="shared" si="0"/>
        <v>83640</v>
      </c>
      <c r="F9" s="3">
        <f t="shared" si="1"/>
        <v>0.56447393005377722</v>
      </c>
      <c r="G9" s="4">
        <f t="shared" si="2"/>
        <v>47212.599509697924</v>
      </c>
      <c r="H9" s="4">
        <f t="shared" si="8"/>
        <v>29285.593364646535</v>
      </c>
      <c r="I9" s="16">
        <f>SUM($E$3:E9)/SUM($C$3:C9)</f>
        <v>0.23691927536879082</v>
      </c>
      <c r="J9" s="29"/>
      <c r="L9" s="27">
        <f t="shared" si="5"/>
        <v>100</v>
      </c>
      <c r="M9" s="20"/>
    </row>
    <row r="10" spans="1:13" x14ac:dyDescent="0.3">
      <c r="A10">
        <f t="shared" si="6"/>
        <v>2027</v>
      </c>
      <c r="B10">
        <f t="shared" si="3"/>
        <v>7</v>
      </c>
      <c r="C10" s="2">
        <f t="shared" si="4"/>
        <v>41310</v>
      </c>
      <c r="D10" s="2">
        <f t="shared" si="7"/>
        <v>124950</v>
      </c>
      <c r="E10" s="2">
        <f t="shared" si="0"/>
        <v>83640</v>
      </c>
      <c r="F10" s="3">
        <f t="shared" si="1"/>
        <v>0.51315811823070645</v>
      </c>
      <c r="G10" s="4">
        <f t="shared" si="2"/>
        <v>42920.545008816291</v>
      </c>
      <c r="H10" s="4">
        <f t="shared" si="8"/>
        <v>72206.138373462833</v>
      </c>
      <c r="I10" s="16">
        <f>SUM($E$3:E10)/SUM($C$3:C10)</f>
        <v>0.38789514211146769</v>
      </c>
      <c r="J10" s="29"/>
      <c r="L10" s="27">
        <f t="shared" si="5"/>
        <v>100</v>
      </c>
      <c r="M10" s="20"/>
    </row>
    <row r="11" spans="1:13" x14ac:dyDescent="0.3">
      <c r="A11" s="22">
        <f t="shared" si="6"/>
        <v>2028</v>
      </c>
      <c r="B11">
        <f t="shared" si="3"/>
        <v>8</v>
      </c>
      <c r="C11" s="2">
        <f>$I$20+J11*L20</f>
        <v>141310</v>
      </c>
      <c r="D11" s="2">
        <f>$I$21*L11+K11*L21</f>
        <v>204091.66666666666</v>
      </c>
      <c r="E11" s="2">
        <f t="shared" si="0"/>
        <v>62781.666666666657</v>
      </c>
      <c r="F11" s="3">
        <f t="shared" si="1"/>
        <v>0.46650738020973315</v>
      </c>
      <c r="G11" s="4">
        <f t="shared" si="2"/>
        <v>29288.11084186739</v>
      </c>
      <c r="H11" s="4">
        <f t="shared" si="8"/>
        <v>101494.24921533023</v>
      </c>
      <c r="I11" s="16">
        <f>SUM($E$3:E11)/SUM($C$3:C11)</f>
        <v>0.40053345599120244</v>
      </c>
      <c r="J11" s="29">
        <v>100</v>
      </c>
      <c r="K11">
        <v>50</v>
      </c>
      <c r="L11" s="27">
        <f t="shared" si="5"/>
        <v>150</v>
      </c>
      <c r="M11" s="20"/>
    </row>
    <row r="12" spans="1:13" x14ac:dyDescent="0.3">
      <c r="A12">
        <f t="shared" si="6"/>
        <v>2029</v>
      </c>
      <c r="B12">
        <f t="shared" si="3"/>
        <v>9</v>
      </c>
      <c r="C12" s="2">
        <f t="shared" si="4"/>
        <v>41310</v>
      </c>
      <c r="D12" s="2">
        <f t="shared" si="7"/>
        <v>187425</v>
      </c>
      <c r="E12" s="2">
        <f t="shared" si="0"/>
        <v>146115</v>
      </c>
      <c r="F12" s="3">
        <f t="shared" si="1"/>
        <v>0.42409761837248466</v>
      </c>
      <c r="G12" s="4">
        <f t="shared" si="2"/>
        <v>61967.0235084956</v>
      </c>
      <c r="H12" s="4">
        <f t="shared" si="8"/>
        <v>163461.27272382582</v>
      </c>
      <c r="I12" s="16">
        <f>SUM($E$3:E12)/SUM($C$3:C12)</f>
        <v>0.59340468499580723</v>
      </c>
      <c r="J12" s="29"/>
      <c r="L12" s="27">
        <f t="shared" si="5"/>
        <v>150</v>
      </c>
      <c r="M12" s="20"/>
    </row>
    <row r="13" spans="1:13" x14ac:dyDescent="0.3">
      <c r="A13">
        <f t="shared" si="6"/>
        <v>2030</v>
      </c>
      <c r="B13">
        <f t="shared" si="3"/>
        <v>10</v>
      </c>
      <c r="C13" s="2">
        <f t="shared" si="4"/>
        <v>41310</v>
      </c>
      <c r="D13" s="2">
        <f t="shared" si="7"/>
        <v>187425</v>
      </c>
      <c r="E13" s="2">
        <f t="shared" si="0"/>
        <v>146115</v>
      </c>
      <c r="F13" s="3">
        <f t="shared" si="1"/>
        <v>0.38554328942953148</v>
      </c>
      <c r="G13" s="4">
        <f t="shared" si="2"/>
        <v>56333.657734995992</v>
      </c>
      <c r="H13" s="4">
        <f t="shared" si="8"/>
        <v>219794.93045882182</v>
      </c>
      <c r="I13" s="16">
        <f>SUM($E$3:E13)/SUM($C$3:C13)</f>
        <v>0.7639297901182629</v>
      </c>
      <c r="J13" s="29"/>
      <c r="L13" s="27">
        <f t="shared" si="5"/>
        <v>150</v>
      </c>
      <c r="M13" s="20"/>
    </row>
    <row r="14" spans="1:13" x14ac:dyDescent="0.3">
      <c r="A14">
        <f t="shared" si="6"/>
        <v>2031</v>
      </c>
      <c r="B14">
        <f t="shared" si="3"/>
        <v>11</v>
      </c>
      <c r="C14" s="2">
        <f t="shared" si="4"/>
        <v>41310</v>
      </c>
      <c r="D14" s="2">
        <f t="shared" si="7"/>
        <v>187425</v>
      </c>
      <c r="E14" s="2">
        <f t="shared" si="0"/>
        <v>146115</v>
      </c>
      <c r="F14" s="3">
        <f t="shared" si="1"/>
        <v>0.3504938994813922</v>
      </c>
      <c r="G14" s="4">
        <f t="shared" si="2"/>
        <v>51212.416122723618</v>
      </c>
      <c r="H14" s="4">
        <f t="shared" si="8"/>
        <v>271007.34658154543</v>
      </c>
      <c r="I14" s="16">
        <f>SUM($E$3:E14)/SUM($C$3:C14)</f>
        <v>0.91577966004338918</v>
      </c>
      <c r="J14" s="29"/>
      <c r="L14" s="27">
        <f t="shared" si="5"/>
        <v>150</v>
      </c>
      <c r="M14" s="20"/>
    </row>
    <row r="15" spans="1:13" x14ac:dyDescent="0.3">
      <c r="A15" s="22">
        <f t="shared" si="6"/>
        <v>2032</v>
      </c>
      <c r="B15">
        <f t="shared" si="3"/>
        <v>12</v>
      </c>
      <c r="C15" s="2">
        <f>$I$20+J15*L20</f>
        <v>91310</v>
      </c>
      <c r="D15" s="2">
        <f>$I$21*L15+K15*L21</f>
        <v>204091.66666666666</v>
      </c>
      <c r="E15" s="2">
        <f t="shared" si="0"/>
        <v>112781.66666666666</v>
      </c>
      <c r="F15" s="3">
        <f t="shared" si="1"/>
        <v>0.31863081771035656</v>
      </c>
      <c r="G15" s="4">
        <f t="shared" si="2"/>
        <v>35935.71467273686</v>
      </c>
      <c r="H15" s="4">
        <f t="shared" si="8"/>
        <v>306943.06125428231</v>
      </c>
      <c r="I15" s="16">
        <f>SUM($E$3:E15)/SUM($C$3:C15)</f>
        <v>0.95026131580192008</v>
      </c>
      <c r="J15" s="29">
        <v>50</v>
      </c>
      <c r="K15">
        <v>50</v>
      </c>
      <c r="L15" s="27">
        <f t="shared" si="5"/>
        <v>150</v>
      </c>
      <c r="M15" s="20"/>
    </row>
    <row r="16" spans="1:13" x14ac:dyDescent="0.3">
      <c r="A16">
        <f t="shared" si="6"/>
        <v>2033</v>
      </c>
      <c r="B16">
        <f t="shared" si="3"/>
        <v>13</v>
      </c>
      <c r="C16" s="2">
        <f t="shared" si="4"/>
        <v>41310</v>
      </c>
      <c r="D16" s="2">
        <f t="shared" si="7"/>
        <v>187425</v>
      </c>
      <c r="E16" s="2">
        <f t="shared" si="0"/>
        <v>146115</v>
      </c>
      <c r="F16" s="3">
        <f t="shared" si="1"/>
        <v>0.28966437973668779</v>
      </c>
      <c r="G16" s="4">
        <f t="shared" si="2"/>
        <v>42324.310845226137</v>
      </c>
      <c r="H16" s="4">
        <f t="shared" si="8"/>
        <v>349267.37209950841</v>
      </c>
      <c r="I16" s="16">
        <f>SUM($E$3:E16)/SUM($C$3:C16)</f>
        <v>1.0707304149803274</v>
      </c>
      <c r="J16" s="29"/>
      <c r="L16" s="27">
        <f t="shared" si="5"/>
        <v>150</v>
      </c>
      <c r="M16" s="20"/>
    </row>
    <row r="17" spans="1:15" x14ac:dyDescent="0.3">
      <c r="A17">
        <f t="shared" si="6"/>
        <v>2034</v>
      </c>
      <c r="B17">
        <f t="shared" si="3"/>
        <v>14</v>
      </c>
      <c r="C17" s="2">
        <f t="shared" si="4"/>
        <v>41310</v>
      </c>
      <c r="D17" s="2">
        <f t="shared" si="7"/>
        <v>187425</v>
      </c>
      <c r="E17" s="2">
        <f t="shared" si="0"/>
        <v>146115</v>
      </c>
      <c r="F17" s="3">
        <f t="shared" si="1"/>
        <v>0.26333125430607973</v>
      </c>
      <c r="G17" s="4">
        <f t="shared" si="2"/>
        <v>38476.646222932839</v>
      </c>
      <c r="H17" s="4">
        <f t="shared" si="8"/>
        <v>387744.01832244126</v>
      </c>
      <c r="I17" s="16">
        <f>SUM($E$3:E17)/SUM($C$3:C17)</f>
        <v>1.1804780576082039</v>
      </c>
      <c r="J17" s="29"/>
      <c r="L17" s="27">
        <f t="shared" si="5"/>
        <v>150</v>
      </c>
      <c r="M17" s="20"/>
    </row>
    <row r="18" spans="1:15" x14ac:dyDescent="0.3">
      <c r="A18">
        <f t="shared" si="6"/>
        <v>2035</v>
      </c>
      <c r="B18">
        <f t="shared" si="3"/>
        <v>15</v>
      </c>
      <c r="C18" s="2">
        <f t="shared" si="4"/>
        <v>41310</v>
      </c>
      <c r="D18" s="2">
        <f t="shared" si="7"/>
        <v>187425</v>
      </c>
      <c r="E18" s="2">
        <f t="shared" si="0"/>
        <v>146115</v>
      </c>
      <c r="F18" s="3">
        <f t="shared" si="1"/>
        <v>0.23939204936916339</v>
      </c>
      <c r="G18" s="4">
        <f t="shared" si="2"/>
        <v>34978.769293575308</v>
      </c>
      <c r="H18" s="4">
        <f t="shared" si="8"/>
        <v>422722.78761601658</v>
      </c>
      <c r="I18" s="16">
        <f>SUM($E$3:E18)/SUM($C$3:C18)</f>
        <v>1.2808745423606456</v>
      </c>
      <c r="J18" s="29"/>
      <c r="L18" s="27">
        <f t="shared" si="5"/>
        <v>150</v>
      </c>
      <c r="M18" s="20"/>
    </row>
    <row r="19" spans="1:15" x14ac:dyDescent="0.3">
      <c r="C19" s="2"/>
      <c r="D19" s="2"/>
      <c r="E19" s="2"/>
      <c r="F19" s="3"/>
      <c r="G19" s="4"/>
      <c r="H19" s="4"/>
      <c r="I19" s="16"/>
      <c r="J19" s="18"/>
      <c r="K19" s="20"/>
      <c r="L19" s="20"/>
      <c r="M19" s="20"/>
    </row>
    <row r="20" spans="1:15" ht="28.8" x14ac:dyDescent="0.3">
      <c r="C20" s="2"/>
      <c r="D20" s="2"/>
      <c r="E20" s="2"/>
      <c r="F20" s="3"/>
      <c r="G20" s="4"/>
      <c r="H20" s="31" t="s">
        <v>14</v>
      </c>
      <c r="I20" s="32">
        <v>41310</v>
      </c>
      <c r="J20" s="28"/>
      <c r="K20" s="33" t="s">
        <v>15</v>
      </c>
      <c r="L20" s="33">
        <v>1000</v>
      </c>
      <c r="M20" s="20"/>
    </row>
    <row r="21" spans="1:15" ht="28.8" x14ac:dyDescent="0.3">
      <c r="C21" s="2"/>
      <c r="D21" s="2"/>
      <c r="E21" s="2"/>
      <c r="F21" s="3"/>
      <c r="G21" s="4"/>
      <c r="H21" s="42" t="s">
        <v>16</v>
      </c>
      <c r="I21" s="34">
        <f>50*24.99</f>
        <v>1249.5</v>
      </c>
      <c r="J21" s="18"/>
      <c r="K21" s="33" t="s">
        <v>17</v>
      </c>
      <c r="L21" s="33">
        <f>L20/3</f>
        <v>333.33333333333331</v>
      </c>
      <c r="M21" s="20"/>
    </row>
    <row r="22" spans="1:15" x14ac:dyDescent="0.3">
      <c r="C22" s="2"/>
      <c r="D22" s="2"/>
      <c r="E22" s="2"/>
      <c r="F22" s="3"/>
      <c r="G22" s="4"/>
      <c r="H22" s="43"/>
      <c r="I22" s="34"/>
      <c r="J22" s="18"/>
      <c r="L22" s="20"/>
      <c r="M22" s="20"/>
    </row>
    <row r="23" spans="1:15" x14ac:dyDescent="0.3">
      <c r="C23" s="2"/>
      <c r="D23" s="2"/>
      <c r="E23" s="2"/>
      <c r="F23" s="3"/>
      <c r="G23" s="4"/>
      <c r="H23" s="42" t="s">
        <v>18</v>
      </c>
      <c r="I23" s="34">
        <f>50*24.99</f>
        <v>1249.5</v>
      </c>
      <c r="J23" s="18"/>
      <c r="K23" s="20"/>
      <c r="L23" s="20"/>
      <c r="M23" s="20"/>
    </row>
    <row r="24" spans="1:15" x14ac:dyDescent="0.3">
      <c r="A24" s="6" t="s">
        <v>19</v>
      </c>
      <c r="B24" s="6"/>
      <c r="C24" s="7">
        <f>SUM(C3:C23)</f>
        <v>969650</v>
      </c>
      <c r="D24" s="7">
        <f>SUM(D3:D23)</f>
        <v>2211650</v>
      </c>
      <c r="E24" s="7">
        <f>SUM(E3:E23)</f>
        <v>1242000</v>
      </c>
      <c r="F24" s="23"/>
      <c r="G24" s="23"/>
      <c r="H24" s="43"/>
      <c r="I24" s="34"/>
      <c r="J24" s="8"/>
      <c r="K24" s="8"/>
      <c r="L24" s="8"/>
      <c r="M24" s="8"/>
      <c r="N24" s="8"/>
      <c r="O24" s="8"/>
    </row>
    <row r="25" spans="1:15" x14ac:dyDescent="0.3">
      <c r="A25" s="6"/>
      <c r="B25" s="6"/>
      <c r="C25" s="7"/>
      <c r="D25" s="7"/>
      <c r="E25" s="7"/>
      <c r="F25" s="23"/>
      <c r="G25" s="23"/>
      <c r="H25" s="42" t="s">
        <v>20</v>
      </c>
      <c r="I25" s="34">
        <f>50*24.99</f>
        <v>1249.5</v>
      </c>
      <c r="J25" s="8"/>
      <c r="K25" s="8"/>
      <c r="L25" s="8"/>
      <c r="M25" s="8"/>
      <c r="N25" s="8"/>
      <c r="O25" s="8"/>
    </row>
    <row r="26" spans="1:15" s="9" customFormat="1" ht="18" x14ac:dyDescent="0.35">
      <c r="A26" s="10"/>
      <c r="B26" s="10" t="s">
        <v>21</v>
      </c>
      <c r="C26" s="11">
        <v>9</v>
      </c>
      <c r="D26" s="12"/>
      <c r="H26" s="43"/>
      <c r="I26" s="34"/>
    </row>
    <row r="27" spans="1:15" s="9" customFormat="1" ht="18" x14ac:dyDescent="0.35">
      <c r="A27" s="10"/>
      <c r="B27" s="10" t="s">
        <v>22</v>
      </c>
      <c r="C27" s="13">
        <f>NPV(B1,E4:E23)+E3</f>
        <v>422722.78761601652</v>
      </c>
    </row>
    <row r="28" spans="1:15" s="9" customFormat="1" ht="18" x14ac:dyDescent="0.35">
      <c r="A28" s="10"/>
      <c r="B28" s="10" t="s">
        <v>23</v>
      </c>
      <c r="C28" s="14">
        <f>IRR(E3:E23)</f>
        <v>0.34648720742337491</v>
      </c>
    </row>
    <row r="29" spans="1:15" s="9" customFormat="1" ht="18" x14ac:dyDescent="0.35">
      <c r="A29" s="10"/>
      <c r="B29" s="10" t="s">
        <v>24</v>
      </c>
      <c r="C29" s="15">
        <f>E24/C24</f>
        <v>1.2808745423606456</v>
      </c>
    </row>
    <row r="30" spans="1:15" s="9" customFormat="1" ht="18" x14ac:dyDescent="0.35">
      <c r="A30" s="10"/>
      <c r="B30" s="10" t="s">
        <v>25</v>
      </c>
      <c r="C30" s="19">
        <f>((1+$C$29)^(1/20))-1</f>
        <v>4.2089619709628323E-2</v>
      </c>
    </row>
    <row r="31" spans="1:15" ht="20.25" customHeight="1" x14ac:dyDescent="0.35">
      <c r="A31" s="30"/>
      <c r="B31" s="30"/>
      <c r="C31" s="30"/>
      <c r="D31" s="30"/>
      <c r="E31" s="30"/>
      <c r="F31" s="30"/>
      <c r="G31" s="30"/>
      <c r="H31" s="30"/>
      <c r="I31" s="21"/>
      <c r="J31" s="21"/>
      <c r="K31" s="21"/>
    </row>
    <row r="34" spans="1:3" x14ac:dyDescent="0.3">
      <c r="A34" s="24" t="s">
        <v>26</v>
      </c>
      <c r="B34" s="25"/>
      <c r="C34" s="26"/>
    </row>
    <row r="35" spans="1:3" x14ac:dyDescent="0.3">
      <c r="A35" s="36" t="s">
        <v>27</v>
      </c>
      <c r="B35" s="37"/>
      <c r="C35" s="38"/>
    </row>
    <row r="36" spans="1:3" ht="38.1" customHeight="1" x14ac:dyDescent="0.3">
      <c r="A36" s="39" t="s">
        <v>28</v>
      </c>
      <c r="B36" s="40"/>
      <c r="C36" s="41"/>
    </row>
  </sheetData>
  <mergeCells count="9">
    <mergeCell ref="I21:I22"/>
    <mergeCell ref="C1:E1"/>
    <mergeCell ref="A35:C35"/>
    <mergeCell ref="A36:C36"/>
    <mergeCell ref="H21:H22"/>
    <mergeCell ref="H23:H24"/>
    <mergeCell ref="I23:I24"/>
    <mergeCell ref="H25:H26"/>
    <mergeCell ref="I25:I26"/>
  </mergeCells>
  <conditionalFormatting sqref="E3:I19 E21:I21 E20:H20 E22:G23">
    <cfRule type="cellIs" dxfId="2" priority="3" operator="lessThan">
      <formula>0</formula>
    </cfRule>
  </conditionalFormatting>
  <conditionalFormatting sqref="H23:I23">
    <cfRule type="cellIs" dxfId="1" priority="2" operator="lessThan">
      <formula>0</formula>
    </cfRule>
  </conditionalFormatting>
  <conditionalFormatting sqref="H25:I2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4:I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alrespicio</dc:creator>
  <cp:keywords/>
  <dc:description/>
  <cp:lastModifiedBy>Silvana Graça</cp:lastModifiedBy>
  <cp:revision/>
  <dcterms:created xsi:type="dcterms:W3CDTF">2018-10-19T15:43:43Z</dcterms:created>
  <dcterms:modified xsi:type="dcterms:W3CDTF">2019-12-19T13:57:40Z</dcterms:modified>
  <cp:category/>
  <cp:contentStatus/>
</cp:coreProperties>
</file>