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wnloads\"/>
    </mc:Choice>
  </mc:AlternateContent>
  <xr:revisionPtr revIDLastSave="0" documentId="8_{76997530-4431-4871-8DC0-E8AAEF96A15A}" xr6:coauthVersionLast="47" xr6:coauthVersionMax="47" xr10:uidLastSave="{00000000-0000-0000-0000-000000000000}"/>
  <bookViews>
    <workbookView xWindow="-108" yWindow="-108" windowWidth="23256" windowHeight="13896" firstSheet="5" activeTab="8" xr2:uid="{4A5921DE-74FD-453F-A450-9A213226377B}"/>
  </bookViews>
  <sheets>
    <sheet name="Tabla 6,1" sheetId="15" r:id="rId1"/>
    <sheet name="Tabla 6,2" sheetId="10" r:id="rId2"/>
    <sheet name="Tabla 6,3" sheetId="11" r:id="rId3"/>
    <sheet name="Tabla 6,4" sheetId="12" r:id="rId4"/>
    <sheet name="Defectos Desarrollo 1" sheetId="3" r:id="rId5"/>
    <sheet name="Defectos Desarrollo 1_2" sheetId="14" r:id="rId6"/>
    <sheet name="Resumen Semanal" sheetId="16" r:id="rId7"/>
    <sheet name="Estimación semanal" sheetId="17" r:id="rId8"/>
    <sheet name="CuadernoTrabajo" sheetId="18" r:id="rId9"/>
    <sheet name="CRT" sheetId="19" r:id="rId10"/>
    <sheet name="Diccionario de Actividades" sheetId="2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9" l="1"/>
  <c r="F8" i="19"/>
  <c r="F9" i="19"/>
  <c r="F10" i="19"/>
  <c r="F11" i="19"/>
  <c r="F12" i="19"/>
  <c r="F13" i="19"/>
  <c r="F28" i="19" s="1"/>
  <c r="F29" i="19" s="1"/>
  <c r="F14" i="19"/>
  <c r="F15" i="19"/>
  <c r="F16" i="19"/>
  <c r="F17" i="19"/>
  <c r="F18" i="19"/>
  <c r="F19" i="19"/>
  <c r="F20" i="19"/>
  <c r="F21" i="19"/>
  <c r="F22" i="19"/>
  <c r="F23" i="19"/>
  <c r="F24" i="19"/>
  <c r="F25" i="19"/>
  <c r="F26" i="19"/>
  <c r="F27" i="19"/>
  <c r="L3" i="17"/>
  <c r="D12" i="16"/>
  <c r="F61" i="12"/>
  <c r="F60" i="12"/>
  <c r="C10" i="11"/>
  <c r="E48" i="10"/>
  <c r="E47" i="10"/>
  <c r="D48" i="10"/>
  <c r="D47" i="10"/>
  <c r="F47" i="10" s="1"/>
  <c r="F11" i="10"/>
  <c r="E47" i="16"/>
  <c r="H42" i="16"/>
  <c r="H43" i="16"/>
  <c r="H44" i="16"/>
  <c r="H45" i="16"/>
  <c r="H46" i="16"/>
  <c r="H41" i="16"/>
  <c r="H34" i="16"/>
  <c r="H35" i="16"/>
  <c r="H36" i="16"/>
  <c r="H37" i="16"/>
  <c r="H38" i="16"/>
  <c r="H33" i="16"/>
  <c r="F34" i="16"/>
  <c r="F35" i="16"/>
  <c r="F36" i="16"/>
  <c r="F37" i="16"/>
  <c r="F38" i="16"/>
  <c r="F33" i="16"/>
  <c r="E39" i="16"/>
  <c r="D39" i="16"/>
  <c r="F23" i="16"/>
  <c r="F24" i="16"/>
  <c r="F25" i="16"/>
  <c r="F26" i="16"/>
  <c r="F27" i="16"/>
  <c r="F28" i="16"/>
  <c r="F22" i="16"/>
  <c r="E29" i="16"/>
  <c r="D29" i="16"/>
  <c r="D31" i="16" s="1"/>
  <c r="E17" i="16"/>
  <c r="E19" i="16" s="1"/>
  <c r="D17" i="16"/>
  <c r="D18" i="16" s="1"/>
  <c r="D47" i="16"/>
  <c r="F42" i="16"/>
  <c r="F43" i="16"/>
  <c r="F44" i="16"/>
  <c r="F45" i="16"/>
  <c r="F46" i="16"/>
  <c r="F41" i="16"/>
  <c r="C58" i="12"/>
  <c r="I13" i="14"/>
  <c r="D30" i="16" l="1"/>
  <c r="F47" i="16"/>
  <c r="G42" i="16" s="1"/>
  <c r="H47" i="16"/>
  <c r="D19" i="16"/>
  <c r="F19" i="16" s="1"/>
  <c r="F17" i="16"/>
  <c r="E18" i="16"/>
  <c r="F18" i="16" s="1"/>
  <c r="G41" i="16"/>
  <c r="H39" i="16"/>
  <c r="F39" i="16"/>
  <c r="F48" i="10"/>
  <c r="F29" i="16"/>
  <c r="E12" i="16"/>
  <c r="F12" i="16" s="1"/>
  <c r="E45" i="11"/>
  <c r="E41" i="15"/>
  <c r="F41" i="15"/>
  <c r="E40" i="15"/>
  <c r="F40" i="15"/>
  <c r="D41" i="15"/>
  <c r="D40" i="15"/>
  <c r="E30" i="15"/>
  <c r="E29" i="15"/>
  <c r="D29" i="15"/>
  <c r="D30" i="15" s="1"/>
  <c r="E18" i="15"/>
  <c r="E19" i="15" s="1"/>
  <c r="D19" i="15"/>
  <c r="D18" i="15"/>
  <c r="F39" i="15"/>
  <c r="F38" i="15"/>
  <c r="F37" i="15"/>
  <c r="F36" i="15"/>
  <c r="F35" i="15"/>
  <c r="F28" i="15"/>
  <c r="F27" i="15"/>
  <c r="F26" i="15"/>
  <c r="F25" i="15"/>
  <c r="F24" i="15"/>
  <c r="F17" i="15"/>
  <c r="F16" i="15"/>
  <c r="F15" i="15"/>
  <c r="F14" i="15"/>
  <c r="F13" i="15"/>
  <c r="F18" i="15" s="1"/>
  <c r="F19" i="15" s="1"/>
  <c r="E52" i="14"/>
  <c r="C46" i="14"/>
  <c r="D45" i="14"/>
  <c r="B45" i="14"/>
  <c r="D44" i="14"/>
  <c r="B44" i="14"/>
  <c r="D43" i="14"/>
  <c r="B43" i="14"/>
  <c r="D42" i="14"/>
  <c r="B42" i="14"/>
  <c r="D41" i="14"/>
  <c r="B41" i="14"/>
  <c r="D40" i="14"/>
  <c r="B40" i="14"/>
  <c r="D39" i="14"/>
  <c r="B39" i="14"/>
  <c r="D38" i="14"/>
  <c r="B38" i="14"/>
  <c r="D37" i="14"/>
  <c r="B37" i="14"/>
  <c r="D36" i="14"/>
  <c r="B36" i="14"/>
  <c r="D35" i="14"/>
  <c r="B35" i="14"/>
  <c r="D34" i="14"/>
  <c r="B34" i="14"/>
  <c r="D33" i="14"/>
  <c r="B33" i="14"/>
  <c r="D32" i="14"/>
  <c r="B32" i="14"/>
  <c r="D31" i="14"/>
  <c r="B31" i="14"/>
  <c r="D30" i="14"/>
  <c r="B30" i="14"/>
  <c r="D29" i="14"/>
  <c r="B29" i="14"/>
  <c r="D28" i="14"/>
  <c r="B28" i="14"/>
  <c r="D27" i="14"/>
  <c r="B27" i="14"/>
  <c r="D26" i="14"/>
  <c r="B26" i="14"/>
  <c r="D25" i="14"/>
  <c r="B25" i="14"/>
  <c r="D24" i="14"/>
  <c r="B24" i="14"/>
  <c r="D23" i="14"/>
  <c r="B23" i="14"/>
  <c r="D22" i="14"/>
  <c r="B22" i="14"/>
  <c r="D21" i="14"/>
  <c r="B21" i="14"/>
  <c r="D20" i="14"/>
  <c r="B20" i="14"/>
  <c r="D19" i="14"/>
  <c r="B19" i="14"/>
  <c r="D18" i="14"/>
  <c r="B18" i="14"/>
  <c r="D17" i="14"/>
  <c r="B17" i="14"/>
  <c r="D16" i="14"/>
  <c r="B16" i="14"/>
  <c r="D15" i="14"/>
  <c r="B15" i="14"/>
  <c r="D14" i="14"/>
  <c r="B14" i="14"/>
  <c r="D13" i="14"/>
  <c r="B13" i="14"/>
  <c r="D12" i="14"/>
  <c r="B12" i="14"/>
  <c r="D11" i="14"/>
  <c r="B11" i="14"/>
  <c r="D10" i="14"/>
  <c r="D46" i="14" s="1"/>
  <c r="B10" i="14"/>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10" i="3"/>
  <c r="C57" i="12"/>
  <c r="C56" i="12"/>
  <c r="B57" i="12"/>
  <c r="B56" i="12"/>
  <c r="C53" i="12"/>
  <c r="C54" i="12"/>
  <c r="C52" i="12"/>
  <c r="B53" i="12"/>
  <c r="B54" i="12"/>
  <c r="B52" i="12"/>
  <c r="C50" i="12"/>
  <c r="C49" i="12"/>
  <c r="B50" i="12"/>
  <c r="B49" i="12"/>
  <c r="C47" i="12"/>
  <c r="C46" i="12"/>
  <c r="B47" i="12"/>
  <c r="B46" i="12"/>
  <c r="C44" i="12"/>
  <c r="C43" i="12"/>
  <c r="B44" i="12"/>
  <c r="B43" i="12"/>
  <c r="C41" i="12"/>
  <c r="C40" i="12"/>
  <c r="B41" i="12"/>
  <c r="B40" i="12"/>
  <c r="C37" i="12"/>
  <c r="C38" i="12"/>
  <c r="C36" i="12"/>
  <c r="B37" i="12"/>
  <c r="B38" i="12"/>
  <c r="B36" i="12"/>
  <c r="C33" i="12"/>
  <c r="C34" i="12"/>
  <c r="C32" i="12"/>
  <c r="B33" i="12"/>
  <c r="B34" i="12"/>
  <c r="B32" i="12"/>
  <c r="C29" i="12"/>
  <c r="C30" i="12"/>
  <c r="C28" i="12"/>
  <c r="B29" i="12"/>
  <c r="B30" i="12"/>
  <c r="B28" i="12"/>
  <c r="C25" i="12"/>
  <c r="C26" i="12"/>
  <c r="C24" i="12"/>
  <c r="B25" i="12"/>
  <c r="B26" i="12"/>
  <c r="B24" i="12"/>
  <c r="C20" i="12"/>
  <c r="C21" i="12"/>
  <c r="C22" i="12"/>
  <c r="C19" i="12"/>
  <c r="B20" i="12"/>
  <c r="B21" i="12"/>
  <c r="B22" i="12"/>
  <c r="B19" i="12"/>
  <c r="C12" i="12"/>
  <c r="C13" i="12"/>
  <c r="C14" i="12"/>
  <c r="C15" i="12"/>
  <c r="C16" i="12"/>
  <c r="C17" i="12"/>
  <c r="C11" i="12"/>
  <c r="B17" i="12"/>
  <c r="B12" i="12"/>
  <c r="B13" i="12"/>
  <c r="B14" i="12"/>
  <c r="B15" i="12"/>
  <c r="B16" i="12"/>
  <c r="B11" i="12"/>
  <c r="B18" i="11"/>
  <c r="B33" i="11"/>
  <c r="B19" i="11"/>
  <c r="B15" i="11"/>
  <c r="B13" i="11"/>
  <c r="B12" i="11"/>
  <c r="B36" i="11"/>
  <c r="B10" i="11"/>
  <c r="B22" i="11"/>
  <c r="B14" i="11"/>
  <c r="B38" i="11"/>
  <c r="B24" i="11"/>
  <c r="B20" i="11"/>
  <c r="B34" i="11"/>
  <c r="B27" i="11"/>
  <c r="B17" i="11"/>
  <c r="B45" i="11"/>
  <c r="B31" i="11"/>
  <c r="B29" i="11"/>
  <c r="B37" i="11"/>
  <c r="B21" i="11"/>
  <c r="B30" i="11"/>
  <c r="B44" i="11"/>
  <c r="B23" i="11"/>
  <c r="B40" i="11"/>
  <c r="B25" i="11"/>
  <c r="B28" i="11"/>
  <c r="B16" i="11"/>
  <c r="B39" i="11"/>
  <c r="B41" i="11"/>
  <c r="B35" i="11"/>
  <c r="B11" i="11"/>
  <c r="B32" i="11"/>
  <c r="B42" i="11"/>
  <c r="B26" i="11"/>
  <c r="B43" i="11"/>
  <c r="C18" i="11"/>
  <c r="C33" i="11"/>
  <c r="E33" i="11" s="1"/>
  <c r="C19" i="11"/>
  <c r="C15" i="11"/>
  <c r="G16" i="12" s="1"/>
  <c r="H16" i="12" s="1"/>
  <c r="C13" i="11"/>
  <c r="C12" i="11"/>
  <c r="C36" i="11"/>
  <c r="C22" i="11"/>
  <c r="C14" i="11"/>
  <c r="C38" i="11"/>
  <c r="C24" i="11"/>
  <c r="G25" i="12" s="1"/>
  <c r="H25" i="12" s="1"/>
  <c r="C20" i="11"/>
  <c r="G26" i="12" s="1"/>
  <c r="H26" i="12" s="1"/>
  <c r="C34" i="11"/>
  <c r="C27" i="11"/>
  <c r="G29" i="12" s="1"/>
  <c r="H29" i="12" s="1"/>
  <c r="C17" i="11"/>
  <c r="G19" i="12" s="1"/>
  <c r="H19" i="12" s="1"/>
  <c r="C45" i="11"/>
  <c r="C31" i="11"/>
  <c r="C29" i="11"/>
  <c r="C37" i="11"/>
  <c r="C21" i="11"/>
  <c r="C30" i="11"/>
  <c r="C44" i="11"/>
  <c r="C23" i="11"/>
  <c r="C40" i="11"/>
  <c r="C25" i="11"/>
  <c r="C28" i="11"/>
  <c r="C16" i="11"/>
  <c r="G17" i="12" s="1"/>
  <c r="H17" i="12" s="1"/>
  <c r="C39" i="11"/>
  <c r="G49" i="12" s="1"/>
  <c r="H49" i="12" s="1"/>
  <c r="C41" i="11"/>
  <c r="C35" i="11"/>
  <c r="G52" i="12" s="1"/>
  <c r="F52" i="12" s="1"/>
  <c r="C11" i="11"/>
  <c r="G12" i="12" s="1"/>
  <c r="H12" i="12" s="1"/>
  <c r="C32" i="11"/>
  <c r="E32" i="11" s="1"/>
  <c r="C42" i="11"/>
  <c r="E42" i="11" s="1"/>
  <c r="C26" i="11"/>
  <c r="C43" i="11"/>
  <c r="G11" i="12" s="1"/>
  <c r="F11" i="12" s="1"/>
  <c r="D18" i="11"/>
  <c r="D33" i="11"/>
  <c r="D19" i="11"/>
  <c r="D15" i="11"/>
  <c r="D13" i="11"/>
  <c r="D12" i="11"/>
  <c r="D36" i="11"/>
  <c r="D10" i="11"/>
  <c r="D22" i="11"/>
  <c r="D14" i="11"/>
  <c r="D38" i="11"/>
  <c r="D24" i="11"/>
  <c r="D20" i="11"/>
  <c r="D34" i="11"/>
  <c r="D27" i="11"/>
  <c r="D17" i="11"/>
  <c r="D45" i="11"/>
  <c r="D31" i="11"/>
  <c r="D29" i="11"/>
  <c r="D37" i="11"/>
  <c r="D21" i="11"/>
  <c r="D30" i="11"/>
  <c r="D44" i="11"/>
  <c r="D23" i="11"/>
  <c r="D40" i="11"/>
  <c r="D25" i="11"/>
  <c r="D28" i="11"/>
  <c r="D16" i="11"/>
  <c r="D39" i="11"/>
  <c r="D41" i="11"/>
  <c r="D35" i="11"/>
  <c r="D11" i="11"/>
  <c r="D32" i="11"/>
  <c r="D42" i="11"/>
  <c r="D26" i="11"/>
  <c r="D43" i="11"/>
  <c r="G57" i="12"/>
  <c r="F57" i="12" s="1"/>
  <c r="C46" i="3"/>
  <c r="G56" i="12"/>
  <c r="F56" i="12" s="1"/>
  <c r="G54" i="12"/>
  <c r="F54" i="12" s="1"/>
  <c r="G50" i="12"/>
  <c r="H50" i="12" s="1"/>
  <c r="G47" i="12"/>
  <c r="H47" i="12" s="1"/>
  <c r="G44" i="12"/>
  <c r="H44" i="12" s="1"/>
  <c r="G43" i="12"/>
  <c r="F43" i="12" s="1"/>
  <c r="G41" i="12"/>
  <c r="H41" i="12" s="1"/>
  <c r="G40" i="12"/>
  <c r="H40" i="12" s="1"/>
  <c r="G36" i="12"/>
  <c r="F36" i="12" s="1"/>
  <c r="G24" i="12"/>
  <c r="H24" i="12" s="1"/>
  <c r="G20" i="12"/>
  <c r="H20" i="12" s="1"/>
  <c r="G21" i="12"/>
  <c r="F21" i="12" s="1"/>
  <c r="G22" i="12"/>
  <c r="F22" i="12" s="1"/>
  <c r="G13" i="12"/>
  <c r="H13" i="12" s="1"/>
  <c r="G14" i="12"/>
  <c r="H14" i="12" s="1"/>
  <c r="G15" i="12"/>
  <c r="F15" i="12" s="1"/>
  <c r="E30" i="11"/>
  <c r="E36" i="11"/>
  <c r="E12" i="11"/>
  <c r="E13" i="11"/>
  <c r="E19" i="11"/>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G44" i="16" l="1"/>
  <c r="G43" i="16"/>
  <c r="G45" i="16"/>
  <c r="G46" i="16"/>
  <c r="G47" i="16" s="1"/>
  <c r="G34" i="16"/>
  <c r="G37" i="16"/>
  <c r="G35" i="16"/>
  <c r="G36" i="16"/>
  <c r="G38" i="16"/>
  <c r="G33" i="16"/>
  <c r="G24" i="16"/>
  <c r="G25" i="16"/>
  <c r="G27" i="16"/>
  <c r="G28" i="16"/>
  <c r="G23" i="16"/>
  <c r="G22" i="16"/>
  <c r="G26" i="16"/>
  <c r="F29" i="15"/>
  <c r="F30" i="15" s="1"/>
  <c r="D50" i="14"/>
  <c r="I11" i="14"/>
  <c r="G34" i="12"/>
  <c r="H34" i="12" s="1"/>
  <c r="E18" i="11"/>
  <c r="G38" i="12"/>
  <c r="H38" i="12" s="1"/>
  <c r="E24" i="11"/>
  <c r="E37" i="11"/>
  <c r="E43" i="11"/>
  <c r="E15" i="11"/>
  <c r="G32" i="12"/>
  <c r="F32" i="12" s="1"/>
  <c r="G46" i="12"/>
  <c r="H46" i="12" s="1"/>
  <c r="G33" i="12"/>
  <c r="F33" i="12" s="1"/>
  <c r="E21" i="11"/>
  <c r="G30" i="12"/>
  <c r="H30" i="12" s="1"/>
  <c r="G28" i="12"/>
  <c r="H28" i="12" s="1"/>
  <c r="H57" i="12"/>
  <c r="G37" i="12"/>
  <c r="H37" i="12" s="1"/>
  <c r="E35" i="11"/>
  <c r="E27" i="11"/>
  <c r="G53" i="12"/>
  <c r="F53" i="12" s="1"/>
  <c r="E31" i="11"/>
  <c r="E41" i="11"/>
  <c r="E20" i="11"/>
  <c r="E28" i="11"/>
  <c r="E38" i="11"/>
  <c r="C46" i="11"/>
  <c r="E46" i="11" s="1"/>
  <c r="E29" i="11"/>
  <c r="E44" i="11"/>
  <c r="E10" i="11"/>
  <c r="E17" i="11"/>
  <c r="E23" i="11"/>
  <c r="E11" i="11"/>
  <c r="H52" i="12"/>
  <c r="D46" i="11"/>
  <c r="E26" i="11"/>
  <c r="E22" i="11"/>
  <c r="E40" i="11"/>
  <c r="E14" i="11"/>
  <c r="E25" i="11"/>
  <c r="E16" i="11"/>
  <c r="E39" i="11"/>
  <c r="E34" i="11"/>
  <c r="F50" i="12"/>
  <c r="F49" i="12"/>
  <c r="F29" i="12"/>
  <c r="F19" i="12"/>
  <c r="H32" i="12"/>
  <c r="H56" i="12"/>
  <c r="H43" i="12"/>
  <c r="H36" i="12"/>
  <c r="H22" i="12"/>
  <c r="H21" i="12"/>
  <c r="F26" i="12"/>
  <c r="F24" i="12"/>
  <c r="F20" i="12"/>
  <c r="H54" i="12"/>
  <c r="F47" i="12"/>
  <c r="H15" i="12"/>
  <c r="F25" i="12"/>
  <c r="F46" i="12"/>
  <c r="F44" i="12"/>
  <c r="F41" i="12"/>
  <c r="F40" i="12"/>
  <c r="F17" i="12"/>
  <c r="F16" i="12"/>
  <c r="F34" i="12"/>
  <c r="F14" i="12"/>
  <c r="F13" i="12"/>
  <c r="F12" i="12"/>
  <c r="H11" i="12"/>
  <c r="G39" i="16" l="1"/>
  <c r="G29" i="16"/>
  <c r="F28" i="12"/>
  <c r="F38" i="12"/>
  <c r="F30" i="12"/>
  <c r="H33" i="12"/>
  <c r="G58" i="12"/>
  <c r="H53" i="12"/>
  <c r="F37" i="12"/>
  <c r="D46" i="3"/>
  <c r="I11" i="3" s="1"/>
  <c r="F58" i="12" l="1"/>
  <c r="G60" i="12"/>
  <c r="G61" i="12" s="1"/>
  <c r="F64" i="12"/>
  <c r="D10" i="16" s="1"/>
  <c r="D11" i="16" s="1"/>
  <c r="H58" i="12"/>
  <c r="H60" i="12" l="1"/>
  <c r="H61" i="12" s="1"/>
  <c r="F63" i="12"/>
  <c r="E10" i="16" s="1"/>
  <c r="F10" i="16" l="1"/>
  <c r="E11" i="16"/>
  <c r="F11" i="16" s="1"/>
</calcChain>
</file>

<file path=xl/sharedStrings.xml><?xml version="1.0" encoding="utf-8"?>
<sst xmlns="http://schemas.openxmlformats.org/spreadsheetml/2006/main" count="903" uniqueCount="404">
  <si>
    <t xml:space="preserve">Numero de Programas </t>
  </si>
  <si>
    <t>LOC(N)</t>
  </si>
  <si>
    <t>Defectos (D)</t>
  </si>
  <si>
    <t xml:space="preserve">TOTAL HASTA LA FECHA </t>
  </si>
  <si>
    <t>Dd</t>
  </si>
  <si>
    <t>defectos/KLOC</t>
  </si>
  <si>
    <t>Dd plan= N plan + Dd plan /1000</t>
  </si>
  <si>
    <t xml:space="preserve">LOC </t>
  </si>
  <si>
    <t>Programa</t>
  </si>
  <si>
    <t>Medias</t>
  </si>
  <si>
    <t>Totales</t>
  </si>
  <si>
    <t>Minutos/LOC</t>
  </si>
  <si>
    <t>LOC</t>
  </si>
  <si>
    <t xml:space="preserve">Tiempo de desarrollo </t>
  </si>
  <si>
    <t>EL TAMAÑO DEL PRODUCTO</t>
  </si>
  <si>
    <t>Funciones</t>
  </si>
  <si>
    <t xml:space="preserve">Tiempo </t>
  </si>
  <si>
    <t>Máx.</t>
  </si>
  <si>
    <t>Media</t>
  </si>
  <si>
    <t>Min.</t>
  </si>
  <si>
    <t>Funciones estimadas</t>
  </si>
  <si>
    <t>Func. Anteriores</t>
  </si>
  <si>
    <t xml:space="preserve">Programa </t>
  </si>
  <si>
    <t>ProveedorController.cs</t>
  </si>
  <si>
    <t>Proveedor.cs (Modelo)</t>
  </si>
  <si>
    <t>ProveedorService.cs</t>
  </si>
  <si>
    <t>Create.cshtml (Vista)</t>
  </si>
  <si>
    <t>Edit.cshtml (Vista)</t>
  </si>
  <si>
    <t>Details.cshtml (Vista)</t>
  </si>
  <si>
    <t>Delete.cshtml (Vista)</t>
  </si>
  <si>
    <t>HistorialController.cs</t>
  </si>
  <si>
    <t>Historial.cs (Modelo)</t>
  </si>
  <si>
    <t>HistorialService.cs</t>
  </si>
  <si>
    <t>Index.cshtml (Vista)</t>
  </si>
  <si>
    <t>BusquedaController.cs</t>
  </si>
  <si>
    <t>FiltroService.cs</t>
  </si>
  <si>
    <t>Busqueda.cshtml (Vista)</t>
  </si>
  <si>
    <t>NotificacionService.cs</t>
  </si>
  <si>
    <t>EmailService.cs</t>
  </si>
  <si>
    <t>Alertas.cshtml (Vista)</t>
  </si>
  <si>
    <t>DashboardController.cs</t>
  </si>
  <si>
    <t>DashboardService.cs</t>
  </si>
  <si>
    <t>ReporteController.cs</t>
  </si>
  <si>
    <t>ReporteService.cs</t>
  </si>
  <si>
    <t>PDFGenerator.cs</t>
  </si>
  <si>
    <t>AuthMiddleware.cs</t>
  </si>
  <si>
    <t>PasswordHasher.cs</t>
  </si>
  <si>
    <t>AccessController.cs</t>
  </si>
  <si>
    <t>RoleService.cs</t>
  </si>
  <si>
    <t>ConfiguracionController.cs</t>
  </si>
  <si>
    <t>ParametrosService.cs</t>
  </si>
  <si>
    <t>AuditoriaController.cs</t>
  </si>
  <si>
    <t>AuditoriaService.cs</t>
  </si>
  <si>
    <t>LoginController.cs</t>
  </si>
  <si>
    <t>AuthService.cs</t>
  </si>
  <si>
    <t>Login.cshtml (Vista)</t>
  </si>
  <si>
    <t>TestUnitarios.cs</t>
  </si>
  <si>
    <t>PruebasIntegracion.cs</t>
  </si>
  <si>
    <t>Crear, editar, eliminar y listar proveedores</t>
  </si>
  <si>
    <t>Modelo de proveedor</t>
  </si>
  <si>
    <t>Validar atributos y relaciones</t>
  </si>
  <si>
    <t>Lógica de negocio CRUD</t>
  </si>
  <si>
    <t>Procesar y validar datos CRUD</t>
  </si>
  <si>
    <t>Formulario de creación</t>
  </si>
  <si>
    <t>Capturar datos y validaciones en UI</t>
  </si>
  <si>
    <t>Formulario de edición</t>
  </si>
  <si>
    <t>Mostrar y editar datos existentes</t>
  </si>
  <si>
    <t>Visualización de detalles</t>
  </si>
  <si>
    <t>Mostrar datos en formato de solo lectura</t>
  </si>
  <si>
    <t>Confirmación de eliminación</t>
  </si>
  <si>
    <t>Confirmar y eliminar proveedor</t>
  </si>
  <si>
    <t>Listado de historial</t>
  </si>
  <si>
    <t>Buscar, filtrar y mostrar registros de cambios</t>
  </si>
  <si>
    <t>Modelo de historial</t>
  </si>
  <si>
    <t>Almacenar acciones realizadas</t>
  </si>
  <si>
    <t>Lógica del historial</t>
  </si>
  <si>
    <t>Recuperar y procesar eventos históricos</t>
  </si>
  <si>
    <t>Vista del historial</t>
  </si>
  <si>
    <t>Visualizar registros con filtros</t>
  </si>
  <si>
    <t>Controlador de búsqueda</t>
  </si>
  <si>
    <t>Filtrar por nombre, categoría y estado</t>
  </si>
  <si>
    <t>Lógica de filtros</t>
  </si>
  <si>
    <t>Aplicar filtros y ordenar resultados</t>
  </si>
  <si>
    <t>Formulario de búsqueda</t>
  </si>
  <si>
    <t>Capturar parámetros y mostrar resultados</t>
  </si>
  <si>
    <t>Lógica de notificaciones</t>
  </si>
  <si>
    <t>Generar y enviar notificaciones</t>
  </si>
  <si>
    <t>Servicio de envío de correos</t>
  </si>
  <si>
    <t>Enviar correos automáticos</t>
  </si>
  <si>
    <t>Vista de alertas</t>
  </si>
  <si>
    <t>Mostrar alertas en el panel de control</t>
  </si>
  <si>
    <t>Controlador del dashboard</t>
  </si>
  <si>
    <t>Obtener estadísticas y métricas</t>
  </si>
  <si>
    <t>Lógica del dashboard</t>
  </si>
  <si>
    <t>Procesar y calcular KPIs</t>
  </si>
  <si>
    <t>Visualización del dashboard</t>
  </si>
  <si>
    <t>Mostrar gráficos y tablas de datos</t>
  </si>
  <si>
    <t>Controlador de reportes</t>
  </si>
  <si>
    <t>Generar reportes en PDF y Excel</t>
  </si>
  <si>
    <t>Lógica de generación de reportes</t>
  </si>
  <si>
    <t>Procesar datos y formatear documentos</t>
  </si>
  <si>
    <t>Generador de PDF</t>
  </si>
  <si>
    <t>Crear documentos PDF con formato específico</t>
  </si>
  <si>
    <t>Middleware de autenticación</t>
  </si>
  <si>
    <t>Validar tokens y proteger rutas</t>
  </si>
  <si>
    <t>Hasher de contraseñas</t>
  </si>
  <si>
    <t>Cifrar y verificar contraseñas</t>
  </si>
  <si>
    <t>Controlador de permisos</t>
  </si>
  <si>
    <t>Asignar permisos según roles</t>
  </si>
  <si>
    <t>Lógica de gestión de roles</t>
  </si>
  <si>
    <t>Definir roles y validar acceso</t>
  </si>
  <si>
    <t>Controlador de configuración</t>
  </si>
  <si>
    <t>Cambiar parámetros generales</t>
  </si>
  <si>
    <t>Servicio de parámetros</t>
  </si>
  <si>
    <t>Guardar y recuperar configuraciones</t>
  </si>
  <si>
    <t>Guardar quién, cuándo y qué se modificó</t>
  </si>
  <si>
    <t>Controlador de login</t>
  </si>
  <si>
    <t>Iniciar sesión y gestionar autenticación</t>
  </si>
  <si>
    <t>Servicio de autenticación</t>
  </si>
  <si>
    <t>Validar credenciales y roles</t>
  </si>
  <si>
    <t>Formulario de login</t>
  </si>
  <si>
    <t>Capturar usuario y contraseña</t>
  </si>
  <si>
    <t>Pruebas unitarias</t>
  </si>
  <si>
    <t>Validar métodos y clases</t>
  </si>
  <si>
    <t>Pruebas de integración</t>
  </si>
  <si>
    <t>Probar flujo entre componentes</t>
  </si>
  <si>
    <t>CRUD de Proveedores</t>
  </si>
  <si>
    <t>Historial de Proveedores</t>
  </si>
  <si>
    <t>Búsqueda y Filtros</t>
  </si>
  <si>
    <t>Notificaciones y Alertas</t>
  </si>
  <si>
    <t>Generación de Reportes</t>
  </si>
  <si>
    <t xml:space="preserve"> Dashboard Administrativo</t>
  </si>
  <si>
    <t>Seguridad de Datos</t>
  </si>
  <si>
    <t>Configuración del Sistema</t>
  </si>
  <si>
    <t>Autenticación y Autorización</t>
  </si>
  <si>
    <t>Control de Acceso</t>
  </si>
  <si>
    <t>Validación Final del Sistema</t>
  </si>
  <si>
    <t xml:space="preserve">Universidad de las Fuerzas Armadas ESPE </t>
  </si>
  <si>
    <r>
      <rPr>
        <b/>
        <sz val="12"/>
        <color theme="1"/>
        <rFont val="Aptos Narrow"/>
        <family val="2"/>
        <scheme val="minor"/>
      </rPr>
      <t xml:space="preserve">Tabla 6.2 </t>
    </r>
    <r>
      <rPr>
        <sz val="12"/>
        <color theme="1"/>
        <rFont val="Aptos Narrow"/>
        <family val="2"/>
        <scheme val="minor"/>
      </rPr>
      <t xml:space="preserve"> Tiempos de desarrollo de programas</t>
    </r>
  </si>
  <si>
    <t xml:space="preserve">Integrantes: </t>
  </si>
  <si>
    <t>Sebastian Monga</t>
  </si>
  <si>
    <t>Profesor</t>
  </si>
  <si>
    <t>Fecha:</t>
  </si>
  <si>
    <t xml:space="preserve"> 03/02/2025</t>
  </si>
  <si>
    <t>Nicole Lara</t>
  </si>
  <si>
    <t xml:space="preserve">Kevin Guzmán </t>
  </si>
  <si>
    <t>NRC:</t>
  </si>
  <si>
    <r>
      <rPr>
        <b/>
        <sz val="12"/>
        <color theme="1"/>
        <rFont val="Aptos Narrow"/>
        <family val="2"/>
        <scheme val="minor"/>
      </rPr>
      <t xml:space="preserve">Tabla 6.3 </t>
    </r>
    <r>
      <rPr>
        <sz val="12"/>
        <color theme="1"/>
        <rFont val="Aptos Narrow"/>
        <family val="2"/>
        <scheme val="minor"/>
      </rPr>
      <t xml:space="preserve">  Rangos de tamaños de programas</t>
    </r>
  </si>
  <si>
    <r>
      <t xml:space="preserve">Tabla 6.4 </t>
    </r>
    <r>
      <rPr>
        <sz val="12"/>
        <color theme="1"/>
        <rFont val="Aptos Narrow"/>
        <family val="2"/>
        <scheme val="minor"/>
      </rPr>
      <t xml:space="preserve"> Formulario para estimar el tamaño del programa.</t>
    </r>
  </si>
  <si>
    <t>Estimado</t>
  </si>
  <si>
    <t xml:space="preserve"> </t>
  </si>
  <si>
    <t>Gestion de proveedores</t>
  </si>
  <si>
    <t>Control de Cambios</t>
  </si>
  <si>
    <t>Controlador de cambios</t>
  </si>
  <si>
    <t>Lógica de control de cambios</t>
  </si>
  <si>
    <t>Registrar y gestionar modificaciones en la base de datos</t>
  </si>
  <si>
    <t>ControlController.cs</t>
  </si>
  <si>
    <t>ControlService.cs</t>
  </si>
  <si>
    <r>
      <rPr>
        <b/>
        <sz val="12"/>
        <color theme="1"/>
        <rFont val="Aptos Narrow"/>
        <family val="2"/>
        <scheme val="minor"/>
      </rPr>
      <t>Tabla 15.1</t>
    </r>
    <r>
      <rPr>
        <sz val="12"/>
        <color theme="1"/>
        <rFont val="Aptos Narrow"/>
        <family val="2"/>
        <scheme val="minor"/>
      </rPr>
      <t xml:space="preserve"> Datos de defectos.</t>
    </r>
  </si>
  <si>
    <t xml:space="preserve"> Ing. Jenny Ruiz</t>
  </si>
  <si>
    <t>Se implementaron patrones de diseño para el control de flujo</t>
  </si>
  <si>
    <t>Se optimizó el modelado de datos mediante validaciones integradas</t>
  </si>
  <si>
    <t>La reutilización de código y la incorporación de pruebas</t>
  </si>
  <si>
    <t xml:space="preserve">Se mejoró la integración de componentes UI </t>
  </si>
  <si>
    <t>Se optimizó el manejo de estados y se mejoraron las validaciones en el formulario,</t>
  </si>
  <si>
    <t>Se refactorizó el código y se adoptaron librerías modernas</t>
  </si>
  <si>
    <t>Se implementaron confirmaciones y un manejo de excepciones robusto.</t>
  </si>
  <si>
    <t>La integración de nuevas librerías para la gestión de logs y el control de versiones</t>
  </si>
  <si>
    <t xml:space="preserve">La adopción de patrones de servicio y la implementación de middleware para el manejo de errores </t>
  </si>
  <si>
    <t>Se reestructuró el código HTML y se mejoraron las validaciones en el cliente</t>
  </si>
  <si>
    <t>La aplicación de algoritmos optimizados</t>
  </si>
  <si>
    <t>Se adoptaron librerías de mensajería y se centralizó el control de notificaciones</t>
  </si>
  <si>
    <t>El uso de servicios de correo robustos y el manejo adecuado de excepciones</t>
  </si>
  <si>
    <t>Se refactorizó el código y se realizaron pruebas en distintos navegadores</t>
  </si>
  <si>
    <t>La optimización en el procesamiento de datos y la adopción de frameworks</t>
  </si>
  <si>
    <t>Se mejoró la integración de la presentación de datos</t>
  </si>
  <si>
    <t xml:space="preserve">La implementación de nuevos componentes para generación dinámica </t>
  </si>
  <si>
    <t>La adopción de patrones de diseño en el procesamiento de datos</t>
  </si>
  <si>
    <t xml:space="preserve">El uso de librerías especializadas para la generación de PDF </t>
  </si>
  <si>
    <t>La implementación de un middleware robusto</t>
  </si>
  <si>
    <t>El uso de algoritmos criptográficos</t>
  </si>
  <si>
    <t>La mejora en la gestión de permisos y validaciones de acceso</t>
  </si>
  <si>
    <t>Se implementaron validaciones robustas y se centralizó el manejo de configuraciones</t>
  </si>
  <si>
    <t>La adopción de patrones de diseño y la centralización de validaciones</t>
  </si>
  <si>
    <t>La validación en tiempo real han permitido reducir errores en la vista de login.</t>
  </si>
  <si>
    <t xml:space="preserve">La ampliación de casos de prueba y la integración continua </t>
  </si>
  <si>
    <t xml:space="preserve">La implementación de procesos de seguimiento y validación de datos </t>
  </si>
  <si>
    <t xml:space="preserve"> 24/02/2025</t>
  </si>
  <si>
    <t xml:space="preserve"> 06/02/2025</t>
  </si>
  <si>
    <t>Por tanto son 49 Defectos para un proyecto codiciando 218 LOC</t>
  </si>
  <si>
    <t>Capítulo</t>
  </si>
  <si>
    <t>Tiempo de Lectura</t>
  </si>
  <si>
    <t>Páginas</t>
  </si>
  <si>
    <t>Minutosipágina</t>
  </si>
  <si>
    <t>1 y 2</t>
  </si>
  <si>
    <r>
      <rPr>
        <b/>
        <sz val="12"/>
        <color theme="1"/>
        <rFont val="Aptos Narrow"/>
        <family val="2"/>
        <scheme val="minor"/>
      </rPr>
      <t xml:space="preserve">Tabla 6.1 </t>
    </r>
    <r>
      <rPr>
        <sz val="12"/>
        <color theme="1"/>
        <rFont val="Aptos Narrow"/>
        <family val="2"/>
        <scheme val="minor"/>
      </rPr>
      <t xml:space="preserve">Tiempos de lectura </t>
    </r>
  </si>
  <si>
    <r>
      <rPr>
        <b/>
        <sz val="11"/>
        <color theme="1"/>
        <rFont val="Aptos Narrow"/>
        <family val="2"/>
        <scheme val="minor"/>
      </rPr>
      <t xml:space="preserve">Tabla 6.1 </t>
    </r>
    <r>
      <rPr>
        <sz val="11"/>
        <color theme="1"/>
        <rFont val="Aptos Narrow"/>
        <family val="2"/>
        <scheme val="minor"/>
      </rPr>
      <t>Tiempos de lectura de capítulos de Sebastian Monga</t>
    </r>
  </si>
  <si>
    <r>
      <rPr>
        <b/>
        <sz val="11"/>
        <color theme="1"/>
        <rFont val="Aptos Narrow"/>
        <family val="2"/>
        <scheme val="minor"/>
      </rPr>
      <t>Tabla 6.1</t>
    </r>
    <r>
      <rPr>
        <sz val="11"/>
        <color theme="1"/>
        <rFont val="Aptos Narrow"/>
        <family val="2"/>
        <scheme val="minor"/>
      </rPr>
      <t xml:space="preserve"> Tiempos de lectura de capítulos de Kevin Guzmán</t>
    </r>
  </si>
  <si>
    <r>
      <rPr>
        <b/>
        <sz val="11"/>
        <color theme="1"/>
        <rFont val="Aptos Narrow"/>
        <family val="2"/>
        <scheme val="minor"/>
      </rPr>
      <t>Tabla 6.1</t>
    </r>
    <r>
      <rPr>
        <sz val="11"/>
        <color theme="1"/>
        <rFont val="Aptos Narrow"/>
        <family val="2"/>
        <scheme val="minor"/>
      </rPr>
      <t xml:space="preserve"> Tiempos de lectura de capítulos de Nicole Lara</t>
    </r>
  </si>
  <si>
    <t>RESUMEN SEMANAL DEL PROYECTO Nª</t>
  </si>
  <si>
    <r>
      <t>Programa:</t>
    </r>
    <r>
      <rPr>
        <sz val="11"/>
        <color theme="1"/>
        <rFont val="Aptos Narrow"/>
        <family val="2"/>
        <scheme val="minor"/>
      </rPr>
      <t xml:space="preserve"> Sistema de Gestion de Proveedores en Tiendita.ec</t>
    </r>
  </si>
  <si>
    <t>Resumen</t>
  </si>
  <si>
    <t xml:space="preserve">Lenguaje: </t>
  </si>
  <si>
    <t>.NET</t>
  </si>
  <si>
    <t>LOC/Hora</t>
  </si>
  <si>
    <t>Defectos/KLOC</t>
  </si>
  <si>
    <t>Rendimiento</t>
  </si>
  <si>
    <t>V/F</t>
  </si>
  <si>
    <t xml:space="preserve">Plan </t>
  </si>
  <si>
    <t xml:space="preserve">Real </t>
  </si>
  <si>
    <t>Hasta la fecha</t>
  </si>
  <si>
    <t>Tamaño Programa (MB)</t>
  </si>
  <si>
    <t>Total Nuevo &amp;Cambiado</t>
  </si>
  <si>
    <t>Tamaño Máximo</t>
  </si>
  <si>
    <t>Tamaño Mínimo</t>
  </si>
  <si>
    <t>Tiempo por fase (horas)</t>
  </si>
  <si>
    <t>Planificación</t>
  </si>
  <si>
    <t>Diseño</t>
  </si>
  <si>
    <t>Codificación</t>
  </si>
  <si>
    <t>Revisión código</t>
  </si>
  <si>
    <t>Deploy</t>
  </si>
  <si>
    <t>Pruebas</t>
  </si>
  <si>
    <t>Postmortem</t>
  </si>
  <si>
    <t>Total</t>
  </si>
  <si>
    <t>%Hasta la fecha</t>
  </si>
  <si>
    <t>Defectos Introducidos</t>
  </si>
  <si>
    <t>Compilación</t>
  </si>
  <si>
    <t>Defectos eliminados</t>
  </si>
  <si>
    <r>
      <rPr>
        <b/>
        <u/>
        <sz val="11"/>
        <color theme="1"/>
        <rFont val="Aptos Narrow"/>
        <family val="2"/>
        <scheme val="minor"/>
      </rPr>
      <t xml:space="preserve">Comentario: </t>
    </r>
    <r>
      <rPr>
        <u/>
        <sz val="11"/>
        <color theme="1"/>
        <rFont val="Aptos Narrow"/>
        <family val="2"/>
        <scheme val="minor"/>
      </rPr>
      <t>Este programa tiene el módulo de la gestion de Proveedores, tiene una función para gestionar la creación y edición de proveedores, una rutina para validar y procesar los datos de entrada, y un procedimiento para listar y eliminar proveedores. Como máximo, el tamaño se obtendrá sumando estos tamaños típicos, 36 + 54 + 30 + 42 + 102 + 60 + 186 + 170.4 + 96 + 57.6 + 110.4 + 120 + 108 + 180 + 174 + 216 + 144 + 192 + 180 + 212.4 + 126 + 199.2 + 240 + 132 + 198 + 264 + 72 + 238.8 + 132 + 115.2 + 108 + 120 + 288 + 144 + 144 + 222 = 5214 LOC. Para el valor mínimo, asumo que estas funciones podrían integrarse de forma más eficiente que cuando están implementadas como elementos separados, lo que nos da 3476 LOC como valor mínimo. 4345 LOC es el punto medio entre los dos valores anteriore</t>
    </r>
  </si>
  <si>
    <t>Horas:</t>
  </si>
  <si>
    <t xml:space="preserve">Planeado: </t>
  </si>
  <si>
    <t>Real :</t>
  </si>
  <si>
    <t>Def/Hora</t>
  </si>
  <si>
    <t>Tiempo máximo</t>
  </si>
  <si>
    <t>Tiempo mínimo</t>
  </si>
  <si>
    <t>El diseño de las alertas de confirmación no sigue la guía de estilo del proyecto.</t>
  </si>
  <si>
    <t>Descripción:</t>
  </si>
  <si>
    <t>SI</t>
  </si>
  <si>
    <t>Codificaion</t>
  </si>
  <si>
    <t>Defecto Corregido</t>
  </si>
  <si>
    <t>T. Corrección</t>
  </si>
  <si>
    <t>Eliminado</t>
  </si>
  <si>
    <t>Introducido</t>
  </si>
  <si>
    <t>Tipo</t>
  </si>
  <si>
    <t>Nº</t>
  </si>
  <si>
    <t>Fecha</t>
  </si>
  <si>
    <t>La paginación en la vista Index.cshtml no actualiza los datos dinámicamente.</t>
  </si>
  <si>
    <t>Codificacion</t>
  </si>
  <si>
    <t>El formulario de filtrado en la tabla de proveedores no mantiene los valores seleccionados tras la búsqueda.</t>
  </si>
  <si>
    <t xml:space="preserve"> Los mensajes de éxito y error en los formularios de proveedores no se muestran correctamente.</t>
  </si>
  <si>
    <t>Despliegue</t>
  </si>
  <si>
    <t>El controlador ProveedorController.cs no maneja correctamente las excepciones al realizar búsquedas.</t>
  </si>
  <si>
    <t>La tabla de proveedores en Index.cshtml no realiza el paginado correctamente.</t>
  </si>
  <si>
    <t>El diseño responsive del módulo de proveedores no se adapta a dispositivos móviles</t>
  </si>
  <si>
    <t>El redireccionamiento a la vista de detalles falla tras editar un proveedor.</t>
  </si>
  <si>
    <t>La interfaz de búsqueda y filtros de proveedores no aplica correctamente los parámetros.</t>
  </si>
  <si>
    <t>El menú lateral de navegación no muestra correctamente el módulo de proveedores.</t>
  </si>
  <si>
    <t>La sesión de usuario no se cierra correctamente debido a la ausencia de un token de cierre.</t>
  </si>
  <si>
    <t>Los archivos CSS y JS del formulario de proveedores no se cargan correctamente.</t>
  </si>
  <si>
    <t>Error en el path general del proyecto que afecta la carga de imágenes de proveedores.</t>
  </si>
  <si>
    <t>El formulario de eliminación no solicita confirmación antes de borrar un proveedor.</t>
  </si>
  <si>
    <t>La imagen del proveedor no se muestra correctamente en la vista de detalles Details.cshtml</t>
  </si>
  <si>
    <t>No se validan los campos obligatorios en los formularios de creación y edición.</t>
  </si>
  <si>
    <t>El botón de cierre de sesión en el header desaparece después de realizar una operación CRUD.</t>
  </si>
  <si>
    <t>El dashboard administrativo no muestra correctamente las métricas de proveedores.</t>
  </si>
  <si>
    <t>Mala distribución de los componentes gráficos en la vista Index.cshtml de proveedores.</t>
  </si>
  <si>
    <t>El control de acceso en ProveedorController.cs permite acciones sin la validación de roles.</t>
  </si>
  <si>
    <t>El formulario de edición de proveedores en Edit.cshtml muestra datos incorrectos.</t>
  </si>
  <si>
    <t>El formulario de creación de proveedores en Create.cshtml no realiza el submit correctamente.</t>
  </si>
  <si>
    <t>Tipos de datos no compatibles en las propiedades del modelo Proveedor.cs.</t>
  </si>
  <si>
    <t>Las relaciones en la base de datos del proveedor no son correctas; se deben agregar llaves foráneas.</t>
  </si>
  <si>
    <t>El modelo Proveedor.cs no cuenta con una nomenclatura adecuada en los atributos y relaciones.</t>
  </si>
  <si>
    <t>T. Corrección (minutos)</t>
  </si>
  <si>
    <t>Función</t>
  </si>
  <si>
    <t>Asignación</t>
  </si>
  <si>
    <t>Datos</t>
  </si>
  <si>
    <t>Construcción Paquetes</t>
  </si>
  <si>
    <t xml:space="preserve">TOTAL EN MINUTOS: </t>
  </si>
  <si>
    <t>Entorno</t>
  </si>
  <si>
    <t>Comprobación</t>
  </si>
  <si>
    <t>Sintaxis</t>
  </si>
  <si>
    <t>Sistema</t>
  </si>
  <si>
    <t>Interfaz</t>
  </si>
  <si>
    <t>Documentación</t>
  </si>
  <si>
    <t>Tipos de defectos</t>
  </si>
  <si>
    <t>Manual de Usuario y Guía Técnica</t>
  </si>
  <si>
    <t>Descripción</t>
  </si>
  <si>
    <t>Validación Final del Sistema (modulo proveedores)</t>
  </si>
  <si>
    <t>Pruebas Autenticación y Autorización</t>
  </si>
  <si>
    <t>Pruebas de Auditoría</t>
  </si>
  <si>
    <t>Auditoría de Cambios</t>
  </si>
  <si>
    <t>Pruebas de Configuración</t>
  </si>
  <si>
    <t>Pruebas de Reportes</t>
  </si>
  <si>
    <t xml:space="preserve">06/12/2024	</t>
  </si>
  <si>
    <t>Dashboard Administrativo</t>
  </si>
  <si>
    <t>Pruebas CRUD de Proveedores</t>
  </si>
  <si>
    <t>Configuración del proyecto ASP.NET MVC</t>
  </si>
  <si>
    <t>Configuracion</t>
  </si>
  <si>
    <t>Diagramación de la base de datos para proveedores</t>
  </si>
  <si>
    <t>Diagramacion</t>
  </si>
  <si>
    <t>MIN</t>
  </si>
  <si>
    <t>MAX</t>
  </si>
  <si>
    <t>Velocidad</t>
  </si>
  <si>
    <t>Unidades</t>
  </si>
  <si>
    <t>Tiempo</t>
  </si>
  <si>
    <t>Real</t>
  </si>
  <si>
    <t>Proceso</t>
  </si>
  <si>
    <t>Trabajo</t>
  </si>
  <si>
    <t>Grupo5</t>
  </si>
  <si>
    <t>Nombre:</t>
  </si>
  <si>
    <t>CUADERNO DE TRABAJO  Nª</t>
  </si>
  <si>
    <t>Minutos</t>
  </si>
  <si>
    <t>Horas</t>
  </si>
  <si>
    <t>x</t>
  </si>
  <si>
    <t>Revisión final antes de la entrega</t>
  </si>
  <si>
    <t>Pruebas Finales</t>
  </si>
  <si>
    <t>Manual de usuario y guía técnica</t>
  </si>
  <si>
    <t>Tarea 3: Documentación del Proyecto</t>
  </si>
  <si>
    <t>Validación general de todas las funciones</t>
  </si>
  <si>
    <t>Requisito 12: Pruebas de Funcionamiento</t>
  </si>
  <si>
    <t>Pruebas de acceso según rol</t>
  </si>
  <si>
    <t>Pruebas: Autenticación y Autorización</t>
  </si>
  <si>
    <t>Implementación de login y roles</t>
  </si>
  <si>
    <t>Requisito 11: Autenticación y Autorización</t>
  </si>
  <si>
    <t>Validación de registros de auditoría</t>
  </si>
  <si>
    <t>Pruebas: Auditoría de Cambios</t>
  </si>
  <si>
    <t>Registro de modificaciones realizadas</t>
  </si>
  <si>
    <t>Requisito 10: Auditoría de Cambios</t>
  </si>
  <si>
    <t>Validación de parámetros configurables</t>
  </si>
  <si>
    <t>Pruebas: Configuración del Sistema</t>
  </si>
  <si>
    <t>Panel de ajustes generales</t>
  </si>
  <si>
    <t>Requisito 9: Configuración del Sistema</t>
  </si>
  <si>
    <t>Restricciones según rol del usuario</t>
  </si>
  <si>
    <t>Requisito 8: Control de Acceso</t>
  </si>
  <si>
    <t>Cifrado de contraseñas y validación</t>
  </si>
  <si>
    <t>Requisito 7: Seguridad de Datos</t>
  </si>
  <si>
    <t>Verificación del formato y datos</t>
  </si>
  <si>
    <t>Pruebas: Generación de Reportes</t>
  </si>
  <si>
    <t>Exportación de datos a PDF y Excel</t>
  </si>
  <si>
    <t>Requisito 6: Generación de Reportes</t>
  </si>
  <si>
    <t>Panel con estadísticas clave</t>
  </si>
  <si>
    <t>Requisito 5: Dashboard Administrativo</t>
  </si>
  <si>
    <t>Alertas automáticas según el estado</t>
  </si>
  <si>
    <t>Requisito 4: Notificaciones y Alertas</t>
  </si>
  <si>
    <t>Implementación de filtros avanzados</t>
  </si>
  <si>
    <t>Requisito 3: Búsqueda y Filtros</t>
  </si>
  <si>
    <t>Registro de cambios en la BD</t>
  </si>
  <si>
    <t>Requisito 2: Historial de Proveedores</t>
  </si>
  <si>
    <t>Pruebas unitarias y de integración</t>
  </si>
  <si>
    <t>Pruebas: CRUD de Proveedores</t>
  </si>
  <si>
    <t>Desarrollo de interfaz y controlador</t>
  </si>
  <si>
    <t>Requisito 1: CRUD de Proveedores</t>
  </si>
  <si>
    <t>Creación del proyecto en Visual Studio</t>
  </si>
  <si>
    <t>Tarea 2: Configuración del proyecto MVC</t>
  </si>
  <si>
    <t>Modelado de tablas para proveedores</t>
  </si>
  <si>
    <t>Tarea 1: Diagramación de la base de datos</t>
  </si>
  <si>
    <t>U</t>
  </si>
  <si>
    <t>C</t>
  </si>
  <si>
    <t>Comentarios</t>
  </si>
  <si>
    <t>Actividad</t>
  </si>
  <si>
    <t>Inc. Tiempo</t>
  </si>
  <si>
    <t>T.Interrup.</t>
  </si>
  <si>
    <t>Fin</t>
  </si>
  <si>
    <t>Comienzo</t>
  </si>
  <si>
    <r>
      <t xml:space="preserve">Class: </t>
    </r>
    <r>
      <rPr>
        <sz val="10"/>
        <rFont val="Book Antiqua"/>
        <family val="1"/>
      </rPr>
      <t>2563</t>
    </r>
  </si>
  <si>
    <t>Ing. Jenny Ruíz</t>
  </si>
  <si>
    <t>Profesor:</t>
  </si>
  <si>
    <r>
      <t xml:space="preserve">Fecha: </t>
    </r>
    <r>
      <rPr>
        <sz val="10"/>
        <rFont val="Book Antiqua"/>
        <family val="1"/>
      </rPr>
      <t>05/02/2025</t>
    </r>
  </si>
  <si>
    <t>Sebastian Monga
Kevin Guzmán 
Nicole Lara</t>
  </si>
  <si>
    <t>Integrantes:</t>
  </si>
  <si>
    <t>CUADERNO DE REGISTRO DE TIEMPOS Nª</t>
  </si>
  <si>
    <t>Validación integral de todas las funcionalidades antes de la entrega final.</t>
  </si>
  <si>
    <t>Requisito 12</t>
  </si>
  <si>
    <t>Autenticación y autorización de usuarios mediante login seguro y roles diferenciados.</t>
  </si>
  <si>
    <t>Requisito 11</t>
  </si>
  <si>
    <t>Auditoría de cambios: registro de las modificaciones realizadas en la base de datos.</t>
  </si>
  <si>
    <t>Requisito 10</t>
  </si>
  <si>
    <t>Panel de configuración para ajustar parámetros generales del sistema.</t>
  </si>
  <si>
    <t>Requisito 9</t>
  </si>
  <si>
    <t>Control de acceso restringido según los roles de administrador y proveedor.</t>
  </si>
  <si>
    <t>Requisito 8</t>
  </si>
  <si>
    <t>Implementación de seguridad de datos mediante cifrado de contraseñas y validación de acceso.</t>
  </si>
  <si>
    <t>Requisito 7</t>
  </si>
  <si>
    <t>Permitirá generar reportes de proveedores exportables en formato PDF y Excel.</t>
  </si>
  <si>
    <t>Requisito 6</t>
  </si>
  <si>
    <t>El sistema incluirá un dashboard administrativo con métricas y estadísticas clave.</t>
  </si>
  <si>
    <t>Requisito 5</t>
  </si>
  <si>
    <t>Se enviarán alertas automáticas de proveedores inactivos o pendientes de actualización.</t>
  </si>
  <si>
    <t>Requisito 4</t>
  </si>
  <si>
    <t>El sistema contará con búsqueda avanzada y filtros por nombre, categoría y estado de proveedores.</t>
  </si>
  <si>
    <t>Requisito 3</t>
  </si>
  <si>
    <t>Se registrará un historial de cambios realizados en la información de los proveedores.</t>
  </si>
  <si>
    <t>Requisito 2</t>
  </si>
  <si>
    <t>El sistema permitirá realizar el CRUD (Crear, Leer, Actualizar, Eliminar) de proveedores.</t>
  </si>
  <si>
    <t>Requisito 1</t>
  </si>
  <si>
    <t>Documentación del proyecto: manual de usuario y guía técnica.</t>
  </si>
  <si>
    <t>Tarea 3</t>
  </si>
  <si>
    <t>Configuración del proyecto ASP.NET MVC en Visual Studio.</t>
  </si>
  <si>
    <t>Tarea 2</t>
  </si>
  <si>
    <t>Diagramación de la base de datos para la gestión de proveedores.</t>
  </si>
  <si>
    <t>Tarea 1</t>
  </si>
  <si>
    <t>Descripcion</t>
  </si>
  <si>
    <t>Identificador</t>
  </si>
  <si>
    <t>Diccionario de Actividades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</si>
</sst>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8">
    <font>
      <sz val="11"/>
      <color theme="1"/>
      <name val="Aptos Narrow"/>
      <family val="2"/>
      <scheme val="minor"/>
    </font>
    <font>
      <b/>
      <sz val="11"/>
      <color theme="1"/>
      <name val="Aptos Narrow"/>
      <family val="2"/>
      <scheme val="minor"/>
    </font>
    <font>
      <sz val="10"/>
      <name val="Arial"/>
      <family val="2"/>
    </font>
    <font>
      <u/>
      <sz val="11"/>
      <color theme="1"/>
      <name val="Aptos Narrow"/>
      <family val="2"/>
      <scheme val="minor"/>
    </font>
    <font>
      <sz val="10"/>
      <color theme="1"/>
      <name val="Arial Unicode MS"/>
    </font>
    <font>
      <sz val="12"/>
      <color theme="1"/>
      <name val="Aptos Narrow"/>
      <family val="2"/>
      <scheme val="minor"/>
    </font>
    <font>
      <b/>
      <sz val="12"/>
      <color theme="1"/>
      <name val="Aptos Narrow"/>
      <family val="2"/>
      <scheme val="minor"/>
    </font>
    <font>
      <sz val="11"/>
      <color theme="1"/>
      <name val="Arial Unicode MS"/>
    </font>
    <font>
      <b/>
      <u/>
      <sz val="11"/>
      <color theme="1"/>
      <name val="Aptos Narrow"/>
      <family val="2"/>
      <scheme val="minor"/>
    </font>
    <font>
      <sz val="10"/>
      <name val="Arial"/>
    </font>
    <font>
      <sz val="10"/>
      <name val="Book Antiqua"/>
      <family val="1"/>
    </font>
    <font>
      <sz val="8"/>
      <name val="Book Antiqua"/>
      <family val="1"/>
    </font>
    <font>
      <b/>
      <i/>
      <sz val="10"/>
      <name val="Book Antiqua"/>
      <family val="1"/>
    </font>
    <font>
      <b/>
      <i/>
      <sz val="8"/>
      <name val="Book Antiqua"/>
      <family val="1"/>
    </font>
    <font>
      <b/>
      <sz val="10"/>
      <name val="Book Antiqua"/>
      <family val="1"/>
    </font>
    <font>
      <b/>
      <sz val="12"/>
      <name val="Book Antiqua"/>
      <family val="1"/>
    </font>
    <font>
      <b/>
      <sz val="8"/>
      <name val="Book Antiqua"/>
      <family val="1"/>
    </font>
    <font>
      <i/>
      <sz val="8"/>
      <name val="Book Antiqua"/>
      <family val="1"/>
    </font>
    <font>
      <b/>
      <sz val="11"/>
      <name val="Book Antiqua"/>
      <family val="1"/>
    </font>
    <font>
      <sz val="10"/>
      <color indexed="9"/>
      <name val="Book Antiqua"/>
      <family val="1"/>
    </font>
    <font>
      <sz val="8"/>
      <color indexed="9"/>
      <name val="Book Antiqua"/>
      <family val="1"/>
    </font>
    <font>
      <b/>
      <sz val="10"/>
      <color indexed="9"/>
      <name val="Book Antiqua"/>
      <family val="1"/>
    </font>
    <font>
      <sz val="7"/>
      <name val="Book Antiqua"/>
      <family val="1"/>
    </font>
    <font>
      <b/>
      <sz val="11"/>
      <color theme="1" tint="0.24994659260841701"/>
      <name val="Aptos Display"/>
      <family val="2"/>
      <scheme val="major"/>
    </font>
    <font>
      <sz val="14"/>
      <color theme="1" tint="0.24994659260841701"/>
      <name val="Aptos Display"/>
      <family val="2"/>
      <scheme val="major"/>
    </font>
    <font>
      <b/>
      <sz val="14"/>
      <color theme="1" tint="0.24994659260841701"/>
      <name val="Aptos Display"/>
      <family val="2"/>
      <scheme val="major"/>
    </font>
    <font>
      <sz val="12"/>
      <color theme="1" tint="0.24994659260841701"/>
      <name val="Aptos Display"/>
      <family val="2"/>
      <scheme val="major"/>
    </font>
    <font>
      <b/>
      <sz val="24"/>
      <color theme="1" tint="0.24994659260841701"/>
      <name val="Aptos Display"/>
      <family val="2"/>
      <scheme val="major"/>
    </font>
  </fonts>
  <fills count="12">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6"/>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theme="2"/>
      </top>
      <bottom/>
      <diagonal/>
    </border>
    <border>
      <left style="thin">
        <color theme="2"/>
      </left>
      <right/>
      <top/>
      <bottom/>
      <diagonal/>
    </border>
    <border>
      <left style="thin">
        <color theme="2"/>
      </left>
      <right/>
      <top style="thin">
        <color theme="2"/>
      </top>
      <bottom/>
      <diagonal/>
    </border>
    <border>
      <left style="thin">
        <color theme="2"/>
      </left>
      <right style="thin">
        <color theme="2"/>
      </right>
      <top style="thin">
        <color theme="2"/>
      </top>
      <bottom/>
      <diagonal/>
    </border>
    <border>
      <left style="thin">
        <color theme="2"/>
      </left>
      <right style="thin">
        <color theme="2"/>
      </right>
      <top style="thin">
        <color theme="2"/>
      </top>
      <bottom style="thin">
        <color theme="2"/>
      </bottom>
      <diagonal/>
    </border>
    <border>
      <left/>
      <right style="thin">
        <color theme="2"/>
      </right>
      <top/>
      <bottom/>
      <diagonal/>
    </border>
    <border>
      <left style="thin">
        <color theme="2"/>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2" fillId="0" borderId="0"/>
    <xf numFmtId="0" fontId="9" fillId="0" borderId="0"/>
  </cellStyleXfs>
  <cellXfs count="255">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2"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left"/>
    </xf>
    <xf numFmtId="0" fontId="3" fillId="0" borderId="0" xfId="0" applyFont="1" applyAlignment="1">
      <alignment horizontal="left"/>
    </xf>
    <xf numFmtId="0" fontId="0" fillId="0" borderId="1" xfId="0" applyBorder="1"/>
    <xf numFmtId="0" fontId="0" fillId="0" borderId="1" xfId="0" applyBorder="1" applyAlignment="1">
      <alignment vertical="center" wrapText="1"/>
    </xf>
    <xf numFmtId="0" fontId="1" fillId="0" borderId="1" xfId="0" applyFont="1" applyBorder="1" applyAlignment="1">
      <alignment vertical="center" wrapText="1"/>
    </xf>
    <xf numFmtId="0" fontId="1" fillId="2" borderId="2" xfId="0" applyFont="1" applyFill="1" applyBorder="1"/>
    <xf numFmtId="0" fontId="1" fillId="0" borderId="2" xfId="0" applyFont="1" applyBorder="1" applyAlignment="1">
      <alignment horizontal="center"/>
    </xf>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wrapText="1"/>
    </xf>
    <xf numFmtId="2" fontId="1" fillId="5"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left" vertical="center"/>
    </xf>
    <xf numFmtId="0" fontId="1" fillId="4" borderId="1" xfId="0" applyFont="1" applyFill="1" applyBorder="1" applyAlignment="1">
      <alignment horizontal="center" vertical="center"/>
    </xf>
    <xf numFmtId="0" fontId="7" fillId="0" borderId="1" xfId="0" applyFont="1" applyBorder="1" applyAlignment="1">
      <alignment horizontal="left" vertical="center" wrapText="1"/>
    </xf>
    <xf numFmtId="0" fontId="0" fillId="4" borderId="0" xfId="0" applyFill="1" applyAlignment="1">
      <alignment horizontal="center"/>
    </xf>
    <xf numFmtId="0" fontId="1" fillId="3" borderId="1" xfId="0" applyFont="1" applyFill="1" applyBorder="1" applyAlignment="1">
      <alignment horizontal="center" vertical="center"/>
    </xf>
    <xf numFmtId="16" fontId="0" fillId="0" borderId="1" xfId="0" applyNumberFormat="1" applyBorder="1" applyAlignment="1">
      <alignment horizontal="center" vertical="center" wrapText="1"/>
    </xf>
    <xf numFmtId="0" fontId="1" fillId="4"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2" fontId="1" fillId="3"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0" fontId="1" fillId="0" borderId="6" xfId="0" applyFont="1" applyBorder="1" applyAlignment="1">
      <alignment vertical="center" wrapText="1"/>
    </xf>
    <xf numFmtId="0" fontId="0" fillId="0" borderId="7" xfId="0" applyBorder="1" applyAlignment="1">
      <alignment vertical="center" wrapText="1"/>
    </xf>
    <xf numFmtId="2" fontId="0" fillId="4" borderId="1" xfId="0" applyNumberFormat="1" applyFill="1" applyBorder="1" applyAlignment="1">
      <alignment horizontal="center" vertical="center" wrapText="1"/>
    </xf>
    <xf numFmtId="0" fontId="0" fillId="0" borderId="11" xfId="0"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2" fontId="0" fillId="0" borderId="0" xfId="0" applyNumberFormat="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 fillId="0" borderId="9" xfId="0" applyFont="1" applyBorder="1" applyAlignment="1">
      <alignment horizontal="left" vertical="center"/>
    </xf>
    <xf numFmtId="0" fontId="1" fillId="0" borderId="0" xfId="0" applyFont="1" applyAlignment="1">
      <alignment horizontal="left" vertical="center"/>
    </xf>
    <xf numFmtId="0" fontId="1" fillId="0" borderId="13" xfId="0" applyFont="1" applyBorder="1" applyAlignment="1">
      <alignment horizontal="left" vertical="center"/>
    </xf>
    <xf numFmtId="0" fontId="1" fillId="5" borderId="5" xfId="0" applyFont="1" applyFill="1" applyBorder="1"/>
    <xf numFmtId="0" fontId="1" fillId="5" borderId="6" xfId="0" applyFont="1" applyFill="1" applyBorder="1"/>
    <xf numFmtId="0" fontId="1" fillId="4" borderId="5" xfId="0" applyFont="1" applyFill="1" applyBorder="1" applyAlignment="1">
      <alignment horizontal="center" vertical="center"/>
    </xf>
    <xf numFmtId="0" fontId="0" fillId="4" borderId="6" xfId="0" applyFill="1" applyBorder="1" applyAlignment="1">
      <alignment horizontal="center" vertical="center"/>
    </xf>
    <xf numFmtId="0" fontId="1" fillId="4" borderId="6" xfId="0" applyFont="1" applyFill="1" applyBorder="1" applyAlignment="1">
      <alignment horizontal="center" vertical="center"/>
    </xf>
    <xf numFmtId="0" fontId="1" fillId="3" borderId="10" xfId="0" applyFont="1" applyFill="1" applyBorder="1" applyAlignment="1">
      <alignment horizontal="left" vertical="center"/>
    </xf>
    <xf numFmtId="0" fontId="1" fillId="3" borderId="5" xfId="0" applyFont="1" applyFill="1" applyBorder="1" applyAlignment="1">
      <alignment horizontal="left" vertical="center"/>
    </xf>
    <xf numFmtId="0" fontId="1" fillId="3" borderId="6" xfId="0" applyFont="1" applyFill="1" applyBorder="1" applyAlignment="1">
      <alignment horizontal="center" vertical="center"/>
    </xf>
    <xf numFmtId="0" fontId="1" fillId="7" borderId="5" xfId="0" applyFont="1" applyFill="1" applyBorder="1" applyAlignment="1">
      <alignment horizontal="left" vertical="center"/>
    </xf>
    <xf numFmtId="0" fontId="0" fillId="7" borderId="6" xfId="0" applyFill="1" applyBorder="1" applyAlignment="1">
      <alignment horizontal="left" vertical="center"/>
    </xf>
    <xf numFmtId="0" fontId="1" fillId="7" borderId="6" xfId="0" applyFont="1" applyFill="1" applyBorder="1" applyAlignment="1">
      <alignment horizontal="center" vertical="center"/>
    </xf>
    <xf numFmtId="0" fontId="1" fillId="7" borderId="7"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0" xfId="0" applyFill="1" applyAlignment="1">
      <alignment horizontal="center" vertical="center"/>
    </xf>
    <xf numFmtId="165" fontId="0" fillId="0" borderId="11" xfId="0" applyNumberFormat="1" applyBorder="1" applyAlignment="1">
      <alignment horizontal="center" vertical="center"/>
    </xf>
    <xf numFmtId="0" fontId="0" fillId="4" borderId="7" xfId="0" applyFill="1" applyBorder="1"/>
    <xf numFmtId="0" fontId="0" fillId="5" borderId="7" xfId="0" applyFill="1" applyBorder="1"/>
    <xf numFmtId="0" fontId="0" fillId="3" borderId="7" xfId="0" applyFill="1" applyBorder="1"/>
    <xf numFmtId="165" fontId="0" fillId="0" borderId="0" xfId="0" applyNumberFormat="1" applyAlignment="1">
      <alignment horizontal="center" vertical="center"/>
    </xf>
    <xf numFmtId="164" fontId="0" fillId="0" borderId="11" xfId="0" applyNumberFormat="1" applyBorder="1" applyAlignment="1">
      <alignment horizontal="center"/>
    </xf>
    <xf numFmtId="164" fontId="0" fillId="0" borderId="14" xfId="0" applyNumberFormat="1" applyBorder="1" applyAlignment="1">
      <alignment horizontal="center" vertical="center"/>
    </xf>
    <xf numFmtId="2" fontId="3" fillId="0" borderId="1" xfId="0" applyNumberFormat="1" applyFont="1" applyBorder="1" applyAlignment="1">
      <alignment horizontal="center"/>
    </xf>
    <xf numFmtId="1" fontId="0" fillId="0" borderId="0" xfId="0" applyNumberFormat="1"/>
    <xf numFmtId="0" fontId="1" fillId="0" borderId="1" xfId="0" applyFont="1" applyBorder="1" applyAlignment="1">
      <alignment horizontal="center" vertical="center" wrapText="1"/>
    </xf>
    <xf numFmtId="0" fontId="5" fillId="0" borderId="1" xfId="0" applyFont="1" applyBorder="1" applyAlignment="1">
      <alignment horizontal="left"/>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left" vertical="center"/>
    </xf>
    <xf numFmtId="0" fontId="3" fillId="0" borderId="0" xfId="0" applyFont="1" applyAlignment="1">
      <alignment horizontal="left" vertical="top" wrapText="1"/>
    </xf>
    <xf numFmtId="0" fontId="6"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1" xfId="0" applyBorder="1" applyAlignment="1">
      <alignment horizontal="center"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0" fillId="0" borderId="0" xfId="2" applyFont="1"/>
    <xf numFmtId="0" fontId="10" fillId="0" borderId="15" xfId="2" applyFont="1" applyBorder="1"/>
    <xf numFmtId="0" fontId="10" fillId="0" borderId="16" xfId="2" applyFont="1" applyBorder="1"/>
    <xf numFmtId="0" fontId="10" fillId="0" borderId="17" xfId="2" applyFont="1" applyBorder="1"/>
    <xf numFmtId="0" fontId="11" fillId="0" borderId="18" xfId="2" applyFont="1" applyBorder="1" applyAlignment="1">
      <alignment horizontal="left"/>
    </xf>
    <xf numFmtId="0" fontId="11" fillId="0" borderId="6" xfId="2" applyFont="1" applyBorder="1" applyAlignment="1">
      <alignment horizontal="left"/>
    </xf>
    <xf numFmtId="0" fontId="11" fillId="0" borderId="5" xfId="2" applyFont="1" applyBorder="1" applyAlignment="1">
      <alignment horizontal="left"/>
    </xf>
    <xf numFmtId="0" fontId="12" fillId="8" borderId="19" xfId="2" applyFont="1" applyFill="1" applyBorder="1"/>
    <xf numFmtId="0" fontId="10" fillId="0" borderId="20" xfId="2" applyFont="1" applyBorder="1"/>
    <xf numFmtId="0" fontId="10" fillId="0" borderId="19" xfId="2" applyFont="1" applyBorder="1"/>
    <xf numFmtId="0" fontId="10" fillId="0" borderId="21" xfId="2" applyFont="1" applyBorder="1"/>
    <xf numFmtId="0" fontId="10" fillId="0" borderId="1" xfId="2" applyFont="1" applyBorder="1"/>
    <xf numFmtId="14" fontId="10" fillId="0" borderId="22" xfId="2" applyNumberFormat="1" applyFont="1" applyBorder="1"/>
    <xf numFmtId="0" fontId="13" fillId="8" borderId="20" xfId="2" applyFont="1" applyFill="1" applyBorder="1"/>
    <xf numFmtId="0" fontId="13" fillId="0" borderId="0" xfId="2" applyFont="1"/>
    <xf numFmtId="0" fontId="13" fillId="8" borderId="0" xfId="2" applyFont="1" applyFill="1"/>
    <xf numFmtId="0" fontId="13" fillId="8" borderId="19" xfId="2" applyFont="1" applyFill="1" applyBorder="1"/>
    <xf numFmtId="0" fontId="10" fillId="0" borderId="23" xfId="2" applyFont="1" applyBorder="1"/>
    <xf numFmtId="0" fontId="10" fillId="0" borderId="24" xfId="2" applyFont="1" applyBorder="1"/>
    <xf numFmtId="0" fontId="10" fillId="0" borderId="25" xfId="2" applyFont="1" applyBorder="1"/>
    <xf numFmtId="0" fontId="11" fillId="0" borderId="18" xfId="2" applyFont="1" applyBorder="1" applyAlignment="1">
      <alignment horizontal="left"/>
    </xf>
    <xf numFmtId="0" fontId="11" fillId="0" borderId="6" xfId="2" applyFont="1" applyBorder="1" applyAlignment="1">
      <alignment horizontal="left"/>
    </xf>
    <xf numFmtId="0" fontId="11" fillId="0" borderId="5" xfId="2" applyFont="1" applyBorder="1" applyAlignment="1">
      <alignment horizontal="left"/>
    </xf>
    <xf numFmtId="0" fontId="9" fillId="0" borderId="1" xfId="2" applyBorder="1" applyAlignment="1">
      <alignment horizontal="center" vertical="center"/>
    </xf>
    <xf numFmtId="0" fontId="1" fillId="0" borderId="1" xfId="2" applyFont="1" applyBorder="1" applyAlignment="1">
      <alignment horizontal="center" vertical="center"/>
    </xf>
    <xf numFmtId="0" fontId="9" fillId="0" borderId="1" xfId="2" applyBorder="1" applyAlignment="1">
      <alignment horizontal="center" vertical="center" wrapText="1"/>
    </xf>
    <xf numFmtId="0" fontId="1" fillId="0" borderId="1" xfId="2" applyFont="1" applyBorder="1" applyAlignment="1">
      <alignment horizontal="center" vertical="center"/>
    </xf>
    <xf numFmtId="0" fontId="9" fillId="0" borderId="1" xfId="2" applyBorder="1" applyAlignment="1">
      <alignment horizontal="center"/>
    </xf>
    <xf numFmtId="0" fontId="10" fillId="0" borderId="14" xfId="2" applyFont="1" applyBorder="1"/>
    <xf numFmtId="0" fontId="10" fillId="0" borderId="13" xfId="2" applyFont="1" applyBorder="1"/>
    <xf numFmtId="0" fontId="10" fillId="0" borderId="12" xfId="2" applyFont="1" applyBorder="1"/>
    <xf numFmtId="0" fontId="10" fillId="0" borderId="11" xfId="2" applyFont="1" applyBorder="1"/>
    <xf numFmtId="0" fontId="10" fillId="0" borderId="10" xfId="2" applyFont="1" applyBorder="1"/>
    <xf numFmtId="0" fontId="10" fillId="0" borderId="0" xfId="2" applyFont="1" applyAlignment="1">
      <alignment horizontal="center"/>
    </xf>
    <xf numFmtId="0" fontId="14" fillId="0" borderId="0" xfId="2" applyFont="1" applyAlignment="1">
      <alignment horizontal="center"/>
    </xf>
    <xf numFmtId="0" fontId="10" fillId="0" borderId="26" xfId="2" applyFont="1" applyBorder="1"/>
    <xf numFmtId="0" fontId="10" fillId="0" borderId="9" xfId="2" applyFont="1" applyBorder="1"/>
    <xf numFmtId="0" fontId="15" fillId="0" borderId="8" xfId="2" applyFont="1" applyBorder="1"/>
    <xf numFmtId="0" fontId="10" fillId="0" borderId="0" xfId="2" applyFont="1" applyAlignment="1">
      <alignment horizontal="center" vertical="center"/>
    </xf>
    <xf numFmtId="0" fontId="14" fillId="0" borderId="0" xfId="2" applyFont="1" applyAlignment="1">
      <alignment horizontal="center" vertical="center"/>
    </xf>
    <xf numFmtId="0" fontId="10" fillId="0" borderId="0" xfId="2" applyFont="1" applyAlignment="1">
      <alignment horizontal="left"/>
    </xf>
    <xf numFmtId="0" fontId="16" fillId="0" borderId="0" xfId="2" applyFont="1"/>
    <xf numFmtId="0" fontId="10" fillId="0" borderId="0" xfId="2" applyFont="1" applyAlignment="1">
      <alignment horizontal="center"/>
    </xf>
    <xf numFmtId="1" fontId="10" fillId="0" borderId="0" xfId="2" applyNumberFormat="1" applyFont="1" applyAlignment="1">
      <alignment horizontal="center"/>
    </xf>
    <xf numFmtId="14" fontId="11" fillId="9" borderId="0" xfId="2" applyNumberFormat="1" applyFont="1" applyFill="1" applyAlignment="1">
      <alignment horizontal="center"/>
    </xf>
    <xf numFmtId="0" fontId="10" fillId="0" borderId="1" xfId="2" applyFont="1" applyBorder="1" applyAlignment="1">
      <alignment horizontal="left"/>
    </xf>
    <xf numFmtId="0" fontId="16" fillId="0" borderId="1" xfId="2" applyFont="1" applyBorder="1"/>
    <xf numFmtId="0" fontId="10" fillId="0" borderId="1" xfId="2" applyFont="1" applyBorder="1" applyAlignment="1">
      <alignment horizontal="center"/>
    </xf>
    <xf numFmtId="0" fontId="10" fillId="0" borderId="1" xfId="2" applyFont="1" applyBorder="1" applyAlignment="1">
      <alignment horizontal="center"/>
    </xf>
    <xf numFmtId="0" fontId="10" fillId="0" borderId="1" xfId="2" applyFont="1" applyBorder="1" applyAlignment="1">
      <alignment horizontal="center" vertical="center"/>
    </xf>
    <xf numFmtId="1" fontId="10" fillId="0" borderId="1" xfId="2" applyNumberFormat="1" applyFont="1" applyBorder="1" applyAlignment="1">
      <alignment horizontal="center"/>
    </xf>
    <xf numFmtId="0" fontId="14" fillId="0" borderId="1" xfId="2" applyFont="1" applyBorder="1" applyAlignment="1">
      <alignment horizontal="center" vertical="center"/>
    </xf>
    <xf numFmtId="14" fontId="11" fillId="9" borderId="1" xfId="2" applyNumberFormat="1" applyFont="1" applyFill="1" applyBorder="1" applyAlignment="1">
      <alignment horizontal="center"/>
    </xf>
    <xf numFmtId="0" fontId="10" fillId="0" borderId="27" xfId="2" applyFont="1" applyBorder="1" applyAlignment="1">
      <alignment horizontal="left"/>
    </xf>
    <xf numFmtId="0" fontId="10" fillId="0" borderId="9" xfId="2" applyFont="1" applyBorder="1" applyAlignment="1">
      <alignment horizontal="left"/>
    </xf>
    <xf numFmtId="0" fontId="10" fillId="0" borderId="8" xfId="2" applyFont="1" applyBorder="1" applyAlignment="1">
      <alignment horizontal="left"/>
    </xf>
    <xf numFmtId="0" fontId="16" fillId="0" borderId="26" xfId="2" applyFont="1" applyBorder="1"/>
    <xf numFmtId="0" fontId="10" fillId="0" borderId="28" xfId="2" applyFont="1" applyBorder="1" applyAlignment="1">
      <alignment horizontal="center"/>
    </xf>
    <xf numFmtId="0" fontId="10" fillId="0" borderId="29" xfId="2" applyFont="1" applyBorder="1" applyAlignment="1">
      <alignment horizontal="center"/>
    </xf>
    <xf numFmtId="0" fontId="10" fillId="0" borderId="30" xfId="2" applyFont="1" applyBorder="1" applyAlignment="1">
      <alignment horizontal="center" vertical="center"/>
    </xf>
    <xf numFmtId="1" fontId="10" fillId="0" borderId="30" xfId="2" applyNumberFormat="1" applyFont="1" applyBorder="1" applyAlignment="1">
      <alignment horizontal="center"/>
    </xf>
    <xf numFmtId="0" fontId="10" fillId="0" borderId="30" xfId="2" applyFont="1" applyBorder="1" applyAlignment="1">
      <alignment horizontal="center"/>
    </xf>
    <xf numFmtId="0" fontId="10" fillId="0" borderId="31" xfId="2" applyFont="1" applyBorder="1" applyAlignment="1">
      <alignment horizontal="center"/>
    </xf>
    <xf numFmtId="0" fontId="10" fillId="0" borderId="31" xfId="2" applyFont="1" applyBorder="1" applyAlignment="1">
      <alignment horizontal="center" vertical="center"/>
    </xf>
    <xf numFmtId="0" fontId="14" fillId="0" borderId="31" xfId="2" applyFont="1" applyBorder="1" applyAlignment="1">
      <alignment horizontal="center" vertical="center"/>
    </xf>
    <xf numFmtId="0" fontId="10" fillId="0" borderId="32" xfId="2" applyFont="1" applyBorder="1"/>
    <xf numFmtId="0" fontId="10" fillId="0" borderId="33" xfId="2" applyFont="1" applyBorder="1"/>
    <xf numFmtId="14" fontId="11" fillId="9" borderId="34" xfId="2" applyNumberFormat="1" applyFont="1" applyFill="1" applyBorder="1" applyAlignment="1">
      <alignment horizontal="center"/>
    </xf>
    <xf numFmtId="0" fontId="10" fillId="0" borderId="35" xfId="2" applyFont="1" applyBorder="1" applyAlignment="1">
      <alignment horizontal="center"/>
    </xf>
    <xf numFmtId="0" fontId="10" fillId="0" borderId="36" xfId="2" applyFont="1" applyBorder="1" applyAlignment="1">
      <alignment horizontal="left"/>
    </xf>
    <xf numFmtId="0" fontId="10" fillId="0" borderId="37" xfId="2" applyFont="1" applyBorder="1" applyAlignment="1">
      <alignment horizontal="left"/>
    </xf>
    <xf numFmtId="0" fontId="10" fillId="0" borderId="38" xfId="2" applyFont="1" applyBorder="1" applyAlignment="1">
      <alignment horizontal="left"/>
    </xf>
    <xf numFmtId="0" fontId="16" fillId="0" borderId="7" xfId="2" applyFont="1" applyBorder="1"/>
    <xf numFmtId="0" fontId="10" fillId="0" borderId="39" xfId="2" applyFont="1" applyBorder="1" applyAlignment="1">
      <alignment horizontal="center"/>
    </xf>
    <xf numFmtId="0" fontId="10" fillId="0" borderId="15" xfId="2" applyFont="1" applyBorder="1" applyAlignment="1">
      <alignment horizontal="left"/>
    </xf>
    <xf numFmtId="0" fontId="10" fillId="0" borderId="16" xfId="2" applyFont="1" applyBorder="1" applyAlignment="1">
      <alignment horizontal="left"/>
    </xf>
    <xf numFmtId="0" fontId="10" fillId="0" borderId="40" xfId="2" applyFont="1" applyBorder="1" applyAlignment="1">
      <alignment horizontal="left"/>
    </xf>
    <xf numFmtId="0" fontId="10" fillId="0" borderId="1" xfId="2" applyFont="1" applyBorder="1" applyAlignment="1">
      <alignment horizontal="right"/>
    </xf>
    <xf numFmtId="0" fontId="10" fillId="0" borderId="1" xfId="2" applyFont="1" applyBorder="1" applyAlignment="1">
      <alignment horizontal="left"/>
    </xf>
    <xf numFmtId="0" fontId="10" fillId="0" borderId="38" xfId="2" applyFont="1" applyBorder="1" applyAlignment="1">
      <alignment horizontal="left"/>
    </xf>
    <xf numFmtId="0" fontId="10" fillId="0" borderId="36" xfId="2" applyFont="1" applyBorder="1" applyAlignment="1">
      <alignment horizontal="center"/>
    </xf>
    <xf numFmtId="0" fontId="10" fillId="0" borderId="37" xfId="2" applyFont="1" applyBorder="1" applyAlignment="1">
      <alignment horizontal="center" vertical="center"/>
    </xf>
    <xf numFmtId="0" fontId="10" fillId="0" borderId="37" xfId="2" applyFont="1" applyBorder="1" applyAlignment="1">
      <alignment horizontal="center"/>
    </xf>
    <xf numFmtId="0" fontId="14" fillId="0" borderId="37" xfId="2" applyFont="1" applyBorder="1" applyAlignment="1">
      <alignment horizontal="center" vertical="center"/>
    </xf>
    <xf numFmtId="0" fontId="10" fillId="0" borderId="37" xfId="2" applyFont="1" applyBorder="1" applyAlignment="1">
      <alignment horizontal="left"/>
    </xf>
    <xf numFmtId="0" fontId="10" fillId="0" borderId="9" xfId="2" applyFont="1" applyBorder="1" applyAlignment="1">
      <alignment horizontal="left"/>
    </xf>
    <xf numFmtId="0" fontId="17" fillId="0" borderId="0" xfId="2" applyFont="1"/>
    <xf numFmtId="0" fontId="17" fillId="8" borderId="15" xfId="2" applyFont="1" applyFill="1" applyBorder="1" applyAlignment="1">
      <alignment horizontal="center"/>
    </xf>
    <xf numFmtId="0" fontId="17" fillId="8" borderId="16" xfId="2" applyFont="1" applyFill="1" applyBorder="1" applyAlignment="1">
      <alignment horizontal="center" vertical="center"/>
    </xf>
    <xf numFmtId="0" fontId="17" fillId="8" borderId="16" xfId="2" applyFont="1" applyFill="1" applyBorder="1" applyAlignment="1">
      <alignment horizontal="center"/>
    </xf>
    <xf numFmtId="0" fontId="17" fillId="8" borderId="41" xfId="2" applyFont="1" applyFill="1" applyBorder="1" applyAlignment="1">
      <alignment horizontal="center"/>
    </xf>
    <xf numFmtId="0" fontId="13" fillId="8" borderId="40" xfId="2" applyFont="1" applyFill="1" applyBorder="1" applyAlignment="1">
      <alignment horizontal="center" vertical="center"/>
    </xf>
    <xf numFmtId="0" fontId="17" fillId="8" borderId="11" xfId="2" applyFont="1" applyFill="1" applyBorder="1"/>
    <xf numFmtId="0" fontId="17" fillId="8" borderId="10" xfId="2" applyFont="1" applyFill="1" applyBorder="1"/>
    <xf numFmtId="0" fontId="17" fillId="8" borderId="42" xfId="2" applyFont="1" applyFill="1" applyBorder="1"/>
    <xf numFmtId="0" fontId="17" fillId="8" borderId="43" xfId="2" applyFont="1" applyFill="1" applyBorder="1"/>
    <xf numFmtId="0" fontId="17" fillId="8" borderId="39" xfId="2" applyFont="1" applyFill="1" applyBorder="1"/>
    <xf numFmtId="0" fontId="18" fillId="8" borderId="23" xfId="2" applyFont="1" applyFill="1" applyBorder="1" applyAlignment="1">
      <alignment horizontal="center"/>
    </xf>
    <xf numFmtId="0" fontId="18" fillId="8" borderId="24" xfId="2" applyFont="1" applyFill="1" applyBorder="1" applyAlignment="1">
      <alignment horizontal="center"/>
    </xf>
    <xf numFmtId="0" fontId="18" fillId="8" borderId="44" xfId="2" applyFont="1" applyFill="1" applyBorder="1" applyAlignment="1">
      <alignment horizontal="center"/>
    </xf>
    <xf numFmtId="0" fontId="18" fillId="8" borderId="45" xfId="2" applyFont="1" applyFill="1" applyBorder="1" applyAlignment="1">
      <alignment horizontal="center"/>
    </xf>
    <xf numFmtId="0" fontId="18" fillId="8" borderId="46" xfId="2" applyFont="1" applyFill="1" applyBorder="1"/>
    <xf numFmtId="0" fontId="18" fillId="8" borderId="47" xfId="2" applyFont="1" applyFill="1" applyBorder="1"/>
    <xf numFmtId="0" fontId="18" fillId="8" borderId="35" xfId="2" applyFont="1" applyFill="1" applyBorder="1"/>
    <xf numFmtId="0" fontId="19" fillId="10" borderId="48" xfId="2" applyFont="1" applyFill="1" applyBorder="1" applyAlignment="1">
      <alignment horizontal="center"/>
    </xf>
    <xf numFmtId="14" fontId="20" fillId="10" borderId="49" xfId="2" applyNumberFormat="1" applyFont="1" applyFill="1" applyBorder="1" applyAlignment="1">
      <alignment horizontal="center" vertical="center"/>
    </xf>
    <xf numFmtId="0" fontId="21" fillId="10" borderId="49" xfId="2" applyFont="1" applyFill="1" applyBorder="1" applyAlignment="1">
      <alignment horizontal="center"/>
    </xf>
    <xf numFmtId="0" fontId="19" fillId="10" borderId="49" xfId="2" applyFont="1" applyFill="1" applyBorder="1" applyAlignment="1">
      <alignment horizontal="center"/>
    </xf>
    <xf numFmtId="0" fontId="19" fillId="10" borderId="49" xfId="2" applyFont="1" applyFill="1" applyBorder="1" applyAlignment="1">
      <alignment horizontal="center" vertical="center"/>
    </xf>
    <xf numFmtId="0" fontId="21" fillId="10" borderId="49" xfId="2" applyFont="1" applyFill="1" applyBorder="1" applyAlignment="1">
      <alignment horizontal="center" vertical="center"/>
    </xf>
    <xf numFmtId="0" fontId="19" fillId="10" borderId="49" xfId="2" applyFont="1" applyFill="1" applyBorder="1"/>
    <xf numFmtId="0" fontId="21" fillId="10" borderId="50" xfId="2" applyFont="1" applyFill="1" applyBorder="1"/>
    <xf numFmtId="0" fontId="10" fillId="9" borderId="0" xfId="2" applyFont="1" applyFill="1"/>
    <xf numFmtId="0" fontId="11" fillId="9" borderId="0" xfId="2" applyFont="1" applyFill="1" applyAlignment="1">
      <alignment horizontal="center"/>
    </xf>
    <xf numFmtId="0" fontId="16" fillId="9" borderId="0" xfId="2" applyFont="1" applyFill="1" applyAlignment="1">
      <alignment horizontal="center"/>
    </xf>
    <xf numFmtId="20" fontId="11" fillId="9" borderId="0" xfId="2" applyNumberFormat="1" applyFont="1" applyFill="1" applyAlignment="1">
      <alignment horizontal="center"/>
    </xf>
    <xf numFmtId="1" fontId="16" fillId="9" borderId="0" xfId="2" applyNumberFormat="1" applyFont="1" applyFill="1" applyAlignment="1">
      <alignment horizontal="center"/>
    </xf>
    <xf numFmtId="2" fontId="16" fillId="9" borderId="0" xfId="2" applyNumberFormat="1" applyFont="1" applyFill="1" applyAlignment="1">
      <alignment horizontal="center"/>
    </xf>
    <xf numFmtId="14" fontId="16" fillId="9" borderId="0" xfId="2" applyNumberFormat="1" applyFont="1" applyFill="1" applyAlignment="1">
      <alignment horizontal="center"/>
    </xf>
    <xf numFmtId="0" fontId="11" fillId="0" borderId="1" xfId="2" applyFont="1" applyBorder="1" applyAlignment="1">
      <alignment horizontal="center" vertical="center" wrapText="1"/>
    </xf>
    <xf numFmtId="20" fontId="11" fillId="0" borderId="1" xfId="2" applyNumberFormat="1" applyFont="1" applyBorder="1" applyAlignment="1">
      <alignment horizontal="center" vertical="center" wrapText="1"/>
    </xf>
    <xf numFmtId="14" fontId="11" fillId="0" borderId="1" xfId="2" applyNumberFormat="1" applyFont="1" applyBorder="1" applyAlignment="1">
      <alignment horizontal="center" vertical="center" wrapText="1"/>
    </xf>
    <xf numFmtId="1" fontId="11" fillId="0" borderId="1" xfId="2" applyNumberFormat="1" applyFont="1" applyBorder="1" applyAlignment="1">
      <alignment horizontal="center" vertical="center" wrapText="1"/>
    </xf>
    <xf numFmtId="0" fontId="16" fillId="11" borderId="51" xfId="2" applyFont="1" applyFill="1" applyBorder="1" applyAlignment="1">
      <alignment horizontal="center"/>
    </xf>
    <xf numFmtId="0" fontId="16" fillId="11" borderId="52" xfId="2" applyFont="1" applyFill="1" applyBorder="1" applyAlignment="1">
      <alignment horizontal="center"/>
    </xf>
    <xf numFmtId="0" fontId="16" fillId="11" borderId="53" xfId="2" applyFont="1" applyFill="1" applyBorder="1" applyAlignment="1">
      <alignment horizontal="center"/>
    </xf>
    <xf numFmtId="0" fontId="11" fillId="9" borderId="15" xfId="1" applyFont="1" applyFill="1" applyBorder="1" applyAlignment="1">
      <alignment horizontal="center"/>
    </xf>
    <xf numFmtId="0" fontId="11" fillId="9" borderId="16" xfId="1" applyFont="1" applyFill="1" applyBorder="1" applyAlignment="1">
      <alignment horizontal="center"/>
    </xf>
    <xf numFmtId="0" fontId="14" fillId="9" borderId="16" xfId="1" applyFont="1" applyFill="1" applyBorder="1"/>
    <xf numFmtId="0" fontId="10" fillId="9" borderId="16" xfId="1" applyFont="1" applyFill="1" applyBorder="1"/>
    <xf numFmtId="0" fontId="10" fillId="9" borderId="16" xfId="1" applyFont="1" applyFill="1" applyBorder="1" applyAlignment="1">
      <alignment horizontal="center"/>
    </xf>
    <xf numFmtId="0" fontId="14" fillId="9" borderId="17" xfId="1" applyFont="1" applyFill="1" applyBorder="1"/>
    <xf numFmtId="0" fontId="22" fillId="9" borderId="23" xfId="1" applyFont="1" applyFill="1" applyBorder="1" applyAlignment="1">
      <alignment horizontal="center"/>
    </xf>
    <xf numFmtId="14" fontId="22" fillId="9" borderId="24" xfId="1" applyNumberFormat="1" applyFont="1" applyFill="1" applyBorder="1" applyAlignment="1">
      <alignment horizontal="center"/>
    </xf>
    <xf numFmtId="0" fontId="14" fillId="9" borderId="24" xfId="1" applyFont="1" applyFill="1" applyBorder="1"/>
    <xf numFmtId="0" fontId="10" fillId="9" borderId="24" xfId="1" applyFont="1" applyFill="1" applyBorder="1"/>
    <xf numFmtId="0" fontId="10" fillId="9" borderId="24" xfId="1" applyFont="1" applyFill="1" applyBorder="1" applyAlignment="1">
      <alignment horizontal="center"/>
    </xf>
    <xf numFmtId="0" fontId="10" fillId="9" borderId="24" xfId="1" applyFont="1" applyFill="1" applyBorder="1" applyAlignment="1">
      <alignment horizontal="center" wrapText="1"/>
    </xf>
    <xf numFmtId="0" fontId="14" fillId="9" borderId="25" xfId="1" applyFont="1" applyFill="1" applyBorder="1" applyAlignment="1">
      <alignment vertical="center"/>
    </xf>
    <xf numFmtId="0" fontId="9" fillId="0" borderId="0" xfId="2"/>
    <xf numFmtId="0" fontId="9" fillId="0" borderId="0" xfId="2" applyAlignment="1">
      <alignment horizontal="center" vertical="center"/>
    </xf>
    <xf numFmtId="0" fontId="9" fillId="0" borderId="54" xfId="2" applyBorder="1" applyAlignment="1">
      <alignment horizontal="center" vertical="center"/>
    </xf>
    <xf numFmtId="0" fontId="23" fillId="0" borderId="54" xfId="2" applyFont="1" applyBorder="1" applyAlignment="1">
      <alignment horizontal="center" vertical="center"/>
    </xf>
    <xf numFmtId="0" fontId="9" fillId="0" borderId="55" xfId="2" applyBorder="1" applyAlignment="1">
      <alignment horizontal="center" vertical="center"/>
    </xf>
    <xf numFmtId="0" fontId="24" fillId="0" borderId="56" xfId="2" applyFont="1" applyBorder="1" applyAlignment="1">
      <alignment horizontal="center" vertical="center" wrapText="1"/>
    </xf>
    <xf numFmtId="0" fontId="25" fillId="0" borderId="57" xfId="2" applyFont="1" applyBorder="1" applyAlignment="1">
      <alignment horizontal="center" vertical="center" wrapText="1"/>
    </xf>
    <xf numFmtId="0" fontId="24" fillId="0" borderId="58" xfId="2" applyFont="1" applyBorder="1" applyAlignment="1">
      <alignment horizontal="center" vertical="center" wrapText="1"/>
    </xf>
    <xf numFmtId="0" fontId="25" fillId="0" borderId="58" xfId="2" applyFont="1" applyBorder="1" applyAlignment="1">
      <alignment horizontal="center" vertical="center" wrapText="1"/>
    </xf>
    <xf numFmtId="0" fontId="9" fillId="0" borderId="59" xfId="2" applyBorder="1" applyAlignment="1">
      <alignment horizontal="center" vertical="center"/>
    </xf>
    <xf numFmtId="0" fontId="24" fillId="0" borderId="60" xfId="2" applyFont="1" applyBorder="1" applyAlignment="1">
      <alignment horizontal="center" vertical="center" wrapText="1"/>
    </xf>
    <xf numFmtId="0" fontId="25" fillId="0" borderId="60" xfId="2" applyFont="1" applyBorder="1" applyAlignment="1">
      <alignment horizontal="center" vertical="center" wrapText="1"/>
    </xf>
    <xf numFmtId="0" fontId="24" fillId="0" borderId="51" xfId="2" applyFont="1" applyBorder="1" applyAlignment="1">
      <alignment horizontal="center" vertical="center" wrapText="1"/>
    </xf>
    <xf numFmtId="0" fontId="25" fillId="0" borderId="53" xfId="2" applyFont="1" applyBorder="1" applyAlignment="1">
      <alignment horizontal="center" vertical="center" wrapText="1"/>
    </xf>
    <xf numFmtId="0" fontId="9" fillId="0" borderId="54" xfId="2" applyBorder="1"/>
    <xf numFmtId="0" fontId="24" fillId="0" borderId="61" xfId="2" applyFont="1" applyBorder="1" applyAlignment="1">
      <alignment horizontal="center" vertical="center" wrapText="1"/>
    </xf>
    <xf numFmtId="0" fontId="25" fillId="0" borderId="62" xfId="2" applyFont="1" applyBorder="1" applyAlignment="1">
      <alignment horizontal="center" vertical="center" wrapText="1"/>
    </xf>
    <xf numFmtId="0" fontId="24" fillId="0" borderId="21" xfId="2" applyFont="1" applyBorder="1" applyAlignment="1">
      <alignment horizontal="center" vertical="center" wrapText="1"/>
    </xf>
    <xf numFmtId="0" fontId="25" fillId="0" borderId="22" xfId="2" applyFont="1" applyBorder="1" applyAlignment="1">
      <alignment horizontal="center" vertical="center" wrapText="1"/>
    </xf>
    <xf numFmtId="0" fontId="25" fillId="0" borderId="63" xfId="2" applyFont="1" applyBorder="1" applyAlignment="1">
      <alignment horizontal="center" vertical="center" wrapText="1"/>
    </xf>
    <xf numFmtId="0" fontId="25" fillId="0" borderId="64" xfId="2" applyFont="1" applyBorder="1" applyAlignment="1">
      <alignment horizontal="center" vertical="center" wrapText="1"/>
    </xf>
    <xf numFmtId="0" fontId="26" fillId="0" borderId="0" xfId="2" applyFont="1" applyAlignment="1">
      <alignment horizontal="center" vertical="center" wrapText="1"/>
    </xf>
    <xf numFmtId="0" fontId="27" fillId="0" borderId="0" xfId="2" applyFont="1" applyAlignment="1">
      <alignment horizontal="center" vertical="center" wrapText="1"/>
    </xf>
  </cellXfs>
  <cellStyles count="3">
    <cellStyle name="Normal" xfId="0" builtinId="0"/>
    <cellStyle name="Normal 2" xfId="1" xr:uid="{4BC74DD3-E0CE-48DB-9A4A-935C998B22DF}"/>
    <cellStyle name="Normal 3" xfId="2" xr:uid="{31192720-5A4F-4144-8E42-DF79311572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4031-78D7-44C9-A2CB-83335615C3AF}">
  <dimension ref="B3:G41"/>
  <sheetViews>
    <sheetView topLeftCell="A4" workbookViewId="0">
      <selection activeCell="F40" sqref="F40"/>
    </sheetView>
  </sheetViews>
  <sheetFormatPr baseColWidth="10" defaultColWidth="11.44140625" defaultRowHeight="14.4"/>
  <cols>
    <col min="2" max="2" width="14.5546875" customWidth="1"/>
    <col min="3" max="3" width="16" customWidth="1"/>
    <col min="4" max="5" width="14.5546875" customWidth="1"/>
    <col min="6" max="6" width="13.88671875" customWidth="1"/>
  </cols>
  <sheetData>
    <row r="3" spans="2:7">
      <c r="B3" s="75" t="s">
        <v>137</v>
      </c>
      <c r="C3" s="75"/>
      <c r="D3" s="75"/>
      <c r="E3" s="75"/>
      <c r="F3" s="75"/>
      <c r="G3" s="75"/>
    </row>
    <row r="4" spans="2:7" ht="15.6">
      <c r="B4" s="76" t="s">
        <v>195</v>
      </c>
      <c r="C4" s="76"/>
      <c r="D4" s="76"/>
      <c r="E4" s="76"/>
      <c r="F4" s="76"/>
      <c r="G4" s="76"/>
    </row>
    <row r="5" spans="2:7" ht="14.4" customHeight="1">
      <c r="B5" s="77" t="s">
        <v>139</v>
      </c>
      <c r="C5" s="14" t="s">
        <v>140</v>
      </c>
      <c r="D5" s="78" t="s">
        <v>141</v>
      </c>
      <c r="E5" s="81" t="s">
        <v>159</v>
      </c>
      <c r="F5" s="77" t="s">
        <v>142</v>
      </c>
      <c r="G5" s="84" t="s">
        <v>143</v>
      </c>
    </row>
    <row r="6" spans="2:7">
      <c r="B6" s="77"/>
      <c r="C6" s="14" t="s">
        <v>144</v>
      </c>
      <c r="D6" s="79"/>
      <c r="E6" s="82"/>
      <c r="F6" s="77"/>
      <c r="G6" s="84"/>
    </row>
    <row r="7" spans="2:7">
      <c r="B7" s="77"/>
      <c r="C7" s="14" t="s">
        <v>145</v>
      </c>
      <c r="D7" s="80"/>
      <c r="E7" s="83"/>
      <c r="F7" s="20" t="s">
        <v>146</v>
      </c>
      <c r="G7" s="5">
        <v>2563</v>
      </c>
    </row>
    <row r="10" spans="2:7" ht="28.2" customHeight="1">
      <c r="B10" t="s">
        <v>196</v>
      </c>
    </row>
    <row r="11" spans="2:7" ht="20.399999999999999" customHeight="1"/>
    <row r="12" spans="2:7" ht="30.6" customHeight="1">
      <c r="C12" s="30" t="s">
        <v>190</v>
      </c>
      <c r="D12" s="30" t="s">
        <v>191</v>
      </c>
      <c r="E12" s="30" t="s">
        <v>192</v>
      </c>
      <c r="F12" s="31" t="s">
        <v>193</v>
      </c>
    </row>
    <row r="13" spans="2:7" ht="22.2" customHeight="1">
      <c r="C13" s="29" t="s">
        <v>194</v>
      </c>
      <c r="D13" s="6">
        <v>68</v>
      </c>
      <c r="E13" s="6">
        <v>16</v>
      </c>
      <c r="F13" s="23">
        <f>D13/E13</f>
        <v>4.25</v>
      </c>
    </row>
    <row r="14" spans="2:7" ht="22.2" customHeight="1">
      <c r="C14" s="6">
        <v>3</v>
      </c>
      <c r="D14" s="6">
        <v>56</v>
      </c>
      <c r="E14" s="6">
        <v>10</v>
      </c>
      <c r="F14" s="23">
        <f t="shared" ref="F14:F17" si="0">D14/E14</f>
        <v>5.6</v>
      </c>
    </row>
    <row r="15" spans="2:7" ht="22.2" customHeight="1">
      <c r="C15" s="6">
        <v>4</v>
      </c>
      <c r="D15" s="6">
        <v>70</v>
      </c>
      <c r="E15" s="6">
        <v>12</v>
      </c>
      <c r="F15" s="23">
        <f t="shared" si="0"/>
        <v>5.833333333333333</v>
      </c>
    </row>
    <row r="16" spans="2:7" ht="22.2" customHeight="1">
      <c r="C16" s="6">
        <v>5</v>
      </c>
      <c r="D16" s="6">
        <v>84</v>
      </c>
      <c r="E16" s="6">
        <v>12</v>
      </c>
      <c r="F16" s="23">
        <f t="shared" si="0"/>
        <v>7</v>
      </c>
    </row>
    <row r="17" spans="2:6" ht="22.2" customHeight="1">
      <c r="C17" s="6">
        <v>6</v>
      </c>
      <c r="D17" s="6">
        <v>45</v>
      </c>
      <c r="E17" s="6">
        <v>14</v>
      </c>
      <c r="F17" s="23">
        <f t="shared" si="0"/>
        <v>3.2142857142857144</v>
      </c>
    </row>
    <row r="18" spans="2:6" ht="22.2" customHeight="1">
      <c r="C18" s="6" t="s">
        <v>10</v>
      </c>
      <c r="D18" s="6">
        <f>SUM(D13:D17)</f>
        <v>323</v>
      </c>
      <c r="E18" s="6">
        <f t="shared" ref="E18:F18" si="1">SUM(E13:E17)</f>
        <v>64</v>
      </c>
      <c r="F18" s="6">
        <f t="shared" si="1"/>
        <v>25.897619047619049</v>
      </c>
    </row>
    <row r="19" spans="2:6" ht="22.2" customHeight="1">
      <c r="C19" s="6" t="s">
        <v>9</v>
      </c>
      <c r="D19" s="6">
        <f>D18/2</f>
        <v>161.5</v>
      </c>
      <c r="E19" s="6">
        <f t="shared" ref="E19:F19" si="2">E18/2</f>
        <v>32</v>
      </c>
      <c r="F19" s="6">
        <f t="shared" si="2"/>
        <v>12.948809523809524</v>
      </c>
    </row>
    <row r="21" spans="2:6">
      <c r="B21" t="s">
        <v>197</v>
      </c>
    </row>
    <row r="23" spans="2:6" ht="28.8">
      <c r="C23" s="32" t="s">
        <v>190</v>
      </c>
      <c r="D23" s="32" t="s">
        <v>191</v>
      </c>
      <c r="E23" s="32" t="s">
        <v>192</v>
      </c>
      <c r="F23" s="33" t="s">
        <v>193</v>
      </c>
    </row>
    <row r="24" spans="2:6" ht="21" customHeight="1">
      <c r="C24" s="29" t="s">
        <v>194</v>
      </c>
      <c r="D24" s="6">
        <v>62</v>
      </c>
      <c r="E24" s="6">
        <v>16</v>
      </c>
      <c r="F24" s="23">
        <f>D24/E24</f>
        <v>3.875</v>
      </c>
    </row>
    <row r="25" spans="2:6" ht="21" customHeight="1">
      <c r="C25" s="6">
        <v>3</v>
      </c>
      <c r="D25" s="6">
        <v>52</v>
      </c>
      <c r="E25" s="6">
        <v>10</v>
      </c>
      <c r="F25" s="23">
        <f t="shared" ref="F25:F28" si="3">D25/E25</f>
        <v>5.2</v>
      </c>
    </row>
    <row r="26" spans="2:6" ht="21" customHeight="1">
      <c r="C26" s="6">
        <v>4</v>
      </c>
      <c r="D26" s="6">
        <v>72</v>
      </c>
      <c r="E26" s="6">
        <v>12</v>
      </c>
      <c r="F26" s="23">
        <f t="shared" si="3"/>
        <v>6</v>
      </c>
    </row>
    <row r="27" spans="2:6" ht="21" customHeight="1">
      <c r="C27" s="6">
        <v>5</v>
      </c>
      <c r="D27" s="6">
        <v>80</v>
      </c>
      <c r="E27" s="6">
        <v>12</v>
      </c>
      <c r="F27" s="23">
        <f t="shared" si="3"/>
        <v>6.666666666666667</v>
      </c>
    </row>
    <row r="28" spans="2:6" ht="21" customHeight="1">
      <c r="C28" s="6">
        <v>6</v>
      </c>
      <c r="D28" s="6">
        <v>40</v>
      </c>
      <c r="E28" s="6">
        <v>14</v>
      </c>
      <c r="F28" s="23">
        <f t="shared" si="3"/>
        <v>2.8571428571428572</v>
      </c>
    </row>
    <row r="29" spans="2:6" ht="21" customHeight="1">
      <c r="C29" s="6" t="s">
        <v>10</v>
      </c>
      <c r="D29" s="6">
        <f>SUM(D24:D28)</f>
        <v>306</v>
      </c>
      <c r="E29" s="6">
        <f t="shared" ref="E29:F29" si="4">SUM(E24:E28)</f>
        <v>64</v>
      </c>
      <c r="F29" s="6">
        <f t="shared" si="4"/>
        <v>24.598809523809525</v>
      </c>
    </row>
    <row r="30" spans="2:6" ht="21" customHeight="1">
      <c r="C30" s="6" t="s">
        <v>9</v>
      </c>
      <c r="D30" s="6">
        <f>D29/2</f>
        <v>153</v>
      </c>
      <c r="E30" s="6">
        <f t="shared" ref="E30:F30" si="5">E29/2</f>
        <v>32</v>
      </c>
      <c r="F30" s="6">
        <f t="shared" si="5"/>
        <v>12.299404761904762</v>
      </c>
    </row>
    <row r="32" spans="2:6">
      <c r="B32" t="s">
        <v>198</v>
      </c>
    </row>
    <row r="34" spans="3:6" ht="28.8">
      <c r="C34" s="34" t="s">
        <v>190</v>
      </c>
      <c r="D34" s="34" t="s">
        <v>191</v>
      </c>
      <c r="E34" s="34" t="s">
        <v>192</v>
      </c>
      <c r="F34" s="35" t="s">
        <v>193</v>
      </c>
    </row>
    <row r="35" spans="3:6" ht="18.600000000000001" customHeight="1">
      <c r="C35" s="29" t="s">
        <v>194</v>
      </c>
      <c r="D35" s="6">
        <v>63</v>
      </c>
      <c r="E35" s="6">
        <v>16</v>
      </c>
      <c r="F35" s="23">
        <f>D35/E35</f>
        <v>3.9375</v>
      </c>
    </row>
    <row r="36" spans="3:6" ht="18.600000000000001" customHeight="1">
      <c r="C36" s="6">
        <v>3</v>
      </c>
      <c r="D36" s="6">
        <v>50</v>
      </c>
      <c r="E36" s="6">
        <v>10</v>
      </c>
      <c r="F36" s="23">
        <f t="shared" ref="F36:F39" si="6">D36/E36</f>
        <v>5</v>
      </c>
    </row>
    <row r="37" spans="3:6" ht="18.600000000000001" customHeight="1">
      <c r="C37" s="6">
        <v>4</v>
      </c>
      <c r="D37" s="6">
        <v>62</v>
      </c>
      <c r="E37" s="6">
        <v>12</v>
      </c>
      <c r="F37" s="23">
        <f t="shared" si="6"/>
        <v>5.166666666666667</v>
      </c>
    </row>
    <row r="38" spans="3:6" ht="18.600000000000001" customHeight="1">
      <c r="C38" s="6">
        <v>5</v>
      </c>
      <c r="D38" s="6">
        <v>75</v>
      </c>
      <c r="E38" s="6">
        <v>12</v>
      </c>
      <c r="F38" s="23">
        <f t="shared" si="6"/>
        <v>6.25</v>
      </c>
    </row>
    <row r="39" spans="3:6" ht="18.600000000000001" customHeight="1">
      <c r="C39" s="6">
        <v>6</v>
      </c>
      <c r="D39" s="6">
        <v>60</v>
      </c>
      <c r="E39" s="6">
        <v>14</v>
      </c>
      <c r="F39" s="23">
        <f t="shared" si="6"/>
        <v>4.2857142857142856</v>
      </c>
    </row>
    <row r="40" spans="3:6" ht="18.600000000000001" customHeight="1">
      <c r="C40" s="6" t="s">
        <v>10</v>
      </c>
      <c r="D40" s="6">
        <f>SUM(D35:D39)</f>
        <v>310</v>
      </c>
      <c r="E40" s="6">
        <f t="shared" ref="E40:F40" si="7">SUM(E35:E39)</f>
        <v>64</v>
      </c>
      <c r="F40" s="6">
        <f t="shared" si="7"/>
        <v>24.639880952380953</v>
      </c>
    </row>
    <row r="41" spans="3:6" ht="18.600000000000001" customHeight="1">
      <c r="C41" s="6" t="s">
        <v>9</v>
      </c>
      <c r="D41" s="6">
        <f>D40/2</f>
        <v>155</v>
      </c>
      <c r="E41" s="6">
        <f t="shared" ref="E41:F41" si="8">E40/2</f>
        <v>32</v>
      </c>
      <c r="F41" s="6">
        <f t="shared" si="8"/>
        <v>12.319940476190476</v>
      </c>
    </row>
  </sheetData>
  <mergeCells count="7">
    <mergeCell ref="B3:G3"/>
    <mergeCell ref="B4:G4"/>
    <mergeCell ref="B5:B7"/>
    <mergeCell ref="D5:D7"/>
    <mergeCell ref="E5:E7"/>
    <mergeCell ref="F5:F6"/>
    <mergeCell ref="G5:G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C8F3-5922-4301-A7CF-47547CC55397}">
  <dimension ref="B2:J43"/>
  <sheetViews>
    <sheetView showGridLines="0" zoomScale="130" zoomScaleNormal="130" workbookViewId="0">
      <selection activeCell="L8" sqref="L8"/>
    </sheetView>
  </sheetViews>
  <sheetFormatPr baseColWidth="10" defaultColWidth="9.21875" defaultRowHeight="13.8"/>
  <cols>
    <col min="1" max="1" width="2.77734375" style="205" customWidth="1"/>
    <col min="2" max="2" width="10.44140625" style="205" customWidth="1"/>
    <col min="3" max="4" width="9.21875" style="205" customWidth="1"/>
    <col min="5" max="5" width="8.77734375" style="205" customWidth="1"/>
    <col min="6" max="7" width="9.21875" style="205" customWidth="1"/>
    <col min="8" max="8" width="31.21875" style="205" customWidth="1"/>
    <col min="9" max="10" width="3.77734375" style="205" customWidth="1"/>
    <col min="11" max="16384" width="9.21875" style="205"/>
  </cols>
  <sheetData>
    <row r="2" spans="2:10" ht="14.4" thickBot="1">
      <c r="B2" s="205" t="s">
        <v>370</v>
      </c>
    </row>
    <row r="3" spans="2:10" ht="40.049999999999997" customHeight="1">
      <c r="B3" s="231" t="s">
        <v>369</v>
      </c>
      <c r="C3" s="230" t="s">
        <v>368</v>
      </c>
      <c r="D3" s="229"/>
      <c r="E3" s="229"/>
      <c r="F3" s="229"/>
      <c r="G3" s="228"/>
      <c r="H3" s="227" t="s">
        <v>367</v>
      </c>
      <c r="I3" s="226"/>
      <c r="J3" s="225"/>
    </row>
    <row r="4" spans="2:10" ht="14.4" thickBot="1">
      <c r="B4" s="224" t="s">
        <v>366</v>
      </c>
      <c r="C4" s="223" t="s">
        <v>365</v>
      </c>
      <c r="D4" s="223"/>
      <c r="E4" s="223"/>
      <c r="F4" s="223"/>
      <c r="G4" s="222"/>
      <c r="H4" s="221" t="s">
        <v>364</v>
      </c>
      <c r="I4" s="220"/>
      <c r="J4" s="219"/>
    </row>
    <row r="5" spans="2:10" ht="14.4" thickBot="1"/>
    <row r="6" spans="2:10" s="207" customFormat="1" ht="12.6" thickBot="1">
      <c r="B6" s="218" t="s">
        <v>245</v>
      </c>
      <c r="C6" s="217" t="s">
        <v>363</v>
      </c>
      <c r="D6" s="217" t="s">
        <v>362</v>
      </c>
      <c r="E6" s="217" t="s">
        <v>361</v>
      </c>
      <c r="F6" s="217" t="s">
        <v>360</v>
      </c>
      <c r="G6" s="217" t="s">
        <v>359</v>
      </c>
      <c r="H6" s="217" t="s">
        <v>358</v>
      </c>
      <c r="I6" s="217" t="s">
        <v>357</v>
      </c>
      <c r="J6" s="216" t="s">
        <v>356</v>
      </c>
    </row>
    <row r="7" spans="2:10" ht="43.2">
      <c r="B7" s="214">
        <v>45628</v>
      </c>
      <c r="C7" s="213">
        <v>0.375</v>
      </c>
      <c r="D7" s="213">
        <v>0.45833333333333331</v>
      </c>
      <c r="E7" s="213">
        <v>6.9444444444444441E-3</v>
      </c>
      <c r="F7" s="215">
        <f>(D7-C7)*24 -E7</f>
        <v>1.9930555555555551</v>
      </c>
      <c r="G7" s="212" t="s">
        <v>355</v>
      </c>
      <c r="H7" s="212" t="s">
        <v>354</v>
      </c>
      <c r="I7" s="212" t="s">
        <v>313</v>
      </c>
      <c r="J7" s="212">
        <v>2</v>
      </c>
    </row>
    <row r="8" spans="2:10" ht="54">
      <c r="B8" s="214">
        <v>45628</v>
      </c>
      <c r="C8" s="213">
        <v>0.5</v>
      </c>
      <c r="D8" s="213">
        <v>0.58333333333333337</v>
      </c>
      <c r="E8" s="213">
        <v>6.9444444444444441E-3</v>
      </c>
      <c r="F8" s="212">
        <f>(D8-C8)*24</f>
        <v>2.0000000000000009</v>
      </c>
      <c r="G8" s="212" t="s">
        <v>353</v>
      </c>
      <c r="H8" s="212" t="s">
        <v>352</v>
      </c>
      <c r="I8" s="212" t="s">
        <v>313</v>
      </c>
      <c r="J8" s="212">
        <v>2</v>
      </c>
    </row>
    <row r="9" spans="2:10" ht="32.4">
      <c r="B9" s="214">
        <v>45629</v>
      </c>
      <c r="C9" s="213">
        <v>0.375</v>
      </c>
      <c r="D9" s="213">
        <v>0.45833333333333331</v>
      </c>
      <c r="E9" s="213">
        <v>6.25E-2</v>
      </c>
      <c r="F9" s="212">
        <f>(D9-C9)*24</f>
        <v>1.9999999999999996</v>
      </c>
      <c r="G9" s="212" t="s">
        <v>351</v>
      </c>
      <c r="H9" s="212" t="s">
        <v>350</v>
      </c>
      <c r="I9" s="212" t="s">
        <v>313</v>
      </c>
      <c r="J9" s="212">
        <v>3</v>
      </c>
    </row>
    <row r="10" spans="2:10" ht="32.4">
      <c r="B10" s="214">
        <v>45629</v>
      </c>
      <c r="C10" s="213">
        <v>0.54166666666666663</v>
      </c>
      <c r="D10" s="213">
        <v>0.625</v>
      </c>
      <c r="E10" s="213">
        <v>8.3333333333333329E-2</v>
      </c>
      <c r="F10" s="212">
        <f>(D10-C10)*24</f>
        <v>2.0000000000000009</v>
      </c>
      <c r="G10" s="212" t="s">
        <v>349</v>
      </c>
      <c r="H10" s="212" t="s">
        <v>348</v>
      </c>
      <c r="I10" s="212" t="s">
        <v>313</v>
      </c>
      <c r="J10" s="212">
        <v>2</v>
      </c>
    </row>
    <row r="11" spans="2:10" ht="32.4">
      <c r="B11" s="214">
        <v>45630</v>
      </c>
      <c r="C11" s="213">
        <v>0.375</v>
      </c>
      <c r="D11" s="213">
        <v>0.41666666666666669</v>
      </c>
      <c r="E11" s="213">
        <v>6.9444444444444448E-2</v>
      </c>
      <c r="F11" s="212">
        <f>(D11-C11)*24</f>
        <v>1.0000000000000004</v>
      </c>
      <c r="G11" s="212" t="s">
        <v>347</v>
      </c>
      <c r="H11" s="212" t="s">
        <v>346</v>
      </c>
      <c r="I11" s="212" t="s">
        <v>313</v>
      </c>
      <c r="J11" s="212">
        <v>2</v>
      </c>
    </row>
    <row r="12" spans="2:10" ht="32.4">
      <c r="B12" s="214">
        <v>45630</v>
      </c>
      <c r="C12" s="213">
        <v>0.45833333333333331</v>
      </c>
      <c r="D12" s="213">
        <v>0.54166666666666663</v>
      </c>
      <c r="E12" s="213">
        <v>9.0277777777777776E-2</v>
      </c>
      <c r="F12" s="212">
        <f>(D12-C12)*24</f>
        <v>1.9999999999999996</v>
      </c>
      <c r="G12" s="212" t="s">
        <v>345</v>
      </c>
      <c r="H12" s="212" t="s">
        <v>344</v>
      </c>
      <c r="I12" s="212" t="s">
        <v>313</v>
      </c>
      <c r="J12" s="212">
        <v>2</v>
      </c>
    </row>
    <row r="13" spans="2:10" ht="32.4">
      <c r="B13" s="214">
        <v>45631</v>
      </c>
      <c r="C13" s="213">
        <v>0.375</v>
      </c>
      <c r="D13" s="213">
        <v>0.41666666666666669</v>
      </c>
      <c r="E13" s="213">
        <v>7.6388888888888895E-2</v>
      </c>
      <c r="F13" s="212">
        <f>(D13-C13)*24</f>
        <v>1.0000000000000004</v>
      </c>
      <c r="G13" s="212" t="s">
        <v>343</v>
      </c>
      <c r="H13" s="212" t="s">
        <v>342</v>
      </c>
      <c r="I13" s="212" t="s">
        <v>313</v>
      </c>
      <c r="J13" s="212">
        <v>3</v>
      </c>
    </row>
    <row r="14" spans="2:10" ht="43.2">
      <c r="B14" s="214">
        <v>45631</v>
      </c>
      <c r="C14" s="213">
        <v>0.54166666666666663</v>
      </c>
      <c r="D14" s="213">
        <v>0.625</v>
      </c>
      <c r="E14" s="213">
        <v>0.10416666666666667</v>
      </c>
      <c r="F14" s="212">
        <f>(D14-C14)*24</f>
        <v>2.0000000000000009</v>
      </c>
      <c r="G14" s="212" t="s">
        <v>341</v>
      </c>
      <c r="H14" s="212" t="s">
        <v>340</v>
      </c>
      <c r="I14" s="212" t="s">
        <v>313</v>
      </c>
      <c r="J14" s="212">
        <v>2</v>
      </c>
    </row>
    <row r="15" spans="2:10" ht="32.4">
      <c r="B15" s="214">
        <v>45632</v>
      </c>
      <c r="C15" s="213">
        <v>0.375</v>
      </c>
      <c r="D15" s="213">
        <v>0.45833333333333331</v>
      </c>
      <c r="E15" s="213">
        <v>5.5555555555555552E-2</v>
      </c>
      <c r="F15" s="212">
        <f>(D15-C15)*24</f>
        <v>1.9999999999999996</v>
      </c>
      <c r="G15" s="212" t="s">
        <v>339</v>
      </c>
      <c r="H15" s="212" t="s">
        <v>338</v>
      </c>
      <c r="I15" s="212" t="s">
        <v>313</v>
      </c>
      <c r="J15" s="212">
        <v>2</v>
      </c>
    </row>
    <row r="16" spans="2:10" ht="32.4">
      <c r="B16" s="214">
        <v>45632</v>
      </c>
      <c r="C16" s="213">
        <v>0.45833333333333331</v>
      </c>
      <c r="D16" s="213">
        <v>0.5</v>
      </c>
      <c r="E16" s="213">
        <v>4.8611111111111112E-2</v>
      </c>
      <c r="F16" s="212">
        <f>(D16-C16)*24</f>
        <v>1.0000000000000004</v>
      </c>
      <c r="G16" s="212" t="s">
        <v>337</v>
      </c>
      <c r="H16" s="212" t="s">
        <v>336</v>
      </c>
      <c r="I16" s="212" t="s">
        <v>313</v>
      </c>
      <c r="J16" s="212">
        <v>2</v>
      </c>
    </row>
    <row r="17" spans="2:10" ht="32.4">
      <c r="B17" s="214">
        <v>45633</v>
      </c>
      <c r="C17" s="213">
        <v>0.375</v>
      </c>
      <c r="D17" s="213">
        <v>0.41666666666666669</v>
      </c>
      <c r="E17" s="213">
        <v>6.25E-2</v>
      </c>
      <c r="F17" s="212">
        <f>(D17-C17)*24</f>
        <v>1.0000000000000004</v>
      </c>
      <c r="G17" s="212" t="s">
        <v>335</v>
      </c>
      <c r="H17" s="212" t="s">
        <v>334</v>
      </c>
      <c r="I17" s="212" t="s">
        <v>313</v>
      </c>
      <c r="J17" s="212">
        <v>3</v>
      </c>
    </row>
    <row r="18" spans="2:10" ht="32.4">
      <c r="B18" s="214">
        <v>45633</v>
      </c>
      <c r="C18" s="213">
        <v>0.54166666666666663</v>
      </c>
      <c r="D18" s="213">
        <v>0.625</v>
      </c>
      <c r="E18" s="213">
        <v>8.3333333333333329E-2</v>
      </c>
      <c r="F18" s="212">
        <f>(D18-C18)*24</f>
        <v>2.0000000000000009</v>
      </c>
      <c r="G18" s="212" t="s">
        <v>333</v>
      </c>
      <c r="H18" s="212" t="s">
        <v>332</v>
      </c>
      <c r="I18" s="212" t="s">
        <v>313</v>
      </c>
      <c r="J18" s="212">
        <v>2</v>
      </c>
    </row>
    <row r="19" spans="2:10" ht="43.2">
      <c r="B19" s="214">
        <v>45635</v>
      </c>
      <c r="C19" s="213">
        <v>0.375</v>
      </c>
      <c r="D19" s="213">
        <v>0.41666666666666669</v>
      </c>
      <c r="E19" s="213">
        <v>6.9444444444444448E-2</v>
      </c>
      <c r="F19" s="212">
        <f>(D19-C19)*24</f>
        <v>1.0000000000000004</v>
      </c>
      <c r="G19" s="212" t="s">
        <v>331</v>
      </c>
      <c r="H19" s="212" t="s">
        <v>330</v>
      </c>
      <c r="I19" s="212" t="s">
        <v>313</v>
      </c>
      <c r="J19" s="212">
        <v>2</v>
      </c>
    </row>
    <row r="20" spans="2:10" ht="43.2">
      <c r="B20" s="214">
        <v>45635</v>
      </c>
      <c r="C20" s="213">
        <v>0.45833333333333331</v>
      </c>
      <c r="D20" s="213">
        <v>0.54166666666666663</v>
      </c>
      <c r="E20" s="213">
        <v>9.0277777777777776E-2</v>
      </c>
      <c r="F20" s="212">
        <f>(D20-C20)*24</f>
        <v>1.9999999999999996</v>
      </c>
      <c r="G20" s="212" t="s">
        <v>329</v>
      </c>
      <c r="H20" s="212" t="s">
        <v>328</v>
      </c>
      <c r="I20" s="212" t="s">
        <v>313</v>
      </c>
      <c r="J20" s="212">
        <v>2</v>
      </c>
    </row>
    <row r="21" spans="2:10" ht="32.4">
      <c r="B21" s="214">
        <v>45636</v>
      </c>
      <c r="C21" s="213">
        <v>0.375</v>
      </c>
      <c r="D21" s="213">
        <v>0.45833333333333331</v>
      </c>
      <c r="E21" s="213">
        <v>4.8611111111111112E-2</v>
      </c>
      <c r="F21" s="212">
        <f>(D21-C21)*24</f>
        <v>1.9999999999999996</v>
      </c>
      <c r="G21" s="212" t="s">
        <v>327</v>
      </c>
      <c r="H21" s="212" t="s">
        <v>326</v>
      </c>
      <c r="I21" s="212" t="s">
        <v>313</v>
      </c>
      <c r="J21" s="212">
        <v>3</v>
      </c>
    </row>
    <row r="22" spans="2:10" ht="32.4">
      <c r="B22" s="214">
        <v>45636</v>
      </c>
      <c r="C22" s="213">
        <v>0.54166666666666663</v>
      </c>
      <c r="D22" s="213">
        <v>0.625</v>
      </c>
      <c r="E22" s="213">
        <v>6.25E-2</v>
      </c>
      <c r="F22" s="212">
        <f>(D22-C22)*24</f>
        <v>2.0000000000000009</v>
      </c>
      <c r="G22" s="212" t="s">
        <v>325</v>
      </c>
      <c r="H22" s="212" t="s">
        <v>324</v>
      </c>
      <c r="I22" s="212" t="s">
        <v>313</v>
      </c>
      <c r="J22" s="212">
        <v>2</v>
      </c>
    </row>
    <row r="23" spans="2:10" ht="54">
      <c r="B23" s="214">
        <v>45637</v>
      </c>
      <c r="C23" s="213">
        <v>0.375</v>
      </c>
      <c r="D23" s="213">
        <v>0.41805555555555557</v>
      </c>
      <c r="E23" s="213">
        <v>8.3333333333333329E-2</v>
      </c>
      <c r="F23" s="215">
        <f>(D23-C23)*24</f>
        <v>1.0333333333333337</v>
      </c>
      <c r="G23" s="212" t="s">
        <v>323</v>
      </c>
      <c r="H23" s="212" t="s">
        <v>322</v>
      </c>
      <c r="I23" s="212" t="s">
        <v>313</v>
      </c>
      <c r="J23" s="212">
        <v>2</v>
      </c>
    </row>
    <row r="24" spans="2:10" ht="54">
      <c r="B24" s="214">
        <v>45637</v>
      </c>
      <c r="C24" s="213">
        <v>0.45833333333333331</v>
      </c>
      <c r="D24" s="213">
        <v>0.5</v>
      </c>
      <c r="E24" s="213">
        <v>1.0416666666666666E-2</v>
      </c>
      <c r="F24" s="212">
        <f>(D24-C24)*24</f>
        <v>1.0000000000000004</v>
      </c>
      <c r="G24" s="212" t="s">
        <v>321</v>
      </c>
      <c r="H24" s="212" t="s">
        <v>320</v>
      </c>
      <c r="I24" s="212" t="s">
        <v>313</v>
      </c>
      <c r="J24" s="212">
        <v>2</v>
      </c>
    </row>
    <row r="25" spans="2:10" ht="43.2">
      <c r="B25" s="214">
        <v>45638</v>
      </c>
      <c r="C25" s="213">
        <v>0.375</v>
      </c>
      <c r="D25" s="213">
        <v>0.45833333333333331</v>
      </c>
      <c r="E25" s="213">
        <v>6.9444444444444397E-3</v>
      </c>
      <c r="F25" s="212">
        <f>(D25-C25)*24</f>
        <v>1.9999999999999996</v>
      </c>
      <c r="G25" s="212" t="s">
        <v>319</v>
      </c>
      <c r="H25" s="212" t="s">
        <v>318</v>
      </c>
      <c r="I25" s="212" t="s">
        <v>313</v>
      </c>
      <c r="J25" s="212">
        <v>3</v>
      </c>
    </row>
    <row r="26" spans="2:10" ht="43.2">
      <c r="B26" s="214">
        <v>45638</v>
      </c>
      <c r="C26" s="213">
        <v>0.54166666666666663</v>
      </c>
      <c r="D26" s="213">
        <v>0.625</v>
      </c>
      <c r="E26" s="213">
        <v>1.3888888888888888E-2</v>
      </c>
      <c r="F26" s="212">
        <f>(D26-C26)*24</f>
        <v>2.0000000000000009</v>
      </c>
      <c r="G26" s="212" t="s">
        <v>317</v>
      </c>
      <c r="H26" s="212" t="s">
        <v>316</v>
      </c>
      <c r="I26" s="212" t="s">
        <v>313</v>
      </c>
      <c r="J26" s="212">
        <v>2</v>
      </c>
    </row>
    <row r="27" spans="2:10" ht="21.6">
      <c r="B27" s="214">
        <v>45639</v>
      </c>
      <c r="C27" s="213">
        <v>0.375</v>
      </c>
      <c r="D27" s="213">
        <v>0.45833333333333331</v>
      </c>
      <c r="E27" s="213">
        <v>2.0833333333333332E-2</v>
      </c>
      <c r="F27" s="212">
        <f>(D27-C27)*24</f>
        <v>1.9999999999999996</v>
      </c>
      <c r="G27" s="212" t="s">
        <v>315</v>
      </c>
      <c r="H27" s="212" t="s">
        <v>314</v>
      </c>
      <c r="I27" s="212" t="s">
        <v>313</v>
      </c>
      <c r="J27" s="212">
        <v>2</v>
      </c>
    </row>
    <row r="28" spans="2:10">
      <c r="B28" s="211" t="s">
        <v>223</v>
      </c>
      <c r="C28" s="208"/>
      <c r="D28" s="208"/>
      <c r="E28" s="206"/>
      <c r="F28" s="210">
        <f>SUM(F7:F27)</f>
        <v>35.026388888888896</v>
      </c>
      <c r="G28" s="206" t="s">
        <v>312</v>
      </c>
      <c r="H28" s="206"/>
      <c r="I28" s="207"/>
      <c r="J28" s="206"/>
    </row>
    <row r="29" spans="2:10">
      <c r="B29" s="137"/>
      <c r="C29" s="208"/>
      <c r="D29" s="208"/>
      <c r="E29" s="206"/>
      <c r="F29" s="209">
        <f>F28*60</f>
        <v>2101.5833333333339</v>
      </c>
      <c r="G29" s="206" t="s">
        <v>311</v>
      </c>
      <c r="H29" s="206"/>
      <c r="I29" s="207"/>
      <c r="J29" s="206"/>
    </row>
    <row r="30" spans="2:10">
      <c r="B30" s="137"/>
      <c r="C30" s="208"/>
      <c r="D30" s="208"/>
      <c r="E30" s="206"/>
      <c r="F30" s="206"/>
      <c r="G30" s="206"/>
      <c r="H30" s="206"/>
      <c r="I30" s="207"/>
      <c r="J30" s="206"/>
    </row>
    <row r="31" spans="2:10">
      <c r="B31" s="137"/>
      <c r="C31" s="208"/>
      <c r="D31" s="208"/>
      <c r="E31" s="206"/>
      <c r="F31" s="206"/>
      <c r="G31" s="206"/>
      <c r="H31" s="206"/>
      <c r="I31" s="207"/>
      <c r="J31" s="206"/>
    </row>
    <row r="32" spans="2:10">
      <c r="B32" s="137"/>
      <c r="C32" s="208"/>
      <c r="D32" s="208"/>
      <c r="E32" s="206"/>
      <c r="F32" s="206"/>
      <c r="G32" s="206"/>
      <c r="H32" s="206"/>
      <c r="I32" s="207"/>
      <c r="J32" s="206"/>
    </row>
    <row r="33" spans="2:10">
      <c r="B33" s="137"/>
      <c r="C33" s="208"/>
      <c r="D33" s="208"/>
      <c r="E33" s="206"/>
      <c r="F33" s="206"/>
      <c r="G33" s="206"/>
      <c r="H33" s="206"/>
      <c r="I33" s="207"/>
      <c r="J33" s="206"/>
    </row>
    <row r="34" spans="2:10">
      <c r="B34" s="137"/>
      <c r="C34" s="208"/>
      <c r="D34" s="208"/>
      <c r="E34" s="206"/>
      <c r="F34" s="206"/>
      <c r="G34" s="206"/>
      <c r="H34" s="206"/>
      <c r="I34" s="207"/>
      <c r="J34" s="206"/>
    </row>
    <row r="35" spans="2:10">
      <c r="B35" s="137"/>
      <c r="C35" s="208"/>
      <c r="D35" s="208"/>
      <c r="E35" s="206"/>
      <c r="F35" s="206"/>
      <c r="G35" s="206"/>
      <c r="H35" s="206"/>
      <c r="I35" s="207"/>
      <c r="J35" s="206"/>
    </row>
    <row r="36" spans="2:10">
      <c r="B36" s="137"/>
      <c r="C36" s="208"/>
      <c r="D36" s="208"/>
      <c r="E36" s="206"/>
      <c r="F36" s="206"/>
      <c r="G36" s="206"/>
      <c r="H36" s="206"/>
      <c r="I36" s="207"/>
      <c r="J36" s="206"/>
    </row>
    <row r="37" spans="2:10">
      <c r="B37" s="137"/>
      <c r="C37" s="208"/>
      <c r="D37" s="208"/>
      <c r="E37" s="206"/>
      <c r="F37" s="206"/>
      <c r="G37" s="206"/>
      <c r="H37" s="206"/>
      <c r="I37" s="207"/>
      <c r="J37" s="206"/>
    </row>
    <row r="38" spans="2:10">
      <c r="B38" s="137"/>
      <c r="C38" s="208"/>
      <c r="D38" s="208"/>
      <c r="E38" s="206"/>
      <c r="F38" s="206"/>
      <c r="G38" s="206"/>
      <c r="H38" s="206"/>
      <c r="I38" s="207"/>
      <c r="J38" s="206"/>
    </row>
    <row r="39" spans="2:10">
      <c r="B39" s="137"/>
      <c r="C39" s="208"/>
      <c r="D39" s="208"/>
      <c r="E39" s="206"/>
      <c r="F39" s="206"/>
      <c r="G39" s="206"/>
      <c r="H39" s="206"/>
      <c r="I39" s="207"/>
      <c r="J39" s="206"/>
    </row>
    <row r="40" spans="2:10">
      <c r="B40" s="137"/>
      <c r="C40" s="208"/>
      <c r="D40" s="208"/>
      <c r="E40" s="206"/>
      <c r="F40" s="206"/>
      <c r="G40" s="206"/>
      <c r="H40" s="206"/>
      <c r="I40" s="207"/>
      <c r="J40" s="206"/>
    </row>
    <row r="41" spans="2:10">
      <c r="B41" s="137"/>
      <c r="C41" s="208"/>
      <c r="D41" s="208"/>
      <c r="E41" s="206"/>
      <c r="F41" s="206"/>
      <c r="G41" s="206"/>
      <c r="H41" s="206"/>
      <c r="I41" s="207"/>
      <c r="J41" s="206"/>
    </row>
    <row r="42" spans="2:10">
      <c r="B42" s="137"/>
      <c r="C42" s="208"/>
      <c r="D42" s="208"/>
      <c r="E42" s="206"/>
      <c r="F42" s="206"/>
      <c r="G42" s="206"/>
      <c r="H42" s="206"/>
      <c r="I42" s="207"/>
      <c r="J42" s="206"/>
    </row>
    <row r="43" spans="2:10">
      <c r="B43" s="137"/>
      <c r="C43" s="208"/>
      <c r="D43" s="208"/>
      <c r="E43" s="206"/>
      <c r="F43" s="206"/>
      <c r="G43" s="206"/>
      <c r="H43" s="206"/>
      <c r="I43" s="207"/>
      <c r="J43" s="206"/>
    </row>
  </sheetData>
  <mergeCells count="4">
    <mergeCell ref="C4:F4"/>
    <mergeCell ref="C3:F3"/>
    <mergeCell ref="I3:J3"/>
    <mergeCell ref="I4:J4"/>
  </mergeCells>
  <pageMargins left="0.75" right="0.75" top="1" bottom="1" header="0" footer="0"/>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738B6-958F-4D9A-8482-DD523099092A}">
  <dimension ref="A1:G23"/>
  <sheetViews>
    <sheetView topLeftCell="A14" zoomScale="70" zoomScaleNormal="70" workbookViewId="0">
      <selection activeCell="E19" sqref="E19"/>
    </sheetView>
  </sheetViews>
  <sheetFormatPr baseColWidth="10" defaultRowHeight="13.2"/>
  <cols>
    <col min="1" max="1" width="11.5546875" style="232"/>
    <col min="2" max="2" width="21" style="232" customWidth="1"/>
    <col min="3" max="3" width="131.21875" style="232" customWidth="1"/>
    <col min="4" max="16384" width="11.5546875" style="232"/>
  </cols>
  <sheetData>
    <row r="1" spans="1:4">
      <c r="A1" s="233"/>
      <c r="B1" s="233"/>
      <c r="C1" s="233"/>
      <c r="D1" s="233"/>
    </row>
    <row r="2" spans="1:4" ht="31.2">
      <c r="A2" s="233"/>
      <c r="B2" s="254" t="s">
        <v>403</v>
      </c>
      <c r="C2" s="254"/>
      <c r="D2" s="233"/>
    </row>
    <row r="3" spans="1:4" ht="16.2" thickBot="1">
      <c r="A3" s="233"/>
      <c r="B3" s="253"/>
      <c r="C3" s="253"/>
      <c r="D3" s="233"/>
    </row>
    <row r="4" spans="1:4" ht="18">
      <c r="A4" s="233"/>
      <c r="B4" s="252" t="s">
        <v>402</v>
      </c>
      <c r="C4" s="251" t="s">
        <v>401</v>
      </c>
      <c r="D4" s="233"/>
    </row>
    <row r="5" spans="1:4" ht="18">
      <c r="A5" s="233"/>
      <c r="B5" s="250" t="s">
        <v>400</v>
      </c>
      <c r="C5" s="249" t="s">
        <v>399</v>
      </c>
      <c r="D5" s="233"/>
    </row>
    <row r="6" spans="1:4" ht="18">
      <c r="A6" s="233"/>
      <c r="B6" s="250" t="s">
        <v>398</v>
      </c>
      <c r="C6" s="249" t="s">
        <v>397</v>
      </c>
      <c r="D6" s="233"/>
    </row>
    <row r="7" spans="1:4" ht="74.25" customHeight="1">
      <c r="A7" s="233"/>
      <c r="B7" s="250" t="s">
        <v>396</v>
      </c>
      <c r="C7" s="249" t="s">
        <v>395</v>
      </c>
      <c r="D7" s="233"/>
    </row>
    <row r="8" spans="1:4" ht="67.5" customHeight="1">
      <c r="A8" s="233"/>
      <c r="B8" s="250" t="s">
        <v>394</v>
      </c>
      <c r="C8" s="249" t="s">
        <v>393</v>
      </c>
      <c r="D8" s="233"/>
    </row>
    <row r="9" spans="1:4" ht="108" customHeight="1">
      <c r="A9" s="233"/>
      <c r="B9" s="250" t="s">
        <v>392</v>
      </c>
      <c r="C9" s="249" t="s">
        <v>391</v>
      </c>
      <c r="D9" s="233"/>
    </row>
    <row r="10" spans="1:4" ht="81" customHeight="1">
      <c r="A10" s="233"/>
      <c r="B10" s="250" t="s">
        <v>390</v>
      </c>
      <c r="C10" s="249" t="s">
        <v>389</v>
      </c>
      <c r="D10" s="233"/>
    </row>
    <row r="11" spans="1:4" ht="91.5" customHeight="1">
      <c r="A11" s="233"/>
      <c r="B11" s="250" t="s">
        <v>388</v>
      </c>
      <c r="C11" s="249" t="s">
        <v>387</v>
      </c>
      <c r="D11" s="233"/>
    </row>
    <row r="12" spans="1:4" ht="101.25" customHeight="1">
      <c r="A12" s="233"/>
      <c r="B12" s="250" t="s">
        <v>386</v>
      </c>
      <c r="C12" s="249" t="s">
        <v>385</v>
      </c>
      <c r="D12" s="233"/>
    </row>
    <row r="13" spans="1:4" ht="99" customHeight="1">
      <c r="A13" s="233"/>
      <c r="B13" s="250" t="s">
        <v>384</v>
      </c>
      <c r="C13" s="249" t="s">
        <v>383</v>
      </c>
      <c r="D13" s="233"/>
    </row>
    <row r="14" spans="1:4" ht="93" customHeight="1">
      <c r="A14" s="233"/>
      <c r="B14" s="250" t="s">
        <v>382</v>
      </c>
      <c r="C14" s="249" t="s">
        <v>381</v>
      </c>
      <c r="D14" s="233"/>
    </row>
    <row r="15" spans="1:4" ht="112.5" customHeight="1">
      <c r="A15" s="233"/>
      <c r="B15" s="250" t="s">
        <v>380</v>
      </c>
      <c r="C15" s="249" t="s">
        <v>379</v>
      </c>
      <c r="D15" s="233"/>
    </row>
    <row r="16" spans="1:4" ht="113.25" customHeight="1">
      <c r="A16" s="233"/>
      <c r="B16" s="250" t="s">
        <v>378</v>
      </c>
      <c r="C16" s="249" t="s">
        <v>377</v>
      </c>
      <c r="D16" s="233"/>
    </row>
    <row r="17" spans="1:7" ht="114" customHeight="1">
      <c r="A17" s="233"/>
      <c r="B17" s="250" t="s">
        <v>376</v>
      </c>
      <c r="C17" s="249" t="s">
        <v>375</v>
      </c>
      <c r="D17" s="233"/>
    </row>
    <row r="18" spans="1:7" ht="123.75" customHeight="1" thickBot="1">
      <c r="A18" s="233"/>
      <c r="B18" s="248" t="s">
        <v>374</v>
      </c>
      <c r="C18" s="247" t="s">
        <v>373</v>
      </c>
      <c r="D18" s="233"/>
      <c r="G18" s="246"/>
    </row>
    <row r="19" spans="1:7" ht="86.25" customHeight="1" thickBot="1">
      <c r="A19" s="233"/>
      <c r="B19" s="245" t="s">
        <v>372</v>
      </c>
      <c r="C19" s="244" t="s">
        <v>371</v>
      </c>
      <c r="D19" s="233"/>
    </row>
    <row r="20" spans="1:7" ht="120" customHeight="1">
      <c r="A20" s="233"/>
      <c r="B20" s="243"/>
      <c r="C20" s="242"/>
      <c r="D20" s="236"/>
    </row>
    <row r="21" spans="1:7" ht="129" customHeight="1">
      <c r="A21" s="241"/>
      <c r="B21" s="240"/>
      <c r="C21" s="239"/>
      <c r="D21" s="236"/>
    </row>
    <row r="22" spans="1:7" ht="131.25" customHeight="1">
      <c r="A22" s="233"/>
      <c r="B22" s="238"/>
      <c r="C22" s="237"/>
      <c r="D22" s="236"/>
    </row>
    <row r="23" spans="1:7" ht="14.4">
      <c r="A23" s="233"/>
      <c r="B23" s="235"/>
      <c r="C23" s="234"/>
      <c r="D23" s="233"/>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E558-125E-455C-96BB-7C6F6B47C988}">
  <dimension ref="A1:G48"/>
  <sheetViews>
    <sheetView topLeftCell="A27" zoomScale="85" zoomScaleNormal="85" workbookViewId="0">
      <selection activeCell="F47" sqref="F47"/>
    </sheetView>
  </sheetViews>
  <sheetFormatPr baseColWidth="10" defaultColWidth="11.44140625" defaultRowHeight="14.4"/>
  <cols>
    <col min="2" max="2" width="14.5546875" customWidth="1"/>
    <col min="3" max="3" width="16" customWidth="1"/>
    <col min="4" max="5" width="14.5546875" customWidth="1"/>
    <col min="6" max="6" width="13" customWidth="1"/>
  </cols>
  <sheetData>
    <row r="1" spans="1:7">
      <c r="A1" t="s">
        <v>14</v>
      </c>
    </row>
    <row r="3" spans="1:7">
      <c r="B3" s="75" t="s">
        <v>137</v>
      </c>
      <c r="C3" s="75"/>
      <c r="D3" s="75"/>
      <c r="E3" s="75"/>
      <c r="F3" s="75"/>
      <c r="G3" s="75"/>
    </row>
    <row r="4" spans="1:7" ht="15.6">
      <c r="B4" s="76" t="s">
        <v>138</v>
      </c>
      <c r="C4" s="76"/>
      <c r="D4" s="76"/>
      <c r="E4" s="76"/>
      <c r="F4" s="76"/>
      <c r="G4" s="76"/>
    </row>
    <row r="5" spans="1:7">
      <c r="B5" s="77" t="s">
        <v>139</v>
      </c>
      <c r="C5" s="14" t="s">
        <v>140</v>
      </c>
      <c r="D5" s="78" t="s">
        <v>141</v>
      </c>
      <c r="E5" s="81" t="s">
        <v>159</v>
      </c>
      <c r="F5" s="77" t="s">
        <v>142</v>
      </c>
      <c r="G5" s="84" t="s">
        <v>143</v>
      </c>
    </row>
    <row r="6" spans="1:7">
      <c r="B6" s="77"/>
      <c r="C6" s="14" t="s">
        <v>144</v>
      </c>
      <c r="D6" s="79"/>
      <c r="E6" s="82"/>
      <c r="F6" s="77"/>
      <c r="G6" s="84"/>
    </row>
    <row r="7" spans="1:7">
      <c r="B7" s="77"/>
      <c r="C7" s="14" t="s">
        <v>145</v>
      </c>
      <c r="D7" s="80"/>
      <c r="E7" s="83"/>
      <c r="F7" s="20" t="s">
        <v>146</v>
      </c>
      <c r="G7" s="5">
        <v>2563</v>
      </c>
    </row>
    <row r="10" spans="1:7" ht="28.2" customHeight="1">
      <c r="C10" s="21" t="s">
        <v>8</v>
      </c>
      <c r="D10" s="21" t="s">
        <v>13</v>
      </c>
      <c r="E10" s="21" t="s">
        <v>12</v>
      </c>
      <c r="F10" s="22" t="s">
        <v>11</v>
      </c>
    </row>
    <row r="11" spans="1:7" ht="20.399999999999999" customHeight="1">
      <c r="C11" s="6">
        <v>1</v>
      </c>
      <c r="D11" s="6">
        <v>120</v>
      </c>
      <c r="E11" s="6">
        <v>82</v>
      </c>
      <c r="F11" s="23">
        <f>D11/E11</f>
        <v>1.4634146341463414</v>
      </c>
    </row>
    <row r="12" spans="1:7" ht="20.399999999999999" customHeight="1">
      <c r="C12" s="6">
        <v>2</v>
      </c>
      <c r="D12" s="6">
        <v>80</v>
      </c>
      <c r="E12" s="6">
        <v>43</v>
      </c>
      <c r="F12" s="23">
        <f t="shared" ref="F12:F46" si="0">D12/E12</f>
        <v>1.8604651162790697</v>
      </c>
    </row>
    <row r="13" spans="1:7" ht="20.399999999999999" customHeight="1">
      <c r="C13" s="6">
        <v>3</v>
      </c>
      <c r="D13" s="6">
        <v>110</v>
      </c>
      <c r="E13" s="6">
        <v>66</v>
      </c>
      <c r="F13" s="23">
        <f t="shared" si="0"/>
        <v>1.6666666666666667</v>
      </c>
    </row>
    <row r="14" spans="1:7" ht="20.399999999999999" customHeight="1">
      <c r="C14" s="6">
        <v>4</v>
      </c>
      <c r="D14" s="6">
        <v>48</v>
      </c>
      <c r="E14" s="6">
        <v>45</v>
      </c>
      <c r="F14" s="23">
        <f t="shared" si="0"/>
        <v>1.0666666666666667</v>
      </c>
    </row>
    <row r="15" spans="1:7" ht="20.399999999999999" customHeight="1">
      <c r="C15" s="6">
        <v>5</v>
      </c>
      <c r="D15" s="6">
        <v>50</v>
      </c>
      <c r="E15" s="6">
        <v>41</v>
      </c>
      <c r="F15" s="23">
        <f t="shared" si="0"/>
        <v>1.2195121951219512</v>
      </c>
    </row>
    <row r="16" spans="1:7" ht="20.399999999999999" customHeight="1">
      <c r="C16" s="6">
        <v>6</v>
      </c>
      <c r="D16" s="6">
        <v>35</v>
      </c>
      <c r="E16" s="6">
        <v>38</v>
      </c>
      <c r="F16" s="23">
        <f t="shared" si="0"/>
        <v>0.92105263157894735</v>
      </c>
    </row>
    <row r="17" spans="3:6" ht="20.399999999999999" customHeight="1">
      <c r="C17" s="6">
        <v>7</v>
      </c>
      <c r="D17" s="6">
        <v>25</v>
      </c>
      <c r="E17" s="6">
        <v>36</v>
      </c>
      <c r="F17" s="23">
        <f t="shared" si="0"/>
        <v>0.69444444444444442</v>
      </c>
    </row>
    <row r="18" spans="3:6" ht="20.399999999999999" customHeight="1">
      <c r="C18" s="6">
        <v>8</v>
      </c>
      <c r="D18" s="6">
        <v>60</v>
      </c>
      <c r="E18" s="6">
        <v>72</v>
      </c>
      <c r="F18" s="23">
        <f t="shared" si="0"/>
        <v>0.83333333333333337</v>
      </c>
    </row>
    <row r="19" spans="3:6" ht="20.399999999999999" customHeight="1">
      <c r="C19" s="6">
        <v>9</v>
      </c>
      <c r="D19" s="6">
        <v>30</v>
      </c>
      <c r="E19" s="6">
        <v>33</v>
      </c>
      <c r="F19" s="23">
        <f t="shared" si="0"/>
        <v>0.90909090909090906</v>
      </c>
    </row>
    <row r="20" spans="3:6" ht="20.399999999999999" customHeight="1">
      <c r="C20" s="2">
        <v>10</v>
      </c>
      <c r="D20" s="6">
        <v>90</v>
      </c>
      <c r="E20" s="6">
        <v>52</v>
      </c>
      <c r="F20" s="23">
        <f t="shared" si="0"/>
        <v>1.7307692307692308</v>
      </c>
    </row>
    <row r="21" spans="3:6" ht="20.399999999999999" customHeight="1">
      <c r="C21" s="2">
        <v>11</v>
      </c>
      <c r="D21" s="6">
        <v>85</v>
      </c>
      <c r="E21" s="6">
        <v>40</v>
      </c>
      <c r="F21" s="23">
        <f t="shared" si="0"/>
        <v>2.125</v>
      </c>
    </row>
    <row r="22" spans="3:6" ht="20.399999999999999" customHeight="1">
      <c r="C22" s="2">
        <v>12</v>
      </c>
      <c r="D22" s="6">
        <v>110</v>
      </c>
      <c r="E22" s="6">
        <v>73</v>
      </c>
      <c r="F22" s="23">
        <f t="shared" si="0"/>
        <v>1.5068493150684932</v>
      </c>
    </row>
    <row r="23" spans="3:6" ht="20.399999999999999" customHeight="1">
      <c r="C23" s="6">
        <v>13</v>
      </c>
      <c r="D23" s="6">
        <v>145</v>
      </c>
      <c r="E23" s="6">
        <v>55</v>
      </c>
      <c r="F23" s="23">
        <f t="shared" si="0"/>
        <v>2.6363636363636362</v>
      </c>
    </row>
    <row r="24" spans="3:6" ht="20.399999999999999" customHeight="1">
      <c r="C24" s="6">
        <v>14</v>
      </c>
      <c r="D24" s="6">
        <v>92</v>
      </c>
      <c r="E24" s="6">
        <v>46</v>
      </c>
      <c r="F24" s="23">
        <f t="shared" si="0"/>
        <v>2</v>
      </c>
    </row>
    <row r="25" spans="3:6" ht="20.399999999999999" customHeight="1">
      <c r="C25" s="6">
        <v>15</v>
      </c>
      <c r="D25" s="6">
        <v>165</v>
      </c>
      <c r="E25" s="6">
        <v>69</v>
      </c>
      <c r="F25" s="23">
        <f t="shared" si="0"/>
        <v>2.3913043478260869</v>
      </c>
    </row>
    <row r="26" spans="3:6" ht="20.399999999999999" customHeight="1">
      <c r="C26" s="6">
        <v>16</v>
      </c>
      <c r="D26" s="2">
        <v>160</v>
      </c>
      <c r="E26" s="2">
        <v>57</v>
      </c>
      <c r="F26" s="23">
        <f t="shared" si="0"/>
        <v>2.807017543859649</v>
      </c>
    </row>
    <row r="27" spans="3:6" ht="20.399999999999999" customHeight="1">
      <c r="C27" s="6">
        <v>17</v>
      </c>
      <c r="D27" s="2">
        <v>142</v>
      </c>
      <c r="E27" s="2">
        <v>42</v>
      </c>
      <c r="F27" s="23">
        <f t="shared" si="0"/>
        <v>3.3809523809523809</v>
      </c>
    </row>
    <row r="28" spans="3:6" ht="20.399999999999999" customHeight="1">
      <c r="C28" s="2">
        <v>18</v>
      </c>
      <c r="D28" s="2">
        <v>185</v>
      </c>
      <c r="E28" s="2">
        <v>86</v>
      </c>
      <c r="F28" s="23">
        <f t="shared" si="0"/>
        <v>2.1511627906976742</v>
      </c>
    </row>
    <row r="29" spans="3:6" ht="20.399999999999999" customHeight="1">
      <c r="C29" s="2">
        <v>19</v>
      </c>
      <c r="D29" s="2">
        <v>166</v>
      </c>
      <c r="E29" s="2">
        <v>62</v>
      </c>
      <c r="F29" s="23">
        <f t="shared" si="0"/>
        <v>2.6774193548387095</v>
      </c>
    </row>
    <row r="30" spans="3:6" ht="20.399999999999999" customHeight="1">
      <c r="C30" s="2">
        <v>20</v>
      </c>
      <c r="D30" s="2">
        <v>177</v>
      </c>
      <c r="E30" s="2">
        <v>58</v>
      </c>
      <c r="F30" s="23">
        <f t="shared" si="0"/>
        <v>3.0517241379310347</v>
      </c>
    </row>
    <row r="31" spans="3:6" ht="20.399999999999999" customHeight="1">
      <c r="C31" s="2">
        <v>21</v>
      </c>
      <c r="D31" s="2">
        <v>199</v>
      </c>
      <c r="E31" s="2">
        <v>72</v>
      </c>
      <c r="F31" s="23">
        <f t="shared" si="0"/>
        <v>2.7638888888888888</v>
      </c>
    </row>
    <row r="32" spans="3:6" ht="20.399999999999999" customHeight="1">
      <c r="C32" s="2">
        <v>22</v>
      </c>
      <c r="D32" s="2">
        <v>100</v>
      </c>
      <c r="E32" s="2">
        <v>50</v>
      </c>
      <c r="F32" s="23">
        <f t="shared" si="0"/>
        <v>2</v>
      </c>
    </row>
    <row r="33" spans="3:6" ht="20.399999999999999" customHeight="1">
      <c r="C33" s="2">
        <v>23</v>
      </c>
      <c r="D33" s="2">
        <v>105</v>
      </c>
      <c r="E33" s="2">
        <v>60</v>
      </c>
      <c r="F33" s="23">
        <f t="shared" si="0"/>
        <v>1.75</v>
      </c>
    </row>
    <row r="34" spans="3:6" ht="20.399999999999999" customHeight="1">
      <c r="C34" s="2">
        <v>24</v>
      </c>
      <c r="D34" s="2">
        <v>120</v>
      </c>
      <c r="E34" s="2">
        <v>84</v>
      </c>
      <c r="F34" s="23">
        <f t="shared" si="0"/>
        <v>1.4285714285714286</v>
      </c>
    </row>
    <row r="35" spans="3:6" ht="20.399999999999999" customHeight="1">
      <c r="C35" s="2">
        <v>25</v>
      </c>
      <c r="D35" s="2">
        <v>150</v>
      </c>
      <c r="E35" s="2">
        <v>54</v>
      </c>
      <c r="F35" s="23">
        <f t="shared" si="0"/>
        <v>2.7777777777777777</v>
      </c>
    </row>
    <row r="36" spans="3:6" ht="20.399999999999999" customHeight="1">
      <c r="C36" s="2">
        <v>26</v>
      </c>
      <c r="D36" s="2">
        <v>90</v>
      </c>
      <c r="E36" s="2">
        <v>77</v>
      </c>
      <c r="F36" s="23">
        <f t="shared" si="0"/>
        <v>1.1688311688311688</v>
      </c>
    </row>
    <row r="37" spans="3:6" ht="20.399999999999999" customHeight="1">
      <c r="C37" s="2">
        <v>27</v>
      </c>
      <c r="D37" s="2">
        <v>180</v>
      </c>
      <c r="E37" s="2">
        <v>56</v>
      </c>
      <c r="F37" s="23">
        <f t="shared" si="0"/>
        <v>3.2142857142857144</v>
      </c>
    </row>
    <row r="38" spans="3:6" ht="20.399999999999999" customHeight="1">
      <c r="C38" s="2">
        <v>28</v>
      </c>
      <c r="D38" s="2">
        <v>150</v>
      </c>
      <c r="E38" s="2">
        <v>57</v>
      </c>
      <c r="F38" s="23">
        <f t="shared" si="0"/>
        <v>2.6315789473684212</v>
      </c>
    </row>
    <row r="39" spans="3:6" ht="20.399999999999999" customHeight="1">
      <c r="C39" s="2">
        <v>29</v>
      </c>
      <c r="D39" s="2">
        <v>155</v>
      </c>
      <c r="E39" s="2">
        <v>41</v>
      </c>
      <c r="F39" s="23">
        <f t="shared" si="0"/>
        <v>3.7804878048780486</v>
      </c>
    </row>
    <row r="40" spans="3:6" ht="20.399999999999999" customHeight="1">
      <c r="C40" s="2">
        <v>30</v>
      </c>
      <c r="D40" s="2">
        <v>96</v>
      </c>
      <c r="E40" s="2">
        <v>74</v>
      </c>
      <c r="F40" s="23">
        <f t="shared" si="0"/>
        <v>1.2972972972972974</v>
      </c>
    </row>
    <row r="41" spans="3:6" ht="20.399999999999999" customHeight="1">
      <c r="C41" s="2">
        <v>31</v>
      </c>
      <c r="D41" s="2">
        <v>100</v>
      </c>
      <c r="E41" s="2">
        <v>78</v>
      </c>
      <c r="F41" s="23">
        <f t="shared" si="0"/>
        <v>1.2820512820512822</v>
      </c>
    </row>
    <row r="42" spans="3:6" ht="20.399999999999999" customHeight="1">
      <c r="C42" s="2">
        <v>32</v>
      </c>
      <c r="D42" s="2">
        <v>220</v>
      </c>
      <c r="E42" s="2">
        <v>69</v>
      </c>
      <c r="F42" s="23">
        <f t="shared" si="0"/>
        <v>3.1884057971014492</v>
      </c>
    </row>
    <row r="43" spans="3:6" ht="20.399999999999999" customHeight="1">
      <c r="C43" s="2">
        <v>33</v>
      </c>
      <c r="D43" s="2">
        <v>45</v>
      </c>
      <c r="E43" s="2">
        <v>35</v>
      </c>
      <c r="F43" s="23">
        <f t="shared" si="0"/>
        <v>1.2857142857142858</v>
      </c>
    </row>
    <row r="44" spans="3:6" ht="20.399999999999999" customHeight="1">
      <c r="C44" s="2">
        <v>34</v>
      </c>
      <c r="D44" s="2">
        <v>200</v>
      </c>
      <c r="E44" s="2">
        <v>63</v>
      </c>
      <c r="F44" s="23">
        <f t="shared" si="0"/>
        <v>3.1746031746031744</v>
      </c>
    </row>
    <row r="45" spans="3:6" ht="20.399999999999999" customHeight="1">
      <c r="C45" s="2">
        <v>35</v>
      </c>
      <c r="D45" s="2">
        <v>240</v>
      </c>
      <c r="E45" s="2">
        <v>80</v>
      </c>
      <c r="F45" s="23">
        <f t="shared" si="0"/>
        <v>3</v>
      </c>
    </row>
    <row r="46" spans="3:6" ht="20.399999999999999" customHeight="1">
      <c r="C46" s="2">
        <v>36</v>
      </c>
      <c r="D46" s="2">
        <v>120</v>
      </c>
      <c r="E46" s="2">
        <v>56</v>
      </c>
      <c r="F46" s="23">
        <f t="shared" si="0"/>
        <v>2.1428571428571428</v>
      </c>
    </row>
    <row r="47" spans="3:6" ht="20.399999999999999" customHeight="1">
      <c r="C47" s="21" t="s">
        <v>10</v>
      </c>
      <c r="D47" s="2">
        <f>SUM(D11:D46)</f>
        <v>4345</v>
      </c>
      <c r="E47" s="2">
        <f>SUM(E11:E46)</f>
        <v>2102</v>
      </c>
      <c r="F47" s="23">
        <f>D47/E47</f>
        <v>2.0670789724072312</v>
      </c>
    </row>
    <row r="48" spans="3:6" ht="20.399999999999999" customHeight="1">
      <c r="C48" s="21" t="s">
        <v>9</v>
      </c>
      <c r="D48" s="73">
        <f>D47/C46</f>
        <v>120.69444444444444</v>
      </c>
      <c r="E48" s="4">
        <f>E47/C46</f>
        <v>58.388888888888886</v>
      </c>
      <c r="F48" s="4">
        <f>D48/E48</f>
        <v>2.0670789724072312</v>
      </c>
    </row>
  </sheetData>
  <mergeCells count="7">
    <mergeCell ref="B3:G3"/>
    <mergeCell ref="B4:G4"/>
    <mergeCell ref="B5:B7"/>
    <mergeCell ref="D5:D7"/>
    <mergeCell ref="E5:E7"/>
    <mergeCell ref="F5:F6"/>
    <mergeCell ref="G5: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BD9E6-5CEE-4381-950C-DA82135D189C}">
  <dimension ref="B2:G46"/>
  <sheetViews>
    <sheetView topLeftCell="A3" zoomScale="66" zoomScaleNormal="100" workbookViewId="0">
      <selection activeCell="C46" sqref="C46"/>
    </sheetView>
  </sheetViews>
  <sheetFormatPr baseColWidth="10" defaultColWidth="11.44140625" defaultRowHeight="14.4"/>
  <cols>
    <col min="2" max="5" width="16.33203125" customWidth="1"/>
    <col min="6" max="6" width="30.6640625" style="12" customWidth="1"/>
    <col min="11" max="11" width="19" bestFit="1" customWidth="1"/>
  </cols>
  <sheetData>
    <row r="2" spans="2:7">
      <c r="B2" s="75" t="s">
        <v>137</v>
      </c>
      <c r="C2" s="75"/>
      <c r="D2" s="75"/>
      <c r="E2" s="75"/>
      <c r="F2" s="75"/>
      <c r="G2" s="75"/>
    </row>
    <row r="3" spans="2:7" ht="15.6">
      <c r="B3" s="76" t="s">
        <v>147</v>
      </c>
      <c r="C3" s="76"/>
      <c r="D3" s="76"/>
      <c r="E3" s="76"/>
      <c r="F3" s="76"/>
      <c r="G3" s="76"/>
    </row>
    <row r="4" spans="2:7">
      <c r="B4" s="77" t="s">
        <v>139</v>
      </c>
      <c r="C4" s="14" t="s">
        <v>140</v>
      </c>
      <c r="D4" s="78" t="s">
        <v>141</v>
      </c>
      <c r="E4" s="81" t="s">
        <v>159</v>
      </c>
      <c r="F4" s="85" t="s">
        <v>142</v>
      </c>
      <c r="G4" s="84" t="s">
        <v>143</v>
      </c>
    </row>
    <row r="5" spans="2:7">
      <c r="B5" s="77"/>
      <c r="C5" s="14" t="s">
        <v>144</v>
      </c>
      <c r="D5" s="79"/>
      <c r="E5" s="82"/>
      <c r="F5" s="85"/>
      <c r="G5" s="84"/>
    </row>
    <row r="6" spans="2:7">
      <c r="B6" s="77"/>
      <c r="C6" s="14" t="s">
        <v>145</v>
      </c>
      <c r="D6" s="80"/>
      <c r="E6" s="83"/>
      <c r="F6" s="24" t="s">
        <v>146</v>
      </c>
      <c r="G6" s="5">
        <v>2563</v>
      </c>
    </row>
    <row r="8" spans="2:7" ht="20.399999999999999" customHeight="1">
      <c r="B8" t="s">
        <v>150</v>
      </c>
    </row>
    <row r="9" spans="2:7" s="8" customFormat="1" ht="16.2" customHeight="1">
      <c r="B9" s="25" t="s">
        <v>8</v>
      </c>
      <c r="C9" s="25" t="s">
        <v>16</v>
      </c>
      <c r="D9" s="25" t="s">
        <v>12</v>
      </c>
      <c r="E9" s="25" t="s">
        <v>11</v>
      </c>
      <c r="F9" s="25" t="s">
        <v>15</v>
      </c>
    </row>
    <row r="10" spans="2:7" s="8" customFormat="1" ht="16.2" customHeight="1">
      <c r="B10" s="6">
        <f>'Tabla 6,2'!C19</f>
        <v>9</v>
      </c>
      <c r="C10" s="6">
        <f>'Tabla 6,2'!D19</f>
        <v>30</v>
      </c>
      <c r="D10" s="6">
        <f>'Tabla 6,2'!E19</f>
        <v>33</v>
      </c>
      <c r="E10" s="23">
        <f t="shared" ref="E10:E46" si="0">C10/D10</f>
        <v>0.90909090909090906</v>
      </c>
      <c r="F10" s="26" t="s">
        <v>31</v>
      </c>
    </row>
    <row r="11" spans="2:7" s="8" customFormat="1" ht="16.2" customHeight="1">
      <c r="B11" s="6">
        <f>'Tabla 6,2'!C43</f>
        <v>33</v>
      </c>
      <c r="C11" s="6">
        <f>'Tabla 6,2'!D43</f>
        <v>45</v>
      </c>
      <c r="D11" s="6">
        <f>'Tabla 6,2'!E43</f>
        <v>35</v>
      </c>
      <c r="E11" s="23">
        <f t="shared" si="0"/>
        <v>1.2857142857142858</v>
      </c>
      <c r="F11" s="26" t="s">
        <v>54</v>
      </c>
    </row>
    <row r="12" spans="2:7" s="8" customFormat="1" ht="16.2" customHeight="1">
      <c r="B12" s="6">
        <f>'Tabla 6,2'!C17</f>
        <v>7</v>
      </c>
      <c r="C12" s="6">
        <f>'Tabla 6,2'!D17</f>
        <v>25</v>
      </c>
      <c r="D12" s="6">
        <f>'Tabla 6,2'!E17</f>
        <v>36</v>
      </c>
      <c r="E12" s="23">
        <f t="shared" si="0"/>
        <v>0.69444444444444442</v>
      </c>
      <c r="F12" s="26" t="s">
        <v>29</v>
      </c>
    </row>
    <row r="13" spans="2:7" s="8" customFormat="1" ht="16.2" customHeight="1">
      <c r="B13" s="6">
        <f>'Tabla 6,2'!C16</f>
        <v>6</v>
      </c>
      <c r="C13" s="6">
        <f>'Tabla 6,2'!D16</f>
        <v>35</v>
      </c>
      <c r="D13" s="6">
        <f>'Tabla 6,2'!E16</f>
        <v>38</v>
      </c>
      <c r="E13" s="23">
        <f t="shared" si="0"/>
        <v>0.92105263157894735</v>
      </c>
      <c r="F13" s="26" t="s">
        <v>28</v>
      </c>
    </row>
    <row r="14" spans="2:7" s="8" customFormat="1" ht="16.2" customHeight="1">
      <c r="B14" s="6">
        <f>'Tabla 6,2'!C21</f>
        <v>11</v>
      </c>
      <c r="C14" s="6">
        <f>'Tabla 6,2'!D21</f>
        <v>85</v>
      </c>
      <c r="D14" s="6">
        <f>'Tabla 6,2'!E21</f>
        <v>40</v>
      </c>
      <c r="E14" s="23">
        <f t="shared" si="0"/>
        <v>2.125</v>
      </c>
      <c r="F14" s="26" t="s">
        <v>33</v>
      </c>
    </row>
    <row r="15" spans="2:7" s="8" customFormat="1" ht="16.2" customHeight="1">
      <c r="B15" s="6">
        <f>'Tabla 6,2'!C15</f>
        <v>5</v>
      </c>
      <c r="C15" s="6">
        <f>'Tabla 6,2'!D15</f>
        <v>50</v>
      </c>
      <c r="D15" s="6">
        <f>'Tabla 6,2'!E15</f>
        <v>41</v>
      </c>
      <c r="E15" s="23">
        <f t="shared" si="0"/>
        <v>1.2195121951219512</v>
      </c>
      <c r="F15" s="26" t="s">
        <v>27</v>
      </c>
    </row>
    <row r="16" spans="2:7" s="8" customFormat="1" ht="16.2" customHeight="1">
      <c r="B16" s="6">
        <f>'Tabla 6,2'!C39</f>
        <v>29</v>
      </c>
      <c r="C16" s="6">
        <f>'Tabla 6,2'!D39</f>
        <v>155</v>
      </c>
      <c r="D16" s="6">
        <f>'Tabla 6,2'!E39</f>
        <v>41</v>
      </c>
      <c r="E16" s="23">
        <f t="shared" si="0"/>
        <v>3.7804878048780486</v>
      </c>
      <c r="F16" s="26" t="s">
        <v>50</v>
      </c>
    </row>
    <row r="17" spans="2:6" s="8" customFormat="1" ht="16.2" customHeight="1">
      <c r="B17" s="6">
        <f>'Tabla 6,2'!C27</f>
        <v>17</v>
      </c>
      <c r="C17" s="6">
        <f>'Tabla 6,2'!D27</f>
        <v>142</v>
      </c>
      <c r="D17" s="6">
        <f>'Tabla 6,2'!E27</f>
        <v>42</v>
      </c>
      <c r="E17" s="23">
        <f t="shared" si="0"/>
        <v>3.3809523809523809</v>
      </c>
      <c r="F17" s="26" t="s">
        <v>39</v>
      </c>
    </row>
    <row r="18" spans="2:6" s="8" customFormat="1" ht="16.2" customHeight="1">
      <c r="B18" s="6">
        <f>'Tabla 6,2'!C12</f>
        <v>2</v>
      </c>
      <c r="C18" s="6">
        <f>'Tabla 6,2'!D12</f>
        <v>80</v>
      </c>
      <c r="D18" s="6">
        <f>'Tabla 6,2'!E12</f>
        <v>43</v>
      </c>
      <c r="E18" s="23">
        <f t="shared" si="0"/>
        <v>1.8604651162790697</v>
      </c>
      <c r="F18" s="26" t="s">
        <v>24</v>
      </c>
    </row>
    <row r="19" spans="2:6" s="8" customFormat="1" ht="16.2" customHeight="1">
      <c r="B19" s="6">
        <f>'Tabla 6,2'!C14</f>
        <v>4</v>
      </c>
      <c r="C19" s="6">
        <f>'Tabla 6,2'!D14</f>
        <v>48</v>
      </c>
      <c r="D19" s="6">
        <f>'Tabla 6,2'!E14</f>
        <v>45</v>
      </c>
      <c r="E19" s="23">
        <f t="shared" si="0"/>
        <v>1.0666666666666667</v>
      </c>
      <c r="F19" s="26" t="s">
        <v>26</v>
      </c>
    </row>
    <row r="20" spans="2:6" s="8" customFormat="1" ht="16.2" customHeight="1">
      <c r="B20" s="6">
        <f>'Tabla 6,2'!C24</f>
        <v>14</v>
      </c>
      <c r="C20" s="6">
        <f>'Tabla 6,2'!D24</f>
        <v>92</v>
      </c>
      <c r="D20" s="6">
        <f>'Tabla 6,2'!E24</f>
        <v>46</v>
      </c>
      <c r="E20" s="23">
        <f t="shared" si="0"/>
        <v>2</v>
      </c>
      <c r="F20" s="26" t="s">
        <v>36</v>
      </c>
    </row>
    <row r="21" spans="2:6" s="8" customFormat="1" ht="16.2" customHeight="1">
      <c r="B21" s="6">
        <f>'Tabla 6,2'!C32</f>
        <v>22</v>
      </c>
      <c r="C21" s="6">
        <f>'Tabla 6,2'!D32</f>
        <v>100</v>
      </c>
      <c r="D21" s="6">
        <f>'Tabla 6,2'!E32</f>
        <v>50</v>
      </c>
      <c r="E21" s="23">
        <f t="shared" si="0"/>
        <v>2</v>
      </c>
      <c r="F21" s="26" t="s">
        <v>43</v>
      </c>
    </row>
    <row r="22" spans="2:6" s="8" customFormat="1" ht="16.2" customHeight="1">
      <c r="B22" s="6">
        <f>'Tabla 6,2'!C20</f>
        <v>10</v>
      </c>
      <c r="C22" s="6">
        <f>'Tabla 6,2'!D20</f>
        <v>90</v>
      </c>
      <c r="D22" s="6">
        <f>'Tabla 6,2'!E20</f>
        <v>52</v>
      </c>
      <c r="E22" s="23">
        <f t="shared" si="0"/>
        <v>1.7307692307692308</v>
      </c>
      <c r="F22" s="26" t="s">
        <v>32</v>
      </c>
    </row>
    <row r="23" spans="2:6" s="8" customFormat="1" ht="16.2" customHeight="1">
      <c r="B23" s="6">
        <f>'Tabla 6,2'!C35</f>
        <v>25</v>
      </c>
      <c r="C23" s="6">
        <f>'Tabla 6,2'!D35</f>
        <v>150</v>
      </c>
      <c r="D23" s="6">
        <f>'Tabla 6,2'!E35</f>
        <v>54</v>
      </c>
      <c r="E23" s="23">
        <f t="shared" si="0"/>
        <v>2.7777777777777777</v>
      </c>
      <c r="F23" s="26" t="s">
        <v>46</v>
      </c>
    </row>
    <row r="24" spans="2:6" s="8" customFormat="1" ht="16.2" customHeight="1">
      <c r="B24" s="6">
        <f>'Tabla 6,2'!C23</f>
        <v>13</v>
      </c>
      <c r="C24" s="6">
        <f>'Tabla 6,2'!D23</f>
        <v>145</v>
      </c>
      <c r="D24" s="6">
        <f>'Tabla 6,2'!E23</f>
        <v>55</v>
      </c>
      <c r="E24" s="23">
        <f t="shared" si="0"/>
        <v>2.6363636363636362</v>
      </c>
      <c r="F24" s="26" t="s">
        <v>35</v>
      </c>
    </row>
    <row r="25" spans="2:6" s="8" customFormat="1" ht="16.2" customHeight="1">
      <c r="B25" s="6">
        <f>'Tabla 6,2'!C37</f>
        <v>27</v>
      </c>
      <c r="C25" s="6">
        <f>'Tabla 6,2'!D37</f>
        <v>180</v>
      </c>
      <c r="D25" s="6">
        <f>'Tabla 6,2'!E37</f>
        <v>56</v>
      </c>
      <c r="E25" s="23">
        <f t="shared" si="0"/>
        <v>3.2142857142857144</v>
      </c>
      <c r="F25" s="26" t="s">
        <v>48</v>
      </c>
    </row>
    <row r="26" spans="2:6" s="8" customFormat="1" ht="16.2" customHeight="1">
      <c r="B26" s="6">
        <f>'Tabla 6,2'!C46</f>
        <v>36</v>
      </c>
      <c r="C26" s="6">
        <f>'Tabla 6,2'!D46</f>
        <v>120</v>
      </c>
      <c r="D26" s="6">
        <f>'Tabla 6,2'!E46</f>
        <v>56</v>
      </c>
      <c r="E26" s="23">
        <f t="shared" si="0"/>
        <v>2.1428571428571428</v>
      </c>
      <c r="F26" s="26" t="s">
        <v>57</v>
      </c>
    </row>
    <row r="27" spans="2:6" s="8" customFormat="1" ht="16.2" customHeight="1">
      <c r="B27" s="6">
        <f>'Tabla 6,2'!C26</f>
        <v>16</v>
      </c>
      <c r="C27" s="6">
        <f>'Tabla 6,2'!D26</f>
        <v>160</v>
      </c>
      <c r="D27" s="6">
        <f>'Tabla 6,2'!E26</f>
        <v>57</v>
      </c>
      <c r="E27" s="23">
        <f t="shared" si="0"/>
        <v>2.807017543859649</v>
      </c>
      <c r="F27" s="26" t="s">
        <v>38</v>
      </c>
    </row>
    <row r="28" spans="2:6" s="8" customFormat="1" ht="16.2" customHeight="1">
      <c r="B28" s="6">
        <f>'Tabla 6,2'!C38</f>
        <v>28</v>
      </c>
      <c r="C28" s="6">
        <f>'Tabla 6,2'!D38</f>
        <v>150</v>
      </c>
      <c r="D28" s="6">
        <f>'Tabla 6,2'!E38</f>
        <v>57</v>
      </c>
      <c r="E28" s="23">
        <f t="shared" si="0"/>
        <v>2.6315789473684212</v>
      </c>
      <c r="F28" s="26" t="s">
        <v>49</v>
      </c>
    </row>
    <row r="29" spans="2:6" s="8" customFormat="1" ht="16.2" customHeight="1">
      <c r="B29" s="6">
        <f>'Tabla 6,2'!C30</f>
        <v>20</v>
      </c>
      <c r="C29" s="6">
        <f>'Tabla 6,2'!D30</f>
        <v>177</v>
      </c>
      <c r="D29" s="6">
        <f>'Tabla 6,2'!E30</f>
        <v>58</v>
      </c>
      <c r="E29" s="23">
        <f t="shared" si="0"/>
        <v>3.0517241379310347</v>
      </c>
      <c r="F29" s="26" t="s">
        <v>33</v>
      </c>
    </row>
    <row r="30" spans="2:6" s="8" customFormat="1" ht="16.2" customHeight="1">
      <c r="B30" s="6">
        <f>'Tabla 6,2'!C33</f>
        <v>23</v>
      </c>
      <c r="C30" s="6">
        <f>'Tabla 6,2'!D33</f>
        <v>105</v>
      </c>
      <c r="D30" s="6">
        <f>'Tabla 6,2'!E33</f>
        <v>60</v>
      </c>
      <c r="E30" s="23">
        <f t="shared" si="0"/>
        <v>1.75</v>
      </c>
      <c r="F30" s="26" t="s">
        <v>44</v>
      </c>
    </row>
    <row r="31" spans="2:6" s="8" customFormat="1" ht="16.2" customHeight="1">
      <c r="B31" s="6">
        <f>'Tabla 6,2'!C29</f>
        <v>19</v>
      </c>
      <c r="C31" s="6">
        <f>'Tabla 6,2'!D29</f>
        <v>166</v>
      </c>
      <c r="D31" s="6">
        <f>'Tabla 6,2'!E29</f>
        <v>62</v>
      </c>
      <c r="E31" s="23">
        <f t="shared" si="0"/>
        <v>2.6774193548387095</v>
      </c>
      <c r="F31" s="26" t="s">
        <v>41</v>
      </c>
    </row>
    <row r="32" spans="2:6" s="8" customFormat="1" ht="16.2" customHeight="1">
      <c r="B32" s="6">
        <f>'Tabla 6,2'!C44</f>
        <v>34</v>
      </c>
      <c r="C32" s="6">
        <f>'Tabla 6,2'!D44</f>
        <v>200</v>
      </c>
      <c r="D32" s="6">
        <f>'Tabla 6,2'!E44</f>
        <v>63</v>
      </c>
      <c r="E32" s="23">
        <f t="shared" si="0"/>
        <v>3.1746031746031744</v>
      </c>
      <c r="F32" s="26" t="s">
        <v>55</v>
      </c>
    </row>
    <row r="33" spans="2:6" s="8" customFormat="1" ht="16.2" customHeight="1">
      <c r="B33" s="6">
        <f>'Tabla 6,2'!C13</f>
        <v>3</v>
      </c>
      <c r="C33" s="6">
        <f>'Tabla 6,2'!D13</f>
        <v>110</v>
      </c>
      <c r="D33" s="6">
        <f>'Tabla 6,2'!E13</f>
        <v>66</v>
      </c>
      <c r="E33" s="23">
        <f t="shared" si="0"/>
        <v>1.6666666666666667</v>
      </c>
      <c r="F33" s="26" t="s">
        <v>25</v>
      </c>
    </row>
    <row r="34" spans="2:6" s="8" customFormat="1" ht="16.2" customHeight="1">
      <c r="B34" s="6">
        <f>'Tabla 6,2'!C25</f>
        <v>15</v>
      </c>
      <c r="C34" s="6">
        <f>'Tabla 6,2'!D25</f>
        <v>165</v>
      </c>
      <c r="D34" s="6">
        <f>'Tabla 6,2'!E25</f>
        <v>69</v>
      </c>
      <c r="E34" s="23">
        <f t="shared" si="0"/>
        <v>2.3913043478260869</v>
      </c>
      <c r="F34" s="26" t="s">
        <v>37</v>
      </c>
    </row>
    <row r="35" spans="2:6" s="8" customFormat="1" ht="16.2" customHeight="1">
      <c r="B35" s="6">
        <f>'Tabla 6,2'!C42</f>
        <v>32</v>
      </c>
      <c r="C35" s="6">
        <f>'Tabla 6,2'!D42</f>
        <v>220</v>
      </c>
      <c r="D35" s="6">
        <f>'Tabla 6,2'!E42</f>
        <v>69</v>
      </c>
      <c r="E35" s="23">
        <f t="shared" si="0"/>
        <v>3.1884057971014492</v>
      </c>
      <c r="F35" s="26" t="s">
        <v>53</v>
      </c>
    </row>
    <row r="36" spans="2:6" s="8" customFormat="1" ht="16.2" customHeight="1">
      <c r="B36" s="6">
        <f>'Tabla 6,2'!C18</f>
        <v>8</v>
      </c>
      <c r="C36" s="6">
        <f>'Tabla 6,2'!D18</f>
        <v>60</v>
      </c>
      <c r="D36" s="6">
        <f>'Tabla 6,2'!E18</f>
        <v>72</v>
      </c>
      <c r="E36" s="23">
        <f t="shared" si="0"/>
        <v>0.83333333333333337</v>
      </c>
      <c r="F36" s="26" t="s">
        <v>30</v>
      </c>
    </row>
    <row r="37" spans="2:6" s="8" customFormat="1" ht="16.2" customHeight="1">
      <c r="B37" s="6">
        <f>'Tabla 6,2'!C31</f>
        <v>21</v>
      </c>
      <c r="C37" s="6">
        <f>'Tabla 6,2'!D31</f>
        <v>199</v>
      </c>
      <c r="D37" s="6">
        <f>'Tabla 6,2'!E31</f>
        <v>72</v>
      </c>
      <c r="E37" s="23">
        <f t="shared" si="0"/>
        <v>2.7638888888888888</v>
      </c>
      <c r="F37" s="26" t="s">
        <v>42</v>
      </c>
    </row>
    <row r="38" spans="2:6" s="8" customFormat="1" ht="16.2" customHeight="1">
      <c r="B38" s="6">
        <f>'Tabla 6,2'!C22</f>
        <v>12</v>
      </c>
      <c r="C38" s="6">
        <f>'Tabla 6,2'!D22</f>
        <v>110</v>
      </c>
      <c r="D38" s="6">
        <f>'Tabla 6,2'!E22</f>
        <v>73</v>
      </c>
      <c r="E38" s="23">
        <f t="shared" si="0"/>
        <v>1.5068493150684932</v>
      </c>
      <c r="F38" s="26" t="s">
        <v>34</v>
      </c>
    </row>
    <row r="39" spans="2:6" s="8" customFormat="1" ht="16.2" customHeight="1">
      <c r="B39" s="6">
        <f>'Tabla 6,2'!C40</f>
        <v>30</v>
      </c>
      <c r="C39" s="6">
        <f>'Tabla 6,2'!D40</f>
        <v>96</v>
      </c>
      <c r="D39" s="6">
        <f>'Tabla 6,2'!E40</f>
        <v>74</v>
      </c>
      <c r="E39" s="23">
        <f t="shared" si="0"/>
        <v>1.2972972972972974</v>
      </c>
      <c r="F39" s="26" t="s">
        <v>156</v>
      </c>
    </row>
    <row r="40" spans="2:6" s="8" customFormat="1" ht="16.2" customHeight="1">
      <c r="B40" s="6">
        <f>'Tabla 6,2'!C36</f>
        <v>26</v>
      </c>
      <c r="C40" s="6">
        <f>'Tabla 6,2'!D36</f>
        <v>90</v>
      </c>
      <c r="D40" s="6">
        <f>'Tabla 6,2'!E36</f>
        <v>77</v>
      </c>
      <c r="E40" s="23">
        <f t="shared" si="0"/>
        <v>1.1688311688311688</v>
      </c>
      <c r="F40" s="26" t="s">
        <v>47</v>
      </c>
    </row>
    <row r="41" spans="2:6" s="8" customFormat="1" ht="16.2" customHeight="1">
      <c r="B41" s="6">
        <f>'Tabla 6,2'!C41</f>
        <v>31</v>
      </c>
      <c r="C41" s="6">
        <f>'Tabla 6,2'!D41</f>
        <v>100</v>
      </c>
      <c r="D41" s="6">
        <f>'Tabla 6,2'!E41</f>
        <v>78</v>
      </c>
      <c r="E41" s="23">
        <f t="shared" si="0"/>
        <v>1.2820512820512822</v>
      </c>
      <c r="F41" s="26" t="s">
        <v>157</v>
      </c>
    </row>
    <row r="42" spans="2:6" s="8" customFormat="1" ht="16.2" customHeight="1">
      <c r="B42" s="6">
        <f>'Tabla 6,2'!C45</f>
        <v>35</v>
      </c>
      <c r="C42" s="6">
        <f>'Tabla 6,2'!D45</f>
        <v>240</v>
      </c>
      <c r="D42" s="6">
        <f>'Tabla 6,2'!E45</f>
        <v>80</v>
      </c>
      <c r="E42" s="23">
        <f t="shared" si="0"/>
        <v>3</v>
      </c>
      <c r="F42" s="26" t="s">
        <v>56</v>
      </c>
    </row>
    <row r="43" spans="2:6" s="8" customFormat="1" ht="16.2" customHeight="1">
      <c r="B43" s="6">
        <f>'Tabla 6,2'!C11</f>
        <v>1</v>
      </c>
      <c r="C43" s="6">
        <f>'Tabla 6,2'!D11</f>
        <v>120</v>
      </c>
      <c r="D43" s="6">
        <f>'Tabla 6,2'!E11</f>
        <v>82</v>
      </c>
      <c r="E43" s="23">
        <f t="shared" si="0"/>
        <v>1.4634146341463414</v>
      </c>
      <c r="F43" s="26" t="s">
        <v>23</v>
      </c>
    </row>
    <row r="44" spans="2:6" s="8" customFormat="1" ht="16.2" customHeight="1">
      <c r="B44" s="6">
        <f>'Tabla 6,2'!C34</f>
        <v>24</v>
      </c>
      <c r="C44" s="6">
        <f>'Tabla 6,2'!D34</f>
        <v>120</v>
      </c>
      <c r="D44" s="6">
        <f>'Tabla 6,2'!E34</f>
        <v>84</v>
      </c>
      <c r="E44" s="23">
        <f t="shared" si="0"/>
        <v>1.4285714285714286</v>
      </c>
      <c r="F44" s="26" t="s">
        <v>45</v>
      </c>
    </row>
    <row r="45" spans="2:6" s="8" customFormat="1" ht="16.2" customHeight="1">
      <c r="B45" s="6">
        <f>'Tabla 6,2'!C28</f>
        <v>18</v>
      </c>
      <c r="C45" s="6">
        <f>'Tabla 6,2'!D28</f>
        <v>185</v>
      </c>
      <c r="D45" s="6">
        <f>'Tabla 6,2'!E28</f>
        <v>86</v>
      </c>
      <c r="E45" s="23">
        <f t="shared" si="0"/>
        <v>2.1511627906976742</v>
      </c>
      <c r="F45" s="26" t="s">
        <v>40</v>
      </c>
    </row>
    <row r="46" spans="2:6">
      <c r="B46" s="1"/>
      <c r="C46" s="27">
        <f>SUM(C10:C45)</f>
        <v>4345</v>
      </c>
      <c r="D46" s="27">
        <f>SUM(D10:D45)</f>
        <v>2102</v>
      </c>
      <c r="E46" s="38">
        <f t="shared" si="0"/>
        <v>2.0670789724072312</v>
      </c>
    </row>
  </sheetData>
  <sortState xmlns:xlrd2="http://schemas.microsoft.com/office/spreadsheetml/2017/richdata2" ref="B10:F45">
    <sortCondition ref="D10:D45"/>
  </sortState>
  <mergeCells count="7">
    <mergeCell ref="B2:G2"/>
    <mergeCell ref="B3:G3"/>
    <mergeCell ref="B4:B6"/>
    <mergeCell ref="D4:D6"/>
    <mergeCell ref="E4:E6"/>
    <mergeCell ref="F4:F5"/>
    <mergeCell ref="G4:G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56471-4063-45CC-AE6A-C1E1A38E30A8}">
  <dimension ref="B2:L74"/>
  <sheetViews>
    <sheetView topLeftCell="A43" zoomScale="85" workbookViewId="0">
      <selection activeCell="G47" sqref="G47"/>
    </sheetView>
  </sheetViews>
  <sheetFormatPr baseColWidth="10" defaultColWidth="11.44140625" defaultRowHeight="14.4"/>
  <cols>
    <col min="2" max="2" width="21.5546875" customWidth="1"/>
    <col min="3" max="3" width="15.109375" customWidth="1"/>
    <col min="4" max="4" width="24.33203125" customWidth="1"/>
    <col min="5" max="5" width="27.88671875" customWidth="1"/>
    <col min="6" max="8" width="13.5546875" customWidth="1"/>
  </cols>
  <sheetData>
    <row r="2" spans="2:8">
      <c r="B2" s="75" t="s">
        <v>137</v>
      </c>
      <c r="C2" s="75"/>
      <c r="D2" s="75"/>
      <c r="E2" s="75"/>
      <c r="F2" s="75"/>
      <c r="G2" s="75"/>
    </row>
    <row r="3" spans="2:8" ht="15.6">
      <c r="B3" s="87" t="s">
        <v>148</v>
      </c>
      <c r="C3" s="88"/>
      <c r="D3" s="88"/>
      <c r="E3" s="88"/>
      <c r="F3" s="88"/>
      <c r="G3" s="89"/>
    </row>
    <row r="4" spans="2:8">
      <c r="B4" s="77" t="s">
        <v>139</v>
      </c>
      <c r="C4" s="14" t="s">
        <v>140</v>
      </c>
      <c r="D4" s="78" t="s">
        <v>141</v>
      </c>
      <c r="E4" s="81" t="s">
        <v>159</v>
      </c>
      <c r="F4" s="77" t="s">
        <v>142</v>
      </c>
      <c r="G4" s="84" t="s">
        <v>143</v>
      </c>
    </row>
    <row r="5" spans="2:8">
      <c r="B5" s="77"/>
      <c r="C5" s="14" t="s">
        <v>144</v>
      </c>
      <c r="D5" s="79"/>
      <c r="E5" s="82"/>
      <c r="F5" s="77"/>
      <c r="G5" s="84"/>
    </row>
    <row r="6" spans="2:8">
      <c r="B6" s="77"/>
      <c r="C6" s="14" t="s">
        <v>145</v>
      </c>
      <c r="D6" s="80"/>
      <c r="E6" s="83"/>
      <c r="F6" s="20" t="s">
        <v>146</v>
      </c>
      <c r="G6" s="5">
        <v>2563</v>
      </c>
    </row>
    <row r="9" spans="2:8">
      <c r="B9" s="28" t="s">
        <v>22</v>
      </c>
      <c r="C9" s="28" t="s">
        <v>12</v>
      </c>
      <c r="D9" s="28" t="s">
        <v>21</v>
      </c>
      <c r="E9" s="28" t="s">
        <v>20</v>
      </c>
      <c r="F9" s="28" t="s">
        <v>19</v>
      </c>
      <c r="G9" s="28" t="s">
        <v>18</v>
      </c>
      <c r="H9" s="28" t="s">
        <v>17</v>
      </c>
    </row>
    <row r="10" spans="2:8" ht="28.2" customHeight="1">
      <c r="B10" s="16" t="s">
        <v>126</v>
      </c>
      <c r="C10" s="5"/>
      <c r="D10" s="5"/>
      <c r="E10" s="5"/>
      <c r="F10" s="5"/>
      <c r="G10" s="5"/>
      <c r="H10" s="5"/>
    </row>
    <row r="11" spans="2:8" ht="28.2" customHeight="1">
      <c r="B11" s="5">
        <f>'Tabla 6,2'!C11</f>
        <v>1</v>
      </c>
      <c r="C11" s="5">
        <f>'Tabla 6,2'!E11</f>
        <v>82</v>
      </c>
      <c r="D11" s="15" t="s">
        <v>151</v>
      </c>
      <c r="E11" s="15" t="s">
        <v>58</v>
      </c>
      <c r="F11" s="5">
        <f>G11-(G11*20%)</f>
        <v>24</v>
      </c>
      <c r="G11" s="5">
        <f>'Tabla 6,3'!C10</f>
        <v>30</v>
      </c>
      <c r="H11" s="5">
        <f>G11+(G11*20%)</f>
        <v>36</v>
      </c>
    </row>
    <row r="12" spans="2:8" ht="28.2" customHeight="1">
      <c r="B12" s="5">
        <f>'Tabla 6,2'!C12</f>
        <v>2</v>
      </c>
      <c r="C12" s="5">
        <f>'Tabla 6,2'!E12</f>
        <v>43</v>
      </c>
      <c r="D12" s="15" t="s">
        <v>59</v>
      </c>
      <c r="E12" s="15" t="s">
        <v>60</v>
      </c>
      <c r="F12" s="5">
        <f t="shared" ref="F12:F57" si="0">G12-(G12*20%)</f>
        <v>36</v>
      </c>
      <c r="G12" s="5">
        <f>'Tabla 6,3'!C11</f>
        <v>45</v>
      </c>
      <c r="H12" s="5">
        <f t="shared" ref="H12:H57" si="1">G12+(G12*20%)</f>
        <v>54</v>
      </c>
    </row>
    <row r="13" spans="2:8" ht="28.2" customHeight="1">
      <c r="B13" s="5">
        <f>'Tabla 6,2'!C13</f>
        <v>3</v>
      </c>
      <c r="C13" s="5">
        <f>'Tabla 6,2'!E13</f>
        <v>66</v>
      </c>
      <c r="D13" s="15" t="s">
        <v>61</v>
      </c>
      <c r="E13" s="15" t="s">
        <v>62</v>
      </c>
      <c r="F13" s="5">
        <f t="shared" si="0"/>
        <v>20</v>
      </c>
      <c r="G13" s="5">
        <f>'Tabla 6,3'!C12</f>
        <v>25</v>
      </c>
      <c r="H13" s="5">
        <f t="shared" si="1"/>
        <v>30</v>
      </c>
    </row>
    <row r="14" spans="2:8" ht="28.2" customHeight="1">
      <c r="B14" s="5">
        <f>'Tabla 6,2'!C14</f>
        <v>4</v>
      </c>
      <c r="C14" s="5">
        <f>'Tabla 6,2'!E14</f>
        <v>45</v>
      </c>
      <c r="D14" s="15" t="s">
        <v>63</v>
      </c>
      <c r="E14" s="15" t="s">
        <v>64</v>
      </c>
      <c r="F14" s="5">
        <f t="shared" si="0"/>
        <v>28</v>
      </c>
      <c r="G14" s="5">
        <f>'Tabla 6,3'!C13</f>
        <v>35</v>
      </c>
      <c r="H14" s="5">
        <f t="shared" si="1"/>
        <v>42</v>
      </c>
    </row>
    <row r="15" spans="2:8" ht="28.2" customHeight="1">
      <c r="B15" s="5">
        <f>'Tabla 6,2'!C15</f>
        <v>5</v>
      </c>
      <c r="C15" s="5">
        <f>'Tabla 6,2'!E15</f>
        <v>41</v>
      </c>
      <c r="D15" s="15" t="s">
        <v>65</v>
      </c>
      <c r="E15" s="15" t="s">
        <v>66</v>
      </c>
      <c r="F15" s="5">
        <f t="shared" si="0"/>
        <v>68</v>
      </c>
      <c r="G15" s="5">
        <f>'Tabla 6,3'!C14</f>
        <v>85</v>
      </c>
      <c r="H15" s="5">
        <f t="shared" si="1"/>
        <v>102</v>
      </c>
    </row>
    <row r="16" spans="2:8" ht="28.2" customHeight="1">
      <c r="B16" s="5">
        <f>'Tabla 6,2'!C16</f>
        <v>6</v>
      </c>
      <c r="C16" s="5">
        <f>'Tabla 6,2'!E16</f>
        <v>38</v>
      </c>
      <c r="D16" s="15" t="s">
        <v>67</v>
      </c>
      <c r="E16" s="15" t="s">
        <v>68</v>
      </c>
      <c r="F16" s="5">
        <f t="shared" si="0"/>
        <v>40</v>
      </c>
      <c r="G16" s="5">
        <f>'Tabla 6,3'!C15</f>
        <v>50</v>
      </c>
      <c r="H16" s="5">
        <f t="shared" si="1"/>
        <v>60</v>
      </c>
    </row>
    <row r="17" spans="2:12" ht="28.2" customHeight="1">
      <c r="B17" s="5">
        <f>'Tabla 6,2'!C17</f>
        <v>7</v>
      </c>
      <c r="C17" s="5">
        <f>'Tabla 6,2'!E17</f>
        <v>36</v>
      </c>
      <c r="D17" s="15" t="s">
        <v>69</v>
      </c>
      <c r="E17" s="15" t="s">
        <v>70</v>
      </c>
      <c r="F17" s="5">
        <f t="shared" si="0"/>
        <v>124</v>
      </c>
      <c r="G17" s="5">
        <f>'Tabla 6,3'!C16</f>
        <v>155</v>
      </c>
      <c r="H17" s="5">
        <f t="shared" si="1"/>
        <v>186</v>
      </c>
    </row>
    <row r="18" spans="2:12" ht="28.2" customHeight="1">
      <c r="B18" s="16" t="s">
        <v>127</v>
      </c>
      <c r="C18" s="5"/>
      <c r="D18" s="5"/>
      <c r="E18" s="5"/>
      <c r="F18" s="5"/>
      <c r="G18" s="5"/>
      <c r="H18" s="5"/>
    </row>
    <row r="19" spans="2:12" ht="28.2" customHeight="1">
      <c r="B19" s="5">
        <f>'Tabla 6,2'!C18</f>
        <v>8</v>
      </c>
      <c r="C19" s="5">
        <f>'Tabla 6,2'!E18</f>
        <v>72</v>
      </c>
      <c r="D19" s="15" t="s">
        <v>71</v>
      </c>
      <c r="E19" s="15" t="s">
        <v>72</v>
      </c>
      <c r="F19" s="5">
        <f t="shared" si="0"/>
        <v>113.6</v>
      </c>
      <c r="G19" s="5">
        <f>'Tabla 6,3'!C17</f>
        <v>142</v>
      </c>
      <c r="H19" s="5">
        <f t="shared" si="1"/>
        <v>170.4</v>
      </c>
    </row>
    <row r="20" spans="2:12" ht="28.2" customHeight="1">
      <c r="B20" s="5">
        <f>'Tabla 6,2'!C19</f>
        <v>9</v>
      </c>
      <c r="C20" s="5">
        <f>'Tabla 6,2'!E19</f>
        <v>33</v>
      </c>
      <c r="D20" s="15" t="s">
        <v>73</v>
      </c>
      <c r="E20" s="15" t="s">
        <v>74</v>
      </c>
      <c r="F20" s="5">
        <f t="shared" si="0"/>
        <v>64</v>
      </c>
      <c r="G20" s="5">
        <f>'Tabla 6,3'!C18</f>
        <v>80</v>
      </c>
      <c r="H20" s="5">
        <f t="shared" si="1"/>
        <v>96</v>
      </c>
    </row>
    <row r="21" spans="2:12" ht="28.2" customHeight="1">
      <c r="B21" s="5">
        <f>'Tabla 6,2'!C20</f>
        <v>10</v>
      </c>
      <c r="C21" s="5">
        <f>'Tabla 6,2'!E20</f>
        <v>52</v>
      </c>
      <c r="D21" s="15" t="s">
        <v>75</v>
      </c>
      <c r="E21" s="15" t="s">
        <v>76</v>
      </c>
      <c r="F21" s="5">
        <f t="shared" si="0"/>
        <v>38.4</v>
      </c>
      <c r="G21" s="5">
        <f>'Tabla 6,3'!C19</f>
        <v>48</v>
      </c>
      <c r="H21" s="5">
        <f t="shared" si="1"/>
        <v>57.6</v>
      </c>
    </row>
    <row r="22" spans="2:12" ht="28.2" customHeight="1">
      <c r="B22" s="5">
        <f>'Tabla 6,2'!C21</f>
        <v>11</v>
      </c>
      <c r="C22" s="5">
        <f>'Tabla 6,2'!E21</f>
        <v>40</v>
      </c>
      <c r="D22" s="15" t="s">
        <v>77</v>
      </c>
      <c r="E22" s="15" t="s">
        <v>78</v>
      </c>
      <c r="F22" s="5">
        <f t="shared" si="0"/>
        <v>73.599999999999994</v>
      </c>
      <c r="G22" s="5">
        <f>'Tabla 6,3'!C20</f>
        <v>92</v>
      </c>
      <c r="H22" s="5">
        <f t="shared" si="1"/>
        <v>110.4</v>
      </c>
    </row>
    <row r="23" spans="2:12" ht="28.2" customHeight="1">
      <c r="B23" s="20" t="s">
        <v>128</v>
      </c>
      <c r="C23" s="5"/>
      <c r="D23" s="5"/>
      <c r="E23" s="5"/>
      <c r="F23" s="5"/>
      <c r="G23" s="5"/>
      <c r="H23" s="5"/>
    </row>
    <row r="24" spans="2:12" ht="28.2" customHeight="1">
      <c r="B24" s="6">
        <f>'Tabla 6,2'!C22</f>
        <v>12</v>
      </c>
      <c r="C24" s="5">
        <f>'Tabla 6,2'!E22</f>
        <v>73</v>
      </c>
      <c r="D24" s="15" t="s">
        <v>79</v>
      </c>
      <c r="E24" s="15" t="s">
        <v>80</v>
      </c>
      <c r="F24" s="5">
        <f t="shared" si="0"/>
        <v>80</v>
      </c>
      <c r="G24" s="5">
        <f>'Tabla 6,3'!C21</f>
        <v>100</v>
      </c>
      <c r="H24" s="5">
        <f t="shared" si="1"/>
        <v>120</v>
      </c>
    </row>
    <row r="25" spans="2:12" ht="28.2" customHeight="1">
      <c r="B25" s="6">
        <f>'Tabla 6,2'!C23</f>
        <v>13</v>
      </c>
      <c r="C25" s="5">
        <f>'Tabla 6,2'!E23</f>
        <v>55</v>
      </c>
      <c r="D25" s="15" t="s">
        <v>81</v>
      </c>
      <c r="E25" s="15" t="s">
        <v>82</v>
      </c>
      <c r="F25" s="5">
        <f t="shared" si="0"/>
        <v>72</v>
      </c>
      <c r="G25" s="5">
        <f>'Tabla 6,3'!C22</f>
        <v>90</v>
      </c>
      <c r="H25" s="5">
        <f t="shared" si="1"/>
        <v>108</v>
      </c>
      <c r="L25" s="13"/>
    </row>
    <row r="26" spans="2:12" ht="28.2" customHeight="1">
      <c r="B26" s="6">
        <f>'Tabla 6,2'!C24</f>
        <v>14</v>
      </c>
      <c r="C26" s="5">
        <f>'Tabla 6,2'!E24</f>
        <v>46</v>
      </c>
      <c r="D26" s="15" t="s">
        <v>83</v>
      </c>
      <c r="E26" s="6" t="s">
        <v>84</v>
      </c>
      <c r="F26" s="5">
        <f t="shared" si="0"/>
        <v>120</v>
      </c>
      <c r="G26" s="5">
        <f>'Tabla 6,3'!C23</f>
        <v>150</v>
      </c>
      <c r="H26" s="5">
        <f t="shared" si="1"/>
        <v>180</v>
      </c>
    </row>
    <row r="27" spans="2:12" ht="28.2" customHeight="1">
      <c r="B27" s="16" t="s">
        <v>129</v>
      </c>
      <c r="C27" s="5"/>
      <c r="D27" s="5"/>
      <c r="E27" s="5"/>
      <c r="F27" s="5"/>
      <c r="G27" s="5"/>
      <c r="H27" s="5"/>
    </row>
    <row r="28" spans="2:12" ht="28.2" customHeight="1">
      <c r="B28" s="5">
        <f>'Tabla 6,2'!C25</f>
        <v>15</v>
      </c>
      <c r="C28" s="5">
        <f>'Tabla 6,2'!E25</f>
        <v>69</v>
      </c>
      <c r="D28" s="15" t="s">
        <v>85</v>
      </c>
      <c r="E28" s="15" t="s">
        <v>86</v>
      </c>
      <c r="F28" s="5">
        <f t="shared" si="0"/>
        <v>116</v>
      </c>
      <c r="G28" s="5">
        <f>'Tabla 6,3'!C24</f>
        <v>145</v>
      </c>
      <c r="H28" s="5">
        <f t="shared" si="1"/>
        <v>174</v>
      </c>
    </row>
    <row r="29" spans="2:12" ht="28.2" customHeight="1">
      <c r="B29" s="5">
        <f>'Tabla 6,2'!C26</f>
        <v>16</v>
      </c>
      <c r="C29" s="5">
        <f>'Tabla 6,2'!E26</f>
        <v>57</v>
      </c>
      <c r="D29" s="15" t="s">
        <v>87</v>
      </c>
      <c r="E29" s="15" t="s">
        <v>88</v>
      </c>
      <c r="F29" s="5">
        <f t="shared" si="0"/>
        <v>144</v>
      </c>
      <c r="G29" s="5">
        <f>'Tabla 6,3'!C25</f>
        <v>180</v>
      </c>
      <c r="H29" s="5">
        <f t="shared" si="1"/>
        <v>216</v>
      </c>
    </row>
    <row r="30" spans="2:12" ht="28.2" customHeight="1">
      <c r="B30" s="5">
        <f>'Tabla 6,2'!C27</f>
        <v>17</v>
      </c>
      <c r="C30" s="5">
        <f>'Tabla 6,2'!E27</f>
        <v>42</v>
      </c>
      <c r="D30" s="15" t="s">
        <v>89</v>
      </c>
      <c r="E30" s="15" t="s">
        <v>90</v>
      </c>
      <c r="F30" s="5">
        <f t="shared" si="0"/>
        <v>96</v>
      </c>
      <c r="G30" s="5">
        <f>'Tabla 6,3'!C26</f>
        <v>120</v>
      </c>
      <c r="H30" s="5">
        <f t="shared" si="1"/>
        <v>144</v>
      </c>
    </row>
    <row r="31" spans="2:12" ht="28.2" customHeight="1">
      <c r="B31" s="16" t="s">
        <v>131</v>
      </c>
      <c r="C31" s="5"/>
      <c r="D31" s="5"/>
      <c r="E31" s="5"/>
      <c r="F31" s="5"/>
      <c r="G31" s="5"/>
      <c r="H31" s="5"/>
    </row>
    <row r="32" spans="2:12" ht="28.2" customHeight="1">
      <c r="B32" s="5">
        <f>'Tabla 6,2'!C28</f>
        <v>18</v>
      </c>
      <c r="C32" s="5">
        <f>'Tabla 6,2'!E28</f>
        <v>86</v>
      </c>
      <c r="D32" s="15" t="s">
        <v>91</v>
      </c>
      <c r="E32" s="15" t="s">
        <v>92</v>
      </c>
      <c r="F32" s="5">
        <f t="shared" si="0"/>
        <v>128</v>
      </c>
      <c r="G32" s="5">
        <f>'Tabla 6,3'!C27</f>
        <v>160</v>
      </c>
      <c r="H32" s="5">
        <f t="shared" si="1"/>
        <v>192</v>
      </c>
    </row>
    <row r="33" spans="2:8" ht="28.2" customHeight="1">
      <c r="B33" s="5">
        <f>'Tabla 6,2'!C29</f>
        <v>19</v>
      </c>
      <c r="C33" s="5">
        <f>'Tabla 6,2'!E29</f>
        <v>62</v>
      </c>
      <c r="D33" s="15" t="s">
        <v>93</v>
      </c>
      <c r="E33" s="15" t="s">
        <v>94</v>
      </c>
      <c r="F33" s="5">
        <f t="shared" si="0"/>
        <v>120</v>
      </c>
      <c r="G33" s="5">
        <f>'Tabla 6,3'!C28</f>
        <v>150</v>
      </c>
      <c r="H33" s="5">
        <f t="shared" si="1"/>
        <v>180</v>
      </c>
    </row>
    <row r="34" spans="2:8" ht="28.2" customHeight="1">
      <c r="B34" s="5">
        <f>'Tabla 6,2'!C30</f>
        <v>20</v>
      </c>
      <c r="C34" s="5">
        <f>'Tabla 6,2'!E30</f>
        <v>58</v>
      </c>
      <c r="D34" s="15" t="s">
        <v>95</v>
      </c>
      <c r="E34" s="15" t="s">
        <v>96</v>
      </c>
      <c r="F34" s="5">
        <f t="shared" si="0"/>
        <v>141.6</v>
      </c>
      <c r="G34" s="5">
        <f>'Tabla 6,3'!C29</f>
        <v>177</v>
      </c>
      <c r="H34" s="5">
        <f t="shared" si="1"/>
        <v>212.4</v>
      </c>
    </row>
    <row r="35" spans="2:8" ht="28.2" customHeight="1">
      <c r="B35" s="16" t="s">
        <v>130</v>
      </c>
      <c r="C35" s="5"/>
      <c r="D35" s="5"/>
      <c r="E35" s="5"/>
      <c r="F35" s="5"/>
      <c r="G35" s="5"/>
      <c r="H35" s="5"/>
    </row>
    <row r="36" spans="2:8" ht="28.2" customHeight="1">
      <c r="B36" s="5">
        <f>'Tabla 6,2'!C31</f>
        <v>21</v>
      </c>
      <c r="C36" s="5">
        <f>'Tabla 6,2'!E31</f>
        <v>72</v>
      </c>
      <c r="D36" s="15" t="s">
        <v>97</v>
      </c>
      <c r="E36" s="15" t="s">
        <v>98</v>
      </c>
      <c r="F36" s="5">
        <f t="shared" si="0"/>
        <v>84</v>
      </c>
      <c r="G36" s="5">
        <f>'Tabla 6,3'!C30</f>
        <v>105</v>
      </c>
      <c r="H36" s="5">
        <f t="shared" si="1"/>
        <v>126</v>
      </c>
    </row>
    <row r="37" spans="2:8" ht="28.2" customHeight="1">
      <c r="B37" s="5">
        <f>'Tabla 6,2'!C32</f>
        <v>22</v>
      </c>
      <c r="C37" s="5">
        <f>'Tabla 6,2'!E32</f>
        <v>50</v>
      </c>
      <c r="D37" s="15" t="s">
        <v>99</v>
      </c>
      <c r="E37" s="15" t="s">
        <v>100</v>
      </c>
      <c r="F37" s="5">
        <f t="shared" si="0"/>
        <v>132.80000000000001</v>
      </c>
      <c r="G37" s="5">
        <f>'Tabla 6,3'!C31</f>
        <v>166</v>
      </c>
      <c r="H37" s="5">
        <f t="shared" si="1"/>
        <v>199.2</v>
      </c>
    </row>
    <row r="38" spans="2:8" ht="28.2" customHeight="1">
      <c r="B38" s="5">
        <f>'Tabla 6,2'!C33</f>
        <v>23</v>
      </c>
      <c r="C38" s="5">
        <f>'Tabla 6,2'!E33</f>
        <v>60</v>
      </c>
      <c r="D38" s="15" t="s">
        <v>101</v>
      </c>
      <c r="E38" s="15" t="s">
        <v>102</v>
      </c>
      <c r="F38" s="5">
        <f t="shared" si="0"/>
        <v>160</v>
      </c>
      <c r="G38" s="5">
        <f>'Tabla 6,3'!C32</f>
        <v>200</v>
      </c>
      <c r="H38" s="5">
        <f t="shared" si="1"/>
        <v>240</v>
      </c>
    </row>
    <row r="39" spans="2:8" ht="28.2" customHeight="1">
      <c r="B39" s="16" t="s">
        <v>132</v>
      </c>
      <c r="C39" s="14"/>
      <c r="D39" s="14"/>
      <c r="E39" s="14"/>
      <c r="F39" s="5"/>
      <c r="G39" s="14"/>
      <c r="H39" s="5"/>
    </row>
    <row r="40" spans="2:8" ht="28.2" customHeight="1">
      <c r="B40" s="5">
        <f>'Tabla 6,2'!C34</f>
        <v>24</v>
      </c>
      <c r="C40" s="5">
        <f>'Tabla 6,2'!E34</f>
        <v>84</v>
      </c>
      <c r="D40" s="15" t="s">
        <v>103</v>
      </c>
      <c r="E40" s="15" t="s">
        <v>104</v>
      </c>
      <c r="F40" s="5">
        <f t="shared" si="0"/>
        <v>88</v>
      </c>
      <c r="G40" s="5">
        <f>'Tabla 6,3'!C33</f>
        <v>110</v>
      </c>
      <c r="H40" s="5">
        <f t="shared" si="1"/>
        <v>132</v>
      </c>
    </row>
    <row r="41" spans="2:8" ht="28.2" customHeight="1">
      <c r="B41" s="5">
        <f>'Tabla 6,2'!C35</f>
        <v>25</v>
      </c>
      <c r="C41" s="5">
        <f>'Tabla 6,2'!E35</f>
        <v>54</v>
      </c>
      <c r="D41" s="15" t="s">
        <v>105</v>
      </c>
      <c r="E41" s="15" t="s">
        <v>106</v>
      </c>
      <c r="F41" s="5">
        <f t="shared" si="0"/>
        <v>132</v>
      </c>
      <c r="G41" s="5">
        <f>'Tabla 6,3'!C34</f>
        <v>165</v>
      </c>
      <c r="H41" s="5">
        <f t="shared" si="1"/>
        <v>198</v>
      </c>
    </row>
    <row r="42" spans="2:8" ht="28.2" customHeight="1">
      <c r="B42" s="16" t="s">
        <v>135</v>
      </c>
      <c r="C42" s="14"/>
      <c r="D42" s="14"/>
      <c r="E42" s="14"/>
      <c r="F42" s="5"/>
      <c r="G42" s="14"/>
      <c r="H42" s="5"/>
    </row>
    <row r="43" spans="2:8" ht="28.2" customHeight="1">
      <c r="B43" s="5">
        <f>'Tabla 6,2'!C36</f>
        <v>26</v>
      </c>
      <c r="C43" s="5">
        <f>'Tabla 6,2'!E36</f>
        <v>77</v>
      </c>
      <c r="D43" s="15" t="s">
        <v>107</v>
      </c>
      <c r="E43" s="15" t="s">
        <v>108</v>
      </c>
      <c r="F43" s="5">
        <f t="shared" si="0"/>
        <v>176</v>
      </c>
      <c r="G43" s="5">
        <f>'Tabla 6,3'!C35</f>
        <v>220</v>
      </c>
      <c r="H43" s="5">
        <f t="shared" si="1"/>
        <v>264</v>
      </c>
    </row>
    <row r="44" spans="2:8" ht="28.2" customHeight="1">
      <c r="B44" s="5">
        <f>'Tabla 6,2'!C37</f>
        <v>27</v>
      </c>
      <c r="C44" s="5">
        <f>'Tabla 6,2'!E37</f>
        <v>56</v>
      </c>
      <c r="D44" s="15" t="s">
        <v>109</v>
      </c>
      <c r="E44" s="15" t="s">
        <v>110</v>
      </c>
      <c r="F44" s="5">
        <f t="shared" si="0"/>
        <v>48</v>
      </c>
      <c r="G44" s="5">
        <f>'Tabla 6,3'!C36</f>
        <v>60</v>
      </c>
      <c r="H44" s="5">
        <f t="shared" si="1"/>
        <v>72</v>
      </c>
    </row>
    <row r="45" spans="2:8" ht="28.2" customHeight="1">
      <c r="B45" s="16" t="s">
        <v>133</v>
      </c>
      <c r="C45" s="14"/>
      <c r="D45" s="14"/>
      <c r="E45" s="14"/>
      <c r="F45" s="5"/>
      <c r="G45" s="14"/>
      <c r="H45" s="5"/>
    </row>
    <row r="46" spans="2:8" ht="28.2" customHeight="1">
      <c r="B46" s="5">
        <f>'Tabla 6,2'!C38</f>
        <v>28</v>
      </c>
      <c r="C46" s="5">
        <f>'Tabla 6,2'!E38</f>
        <v>57</v>
      </c>
      <c r="D46" s="15" t="s">
        <v>111</v>
      </c>
      <c r="E46" s="15" t="s">
        <v>112</v>
      </c>
      <c r="F46" s="5">
        <f t="shared" si="0"/>
        <v>159.19999999999999</v>
      </c>
      <c r="G46" s="5">
        <f>'Tabla 6,3'!C37</f>
        <v>199</v>
      </c>
      <c r="H46" s="5">
        <f t="shared" si="1"/>
        <v>238.8</v>
      </c>
    </row>
    <row r="47" spans="2:8" ht="28.2" customHeight="1">
      <c r="B47" s="5">
        <f>'Tabla 6,2'!C39</f>
        <v>29</v>
      </c>
      <c r="C47" s="5">
        <f>'Tabla 6,2'!E39</f>
        <v>41</v>
      </c>
      <c r="D47" s="15" t="s">
        <v>113</v>
      </c>
      <c r="E47" s="15" t="s">
        <v>114</v>
      </c>
      <c r="F47" s="5">
        <f t="shared" si="0"/>
        <v>88</v>
      </c>
      <c r="G47" s="5">
        <f>'Tabla 6,3'!C38</f>
        <v>110</v>
      </c>
      <c r="H47" s="5">
        <f t="shared" si="1"/>
        <v>132</v>
      </c>
    </row>
    <row r="48" spans="2:8" ht="28.2" customHeight="1">
      <c r="B48" s="16" t="s">
        <v>152</v>
      </c>
      <c r="C48" s="14"/>
      <c r="D48" s="14"/>
      <c r="E48" s="14"/>
      <c r="F48" s="5"/>
      <c r="G48" s="14"/>
      <c r="H48" s="5"/>
    </row>
    <row r="49" spans="2:8" ht="28.2" customHeight="1">
      <c r="B49" s="5">
        <f>'Tabla 6,2'!C40</f>
        <v>30</v>
      </c>
      <c r="C49" s="5">
        <f>'Tabla 6,2'!E40</f>
        <v>74</v>
      </c>
      <c r="D49" s="15" t="s">
        <v>153</v>
      </c>
      <c r="E49" s="15" t="s">
        <v>155</v>
      </c>
      <c r="F49" s="5">
        <f t="shared" si="0"/>
        <v>76.8</v>
      </c>
      <c r="G49" s="5">
        <f>'Tabla 6,3'!C39</f>
        <v>96</v>
      </c>
      <c r="H49" s="5">
        <f t="shared" si="1"/>
        <v>115.2</v>
      </c>
    </row>
    <row r="50" spans="2:8" ht="28.2" customHeight="1">
      <c r="B50" s="5">
        <f>'Tabla 6,2'!C41</f>
        <v>31</v>
      </c>
      <c r="C50" s="5">
        <f>'Tabla 6,2'!E41</f>
        <v>78</v>
      </c>
      <c r="D50" s="15" t="s">
        <v>154</v>
      </c>
      <c r="E50" s="15" t="s">
        <v>115</v>
      </c>
      <c r="F50" s="5">
        <f t="shared" si="0"/>
        <v>72</v>
      </c>
      <c r="G50" s="5">
        <f>'Tabla 6,3'!C40</f>
        <v>90</v>
      </c>
      <c r="H50" s="5">
        <f t="shared" si="1"/>
        <v>108</v>
      </c>
    </row>
    <row r="51" spans="2:8" ht="28.2" customHeight="1">
      <c r="B51" s="16" t="s">
        <v>134</v>
      </c>
      <c r="C51" s="14"/>
      <c r="D51" s="14"/>
      <c r="E51" s="14"/>
      <c r="F51" s="5"/>
      <c r="G51" s="14"/>
      <c r="H51" s="5"/>
    </row>
    <row r="52" spans="2:8" ht="28.2" customHeight="1">
      <c r="B52" s="5">
        <f>'Tabla 6,2'!C42</f>
        <v>32</v>
      </c>
      <c r="C52" s="5">
        <f>'Tabla 6,2'!E42</f>
        <v>69</v>
      </c>
      <c r="D52" s="15" t="s">
        <v>116</v>
      </c>
      <c r="E52" s="15" t="s">
        <v>117</v>
      </c>
      <c r="F52" s="5">
        <f t="shared" si="0"/>
        <v>80</v>
      </c>
      <c r="G52" s="5">
        <f>'Tabla 6,3'!C41</f>
        <v>100</v>
      </c>
      <c r="H52" s="5">
        <f t="shared" si="1"/>
        <v>120</v>
      </c>
    </row>
    <row r="53" spans="2:8" ht="28.2" customHeight="1">
      <c r="B53" s="5">
        <f>'Tabla 6,2'!C43</f>
        <v>33</v>
      </c>
      <c r="C53" s="5">
        <f>'Tabla 6,2'!E43</f>
        <v>35</v>
      </c>
      <c r="D53" s="15" t="s">
        <v>118</v>
      </c>
      <c r="E53" s="15" t="s">
        <v>119</v>
      </c>
      <c r="F53" s="5">
        <f t="shared" si="0"/>
        <v>192</v>
      </c>
      <c r="G53" s="5">
        <f>'Tabla 6,3'!C42</f>
        <v>240</v>
      </c>
      <c r="H53" s="5">
        <f t="shared" si="1"/>
        <v>288</v>
      </c>
    </row>
    <row r="54" spans="2:8" ht="28.2" customHeight="1">
      <c r="B54" s="5">
        <f>'Tabla 6,2'!C44</f>
        <v>34</v>
      </c>
      <c r="C54" s="5">
        <f>'Tabla 6,2'!E44</f>
        <v>63</v>
      </c>
      <c r="D54" s="15" t="s">
        <v>120</v>
      </c>
      <c r="E54" s="15" t="s">
        <v>121</v>
      </c>
      <c r="F54" s="5">
        <f t="shared" si="0"/>
        <v>96</v>
      </c>
      <c r="G54" s="5">
        <f>'Tabla 6,3'!C43</f>
        <v>120</v>
      </c>
      <c r="H54" s="5">
        <f t="shared" si="1"/>
        <v>144</v>
      </c>
    </row>
    <row r="55" spans="2:8" ht="28.2" customHeight="1">
      <c r="B55" s="16" t="s">
        <v>136</v>
      </c>
      <c r="C55" s="14"/>
      <c r="D55" s="14"/>
      <c r="E55" s="14"/>
      <c r="F55" s="5"/>
      <c r="G55" s="14"/>
      <c r="H55" s="5"/>
    </row>
    <row r="56" spans="2:8" ht="28.2" customHeight="1">
      <c r="B56" s="5">
        <f>'Tabla 6,2'!C45</f>
        <v>35</v>
      </c>
      <c r="C56" s="5">
        <f>'Tabla 6,2'!E45</f>
        <v>80</v>
      </c>
      <c r="D56" s="15" t="s">
        <v>122</v>
      </c>
      <c r="E56" s="15" t="s">
        <v>123</v>
      </c>
      <c r="F56" s="5">
        <f t="shared" si="0"/>
        <v>96</v>
      </c>
      <c r="G56" s="5">
        <f>'Tabla 6,3'!C44</f>
        <v>120</v>
      </c>
      <c r="H56" s="5">
        <f t="shared" si="1"/>
        <v>144</v>
      </c>
    </row>
    <row r="57" spans="2:8" ht="28.2" customHeight="1">
      <c r="B57" s="5">
        <f>'Tabla 6,2'!C46</f>
        <v>36</v>
      </c>
      <c r="C57" s="5">
        <f>'Tabla 6,2'!E46</f>
        <v>56</v>
      </c>
      <c r="D57" s="15" t="s">
        <v>124</v>
      </c>
      <c r="E57" s="15" t="s">
        <v>125</v>
      </c>
      <c r="F57" s="5">
        <f t="shared" si="0"/>
        <v>148</v>
      </c>
      <c r="G57" s="5">
        <f>'Tabla 6,3'!C45</f>
        <v>185</v>
      </c>
      <c r="H57" s="5">
        <f t="shared" si="1"/>
        <v>222</v>
      </c>
    </row>
    <row r="58" spans="2:8" ht="28.2" customHeight="1">
      <c r="B58" s="20" t="s">
        <v>149</v>
      </c>
      <c r="C58" s="5">
        <f>SUM(C11:C57)</f>
        <v>2102</v>
      </c>
      <c r="D58" s="5"/>
      <c r="E58" s="5"/>
      <c r="F58" s="5">
        <f>G58-(G58*20%)</f>
        <v>3476</v>
      </c>
      <c r="G58" s="5">
        <f>SUM(G11:G57)</f>
        <v>4345</v>
      </c>
      <c r="H58" s="5">
        <f>G58+(G58*20%)</f>
        <v>5214</v>
      </c>
    </row>
    <row r="59" spans="2:8" ht="28.2" customHeight="1"/>
    <row r="60" spans="2:8" ht="14.4" customHeight="1">
      <c r="E60" s="65" t="s">
        <v>229</v>
      </c>
      <c r="F60" s="43">
        <f>F58/60</f>
        <v>57.93333333333333</v>
      </c>
      <c r="G60" s="43">
        <f t="shared" ref="G60:H60" si="2">G58/60</f>
        <v>72.416666666666671</v>
      </c>
      <c r="H60" s="43">
        <f t="shared" si="2"/>
        <v>86.9</v>
      </c>
    </row>
    <row r="61" spans="2:8">
      <c r="E61" s="8"/>
      <c r="F61" s="43">
        <f>C58/F60</f>
        <v>36.283084004602991</v>
      </c>
      <c r="G61" s="43">
        <f>C58/G60</f>
        <v>29.02646720368239</v>
      </c>
      <c r="H61" s="43">
        <f>C58/H60</f>
        <v>24.188722669735327</v>
      </c>
    </row>
    <row r="62" spans="2:8">
      <c r="E62" s="8"/>
      <c r="F62" s="8"/>
      <c r="G62" s="8"/>
      <c r="H62" s="8"/>
    </row>
    <row r="63" spans="2:8">
      <c r="E63" s="65" t="s">
        <v>231</v>
      </c>
      <c r="F63" s="43">
        <f>H58/C58</f>
        <v>2.4804947668886776</v>
      </c>
      <c r="G63" s="8"/>
      <c r="H63" s="8"/>
    </row>
    <row r="64" spans="2:8">
      <c r="E64" s="65" t="s">
        <v>230</v>
      </c>
      <c r="F64" s="43">
        <f>G58/C58</f>
        <v>2.0670789724072312</v>
      </c>
      <c r="G64" s="8"/>
      <c r="H64" s="8"/>
    </row>
    <row r="68" spans="2:8">
      <c r="B68" s="86" t="s">
        <v>228</v>
      </c>
      <c r="C68" s="86"/>
      <c r="D68" s="86"/>
      <c r="E68" s="86"/>
      <c r="F68" s="86"/>
      <c r="G68" s="86"/>
      <c r="H68" s="86"/>
    </row>
    <row r="69" spans="2:8">
      <c r="B69" s="86"/>
      <c r="C69" s="86"/>
      <c r="D69" s="86"/>
      <c r="E69" s="86"/>
      <c r="F69" s="86"/>
      <c r="G69" s="86"/>
      <c r="H69" s="86"/>
    </row>
    <row r="70" spans="2:8">
      <c r="B70" s="86"/>
      <c r="C70" s="86"/>
      <c r="D70" s="86"/>
      <c r="E70" s="86"/>
      <c r="F70" s="86"/>
      <c r="G70" s="86"/>
      <c r="H70" s="86"/>
    </row>
    <row r="71" spans="2:8">
      <c r="B71" s="86"/>
      <c r="C71" s="86"/>
      <c r="D71" s="86"/>
      <c r="E71" s="86"/>
      <c r="F71" s="86"/>
      <c r="G71" s="86"/>
      <c r="H71" s="86"/>
    </row>
    <row r="72" spans="2:8">
      <c r="B72" s="86"/>
      <c r="C72" s="86"/>
      <c r="D72" s="86"/>
      <c r="E72" s="86"/>
      <c r="F72" s="86"/>
      <c r="G72" s="86"/>
      <c r="H72" s="86"/>
    </row>
    <row r="73" spans="2:8">
      <c r="B73" s="86"/>
      <c r="C73" s="86"/>
      <c r="D73" s="86"/>
      <c r="E73" s="86"/>
      <c r="F73" s="86"/>
      <c r="G73" s="86"/>
      <c r="H73" s="86"/>
    </row>
    <row r="74" spans="2:8">
      <c r="B74" s="86"/>
      <c r="C74" s="86"/>
      <c r="D74" s="86"/>
      <c r="E74" s="86"/>
      <c r="F74" s="86"/>
      <c r="G74" s="86"/>
      <c r="H74" s="86"/>
    </row>
  </sheetData>
  <mergeCells count="8">
    <mergeCell ref="B68:H74"/>
    <mergeCell ref="B2:G2"/>
    <mergeCell ref="B3:G3"/>
    <mergeCell ref="B4:B6"/>
    <mergeCell ref="D4:D6"/>
    <mergeCell ref="E4:E6"/>
    <mergeCell ref="F4:F5"/>
    <mergeCell ref="G4:G5"/>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0656-C806-4C2C-82C5-54BF16B80081}">
  <dimension ref="B2:J46"/>
  <sheetViews>
    <sheetView topLeftCell="A30" workbookViewId="0">
      <selection activeCell="I17" sqref="I17"/>
    </sheetView>
  </sheetViews>
  <sheetFormatPr baseColWidth="10" defaultRowHeight="14.4"/>
  <cols>
    <col min="2" max="4" width="20.109375" customWidth="1"/>
    <col min="5" max="5" width="27.21875" customWidth="1"/>
    <col min="9" max="9" width="12.5546875" bestFit="1" customWidth="1"/>
    <col min="10" max="10" width="22.109375" customWidth="1"/>
  </cols>
  <sheetData>
    <row r="2" spans="2:10">
      <c r="B2" s="75" t="s">
        <v>137</v>
      </c>
      <c r="C2" s="75"/>
      <c r="D2" s="75"/>
      <c r="E2" s="75"/>
      <c r="F2" s="75"/>
      <c r="G2" s="75"/>
    </row>
    <row r="3" spans="2:10" ht="15.6">
      <c r="B3" s="76" t="s">
        <v>158</v>
      </c>
      <c r="C3" s="76"/>
      <c r="D3" s="76"/>
      <c r="E3" s="76"/>
      <c r="F3" s="76"/>
      <c r="G3" s="76"/>
    </row>
    <row r="4" spans="2:10">
      <c r="B4" s="77" t="s">
        <v>139</v>
      </c>
      <c r="C4" s="14" t="s">
        <v>140</v>
      </c>
      <c r="D4" s="78" t="s">
        <v>141</v>
      </c>
      <c r="E4" s="81" t="s">
        <v>159</v>
      </c>
      <c r="F4" s="77" t="s">
        <v>142</v>
      </c>
      <c r="G4" s="84" t="s">
        <v>188</v>
      </c>
    </row>
    <row r="5" spans="2:10" ht="23.4" customHeight="1">
      <c r="B5" s="77"/>
      <c r="C5" s="14" t="s">
        <v>144</v>
      </c>
      <c r="D5" s="79"/>
      <c r="E5" s="82"/>
      <c r="F5" s="77"/>
      <c r="G5" s="84"/>
    </row>
    <row r="6" spans="2:10" ht="23.4" customHeight="1">
      <c r="B6" s="77"/>
      <c r="C6" s="14" t="s">
        <v>145</v>
      </c>
      <c r="D6" s="80"/>
      <c r="E6" s="83"/>
      <c r="F6" s="20" t="s">
        <v>146</v>
      </c>
      <c r="G6" s="5">
        <v>2563</v>
      </c>
    </row>
    <row r="7" spans="2:10" ht="23.4" customHeight="1"/>
    <row r="8" spans="2:10" ht="23.4" customHeight="1"/>
    <row r="9" spans="2:10" ht="23.4" customHeight="1">
      <c r="B9" s="3" t="s">
        <v>0</v>
      </c>
      <c r="C9" s="3" t="s">
        <v>2</v>
      </c>
      <c r="D9" s="3" t="s">
        <v>1</v>
      </c>
      <c r="E9" s="1"/>
    </row>
    <row r="10" spans="2:10" ht="23.4" customHeight="1">
      <c r="B10" s="6">
        <f>'Tabla 6,2'!C11</f>
        <v>1</v>
      </c>
      <c r="C10" s="6">
        <v>15</v>
      </c>
      <c r="D10" s="5">
        <v>90</v>
      </c>
      <c r="E10" s="19" t="s">
        <v>23</v>
      </c>
      <c r="H10" s="3" t="s">
        <v>4</v>
      </c>
      <c r="I10" s="2">
        <v>1000</v>
      </c>
    </row>
    <row r="11" spans="2:10" ht="23.4" customHeight="1">
      <c r="B11" s="6">
        <f>'Tabla 6,2'!C12</f>
        <v>2</v>
      </c>
      <c r="C11" s="6">
        <v>16</v>
      </c>
      <c r="D11" s="5">
        <v>48</v>
      </c>
      <c r="E11" s="19" t="s">
        <v>24</v>
      </c>
      <c r="H11" s="3" t="s">
        <v>4</v>
      </c>
      <c r="I11" s="4">
        <f>I10*(C46)/(D46)</f>
        <v>226.05694564279551</v>
      </c>
      <c r="J11" t="s">
        <v>5</v>
      </c>
    </row>
    <row r="12" spans="2:10" ht="23.4" customHeight="1">
      <c r="B12" s="6">
        <f>'Tabla 6,2'!C13</f>
        <v>3</v>
      </c>
      <c r="C12" s="6">
        <v>13</v>
      </c>
      <c r="D12" s="5">
        <v>68</v>
      </c>
      <c r="E12" s="19" t="s">
        <v>25</v>
      </c>
    </row>
    <row r="13" spans="2:10" ht="23.4" customHeight="1">
      <c r="B13" s="6">
        <f>'Tabla 6,2'!C14</f>
        <v>4</v>
      </c>
      <c r="C13" s="6">
        <v>12</v>
      </c>
      <c r="D13" s="5">
        <v>45</v>
      </c>
      <c r="E13" s="19" t="s">
        <v>26</v>
      </c>
    </row>
    <row r="14" spans="2:10" ht="23.4" customHeight="1">
      <c r="B14" s="6">
        <f>'Tabla 6,2'!C15</f>
        <v>5</v>
      </c>
      <c r="C14" s="6">
        <v>12</v>
      </c>
      <c r="D14" s="5">
        <v>50</v>
      </c>
      <c r="E14" s="19" t="s">
        <v>27</v>
      </c>
    </row>
    <row r="15" spans="2:10" ht="23.4" customHeight="1">
      <c r="B15" s="6">
        <f>'Tabla 6,2'!C16</f>
        <v>6</v>
      </c>
      <c r="C15" s="6">
        <v>10</v>
      </c>
      <c r="D15" s="5">
        <v>41</v>
      </c>
      <c r="E15" s="19" t="s">
        <v>28</v>
      </c>
    </row>
    <row r="16" spans="2:10" ht="23.4" customHeight="1">
      <c r="B16" s="6">
        <f>'Tabla 6,2'!C17</f>
        <v>7</v>
      </c>
      <c r="C16" s="6">
        <v>22</v>
      </c>
      <c r="D16" s="5">
        <v>96</v>
      </c>
      <c r="E16" s="19" t="s">
        <v>29</v>
      </c>
    </row>
    <row r="17" spans="2:5" ht="23.4" customHeight="1">
      <c r="B17" s="6">
        <f>'Tabla 6,2'!C18</f>
        <v>8</v>
      </c>
      <c r="C17" s="6">
        <v>18</v>
      </c>
      <c r="D17" s="5">
        <v>79</v>
      </c>
      <c r="E17" s="19" t="s">
        <v>30</v>
      </c>
    </row>
    <row r="18" spans="2:5" ht="23.4" customHeight="1">
      <c r="B18" s="6">
        <f>'Tabla 6,2'!C19</f>
        <v>9</v>
      </c>
      <c r="C18" s="6">
        <v>14</v>
      </c>
      <c r="D18" s="5">
        <v>38</v>
      </c>
      <c r="E18" s="19" t="s">
        <v>31</v>
      </c>
    </row>
    <row r="19" spans="2:5" ht="23.4" customHeight="1">
      <c r="B19" s="6">
        <f>'Tabla 6,2'!C20</f>
        <v>10</v>
      </c>
      <c r="C19" s="6">
        <v>15</v>
      </c>
      <c r="D19" s="5">
        <v>62</v>
      </c>
      <c r="E19" s="19" t="s">
        <v>32</v>
      </c>
    </row>
    <row r="20" spans="2:5" ht="23.4" customHeight="1">
      <c r="B20" s="6">
        <f>'Tabla 6,2'!C21</f>
        <v>11</v>
      </c>
      <c r="C20" s="6">
        <v>19</v>
      </c>
      <c r="D20" s="5">
        <v>93</v>
      </c>
      <c r="E20" s="19" t="s">
        <v>33</v>
      </c>
    </row>
    <row r="21" spans="2:5" ht="23.4" customHeight="1">
      <c r="B21" s="6">
        <f>'Tabla 6,2'!C22</f>
        <v>12</v>
      </c>
      <c r="C21" s="6">
        <v>14</v>
      </c>
      <c r="D21" s="5">
        <v>75</v>
      </c>
      <c r="E21" s="19" t="s">
        <v>34</v>
      </c>
    </row>
    <row r="22" spans="2:5" ht="23.4" customHeight="1">
      <c r="B22" s="6">
        <f>'Tabla 6,2'!C23</f>
        <v>13</v>
      </c>
      <c r="C22" s="6">
        <v>17</v>
      </c>
      <c r="D22" s="5">
        <v>60</v>
      </c>
      <c r="E22" s="19" t="s">
        <v>35</v>
      </c>
    </row>
    <row r="23" spans="2:5" ht="23.4" customHeight="1">
      <c r="B23" s="6">
        <f>'Tabla 6,2'!C24</f>
        <v>14</v>
      </c>
      <c r="C23" s="6">
        <v>16</v>
      </c>
      <c r="D23" s="5">
        <v>46</v>
      </c>
      <c r="E23" s="19" t="s">
        <v>36</v>
      </c>
    </row>
    <row r="24" spans="2:5" ht="23.4" customHeight="1">
      <c r="B24" s="6">
        <f>'Tabla 6,2'!C25</f>
        <v>15</v>
      </c>
      <c r="C24" s="6">
        <v>15</v>
      </c>
      <c r="D24" s="5">
        <v>71</v>
      </c>
      <c r="E24" s="19" t="s">
        <v>37</v>
      </c>
    </row>
    <row r="25" spans="2:5" ht="23.4" customHeight="1">
      <c r="B25" s="6">
        <f>'Tabla 6,2'!C26</f>
        <v>16</v>
      </c>
      <c r="C25" s="6">
        <v>10</v>
      </c>
      <c r="D25" s="5">
        <v>60</v>
      </c>
      <c r="E25" s="19" t="s">
        <v>38</v>
      </c>
    </row>
    <row r="26" spans="2:5" ht="23.4" customHeight="1">
      <c r="B26" s="6">
        <f>'Tabla 6,2'!C27</f>
        <v>17</v>
      </c>
      <c r="C26" s="6">
        <v>12</v>
      </c>
      <c r="D26" s="5">
        <v>52</v>
      </c>
      <c r="E26" s="19" t="s">
        <v>39</v>
      </c>
    </row>
    <row r="27" spans="2:5" ht="23.4" customHeight="1">
      <c r="B27" s="6">
        <f>'Tabla 6,2'!C28</f>
        <v>18</v>
      </c>
      <c r="C27" s="6">
        <v>20</v>
      </c>
      <c r="D27" s="5">
        <v>88</v>
      </c>
      <c r="E27" s="19" t="s">
        <v>40</v>
      </c>
    </row>
    <row r="28" spans="2:5" ht="23.4" customHeight="1">
      <c r="B28" s="6">
        <f>'Tabla 6,2'!C29</f>
        <v>19</v>
      </c>
      <c r="C28" s="6">
        <v>11</v>
      </c>
      <c r="D28" s="5">
        <v>62</v>
      </c>
      <c r="E28" s="19" t="s">
        <v>41</v>
      </c>
    </row>
    <row r="29" spans="2:5" ht="23.4" customHeight="1">
      <c r="B29" s="6">
        <f>'Tabla 6,2'!C30</f>
        <v>20</v>
      </c>
      <c r="C29" s="6">
        <v>13</v>
      </c>
      <c r="D29" s="5">
        <v>50</v>
      </c>
      <c r="E29" s="19" t="s">
        <v>33</v>
      </c>
    </row>
    <row r="30" spans="2:5" ht="23.4" customHeight="1">
      <c r="B30" s="6">
        <f>'Tabla 6,2'!C31</f>
        <v>21</v>
      </c>
      <c r="C30" s="6">
        <v>12</v>
      </c>
      <c r="D30" s="5">
        <v>79</v>
      </c>
      <c r="E30" s="19" t="s">
        <v>42</v>
      </c>
    </row>
    <row r="31" spans="2:5" ht="23.4" customHeight="1">
      <c r="B31" s="6">
        <f>'Tabla 6,2'!C32</f>
        <v>22</v>
      </c>
      <c r="C31" s="6">
        <v>11</v>
      </c>
      <c r="D31" s="5">
        <v>62</v>
      </c>
      <c r="E31" s="19" t="s">
        <v>43</v>
      </c>
    </row>
    <row r="32" spans="2:5" ht="23.4" customHeight="1">
      <c r="B32" s="6">
        <f>'Tabla 6,2'!C33</f>
        <v>23</v>
      </c>
      <c r="C32" s="6">
        <v>13</v>
      </c>
      <c r="D32" s="5">
        <v>62</v>
      </c>
      <c r="E32" s="19" t="s">
        <v>44</v>
      </c>
    </row>
    <row r="33" spans="2:5" ht="23.4" customHeight="1">
      <c r="B33" s="6">
        <f>'Tabla 6,2'!C34</f>
        <v>24</v>
      </c>
      <c r="C33" s="6">
        <v>23</v>
      </c>
      <c r="D33" s="5">
        <v>86</v>
      </c>
      <c r="E33" s="19" t="s">
        <v>45</v>
      </c>
    </row>
    <row r="34" spans="2:5" ht="23.4" customHeight="1">
      <c r="B34" s="6">
        <f>'Tabla 6,2'!C35</f>
        <v>25</v>
      </c>
      <c r="C34" s="6">
        <v>11</v>
      </c>
      <c r="D34" s="5">
        <v>59</v>
      </c>
      <c r="E34" s="19" t="s">
        <v>46</v>
      </c>
    </row>
    <row r="35" spans="2:5" ht="23.4" customHeight="1">
      <c r="B35" s="6">
        <f>'Tabla 6,2'!C36</f>
        <v>26</v>
      </c>
      <c r="C35" s="6">
        <v>10</v>
      </c>
      <c r="D35" s="5">
        <v>70</v>
      </c>
      <c r="E35" s="19" t="s">
        <v>47</v>
      </c>
    </row>
    <row r="36" spans="2:5" ht="23.4" customHeight="1">
      <c r="B36" s="6">
        <f>'Tabla 6,2'!C37</f>
        <v>27</v>
      </c>
      <c r="C36" s="6">
        <v>13</v>
      </c>
      <c r="D36" s="5">
        <v>56</v>
      </c>
      <c r="E36" s="19" t="s">
        <v>48</v>
      </c>
    </row>
    <row r="37" spans="2:5" ht="23.4" customHeight="1">
      <c r="B37" s="6">
        <f>'Tabla 6,2'!C38</f>
        <v>28</v>
      </c>
      <c r="C37" s="6">
        <v>12</v>
      </c>
      <c r="D37" s="5">
        <v>59</v>
      </c>
      <c r="E37" s="19" t="s">
        <v>49</v>
      </c>
    </row>
    <row r="38" spans="2:5" ht="23.4" customHeight="1">
      <c r="B38" s="6">
        <f>'Tabla 6,2'!C39</f>
        <v>29</v>
      </c>
      <c r="C38" s="6">
        <v>13</v>
      </c>
      <c r="D38" s="5">
        <v>41</v>
      </c>
      <c r="E38" s="19" t="s">
        <v>50</v>
      </c>
    </row>
    <row r="39" spans="2:5" ht="23.4" customHeight="1">
      <c r="B39" s="6">
        <f>'Tabla 6,2'!C40</f>
        <v>30</v>
      </c>
      <c r="C39" s="6">
        <v>15</v>
      </c>
      <c r="D39" s="5">
        <v>74</v>
      </c>
      <c r="E39" s="19" t="s">
        <v>51</v>
      </c>
    </row>
    <row r="40" spans="2:5" ht="23.4" customHeight="1">
      <c r="B40" s="6">
        <f>'Tabla 6,2'!C41</f>
        <v>31</v>
      </c>
      <c r="C40" s="6">
        <v>15</v>
      </c>
      <c r="D40" s="5">
        <v>78</v>
      </c>
      <c r="E40" s="19" t="s">
        <v>52</v>
      </c>
    </row>
    <row r="41" spans="2:5" ht="23.4" customHeight="1">
      <c r="B41" s="6">
        <f>'Tabla 6,2'!C42</f>
        <v>32</v>
      </c>
      <c r="C41" s="6">
        <v>16</v>
      </c>
      <c r="D41" s="5">
        <v>63</v>
      </c>
      <c r="E41" s="19" t="s">
        <v>53</v>
      </c>
    </row>
    <row r="42" spans="2:5" ht="23.4" customHeight="1">
      <c r="B42" s="6">
        <f>'Tabla 6,2'!C43</f>
        <v>33</v>
      </c>
      <c r="C42" s="6">
        <v>12</v>
      </c>
      <c r="D42" s="5">
        <v>45</v>
      </c>
      <c r="E42" s="19" t="s">
        <v>54</v>
      </c>
    </row>
    <row r="43" spans="2:5" ht="23.4" customHeight="1">
      <c r="B43" s="6">
        <f>'Tabla 6,2'!C44</f>
        <v>34</v>
      </c>
      <c r="C43" s="6">
        <v>15</v>
      </c>
      <c r="D43" s="5">
        <v>70</v>
      </c>
      <c r="E43" s="19" t="s">
        <v>55</v>
      </c>
    </row>
    <row r="44" spans="2:5" ht="23.4" customHeight="1">
      <c r="B44" s="6">
        <f>'Tabla 6,2'!C45</f>
        <v>35</v>
      </c>
      <c r="C44" s="6">
        <v>24</v>
      </c>
      <c r="D44" s="5">
        <v>81</v>
      </c>
      <c r="E44" s="19" t="s">
        <v>56</v>
      </c>
    </row>
    <row r="45" spans="2:5" ht="23.4" customHeight="1">
      <c r="B45" s="6">
        <f>'Tabla 6,2'!C46</f>
        <v>36</v>
      </c>
      <c r="C45" s="6">
        <v>15</v>
      </c>
      <c r="D45" s="5">
        <v>59</v>
      </c>
      <c r="E45" s="19" t="s">
        <v>57</v>
      </c>
    </row>
    <row r="46" spans="2:5" ht="22.2" customHeight="1">
      <c r="B46" s="17" t="s">
        <v>3</v>
      </c>
      <c r="C46" s="18">
        <f>SUM(C10:C45)</f>
        <v>524</v>
      </c>
      <c r="D46" s="18">
        <f>SUM(D10:D45)</f>
        <v>2318</v>
      </c>
    </row>
  </sheetData>
  <mergeCells count="7">
    <mergeCell ref="B2:G2"/>
    <mergeCell ref="B3:G3"/>
    <mergeCell ref="B4:B6"/>
    <mergeCell ref="D4:D6"/>
    <mergeCell ref="E4:E6"/>
    <mergeCell ref="F4:F5"/>
    <mergeCell ref="G4:G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CB2A-E93A-4CBB-974B-0ECB471C7048}">
  <dimension ref="B2:J54"/>
  <sheetViews>
    <sheetView topLeftCell="A5" zoomScale="85" zoomScaleNormal="85" workbookViewId="0">
      <selection activeCell="I11" sqref="I11"/>
    </sheetView>
  </sheetViews>
  <sheetFormatPr baseColWidth="10" defaultRowHeight="14.4"/>
  <cols>
    <col min="2" max="4" width="20.109375" customWidth="1"/>
    <col min="5" max="5" width="40.77734375" customWidth="1"/>
    <col min="9" max="9" width="12.5546875" bestFit="1" customWidth="1"/>
    <col min="10" max="10" width="22.109375" customWidth="1"/>
  </cols>
  <sheetData>
    <row r="2" spans="2:10">
      <c r="B2" s="75" t="s">
        <v>137</v>
      </c>
      <c r="C2" s="75"/>
      <c r="D2" s="75"/>
      <c r="E2" s="75"/>
      <c r="F2" s="75"/>
      <c r="G2" s="75"/>
    </row>
    <row r="3" spans="2:10" ht="15.6">
      <c r="B3" s="76" t="s">
        <v>158</v>
      </c>
      <c r="C3" s="76"/>
      <c r="D3" s="76"/>
      <c r="E3" s="76"/>
      <c r="F3" s="76"/>
      <c r="G3" s="76"/>
    </row>
    <row r="4" spans="2:10">
      <c r="B4" s="77" t="s">
        <v>139</v>
      </c>
      <c r="C4" s="14" t="s">
        <v>140</v>
      </c>
      <c r="D4" s="78" t="s">
        <v>141</v>
      </c>
      <c r="E4" s="81" t="s">
        <v>159</v>
      </c>
      <c r="F4" s="77" t="s">
        <v>142</v>
      </c>
      <c r="G4" s="84" t="s">
        <v>187</v>
      </c>
    </row>
    <row r="5" spans="2:10" ht="23.4" customHeight="1">
      <c r="B5" s="77"/>
      <c r="C5" s="14" t="s">
        <v>144</v>
      </c>
      <c r="D5" s="79"/>
      <c r="E5" s="82"/>
      <c r="F5" s="77"/>
      <c r="G5" s="84"/>
    </row>
    <row r="6" spans="2:10" ht="23.4" customHeight="1">
      <c r="B6" s="77"/>
      <c r="C6" s="14" t="s">
        <v>145</v>
      </c>
      <c r="D6" s="80"/>
      <c r="E6" s="83"/>
      <c r="F6" s="20" t="s">
        <v>146</v>
      </c>
      <c r="G6" s="5">
        <v>2563</v>
      </c>
    </row>
    <row r="7" spans="2:10" ht="23.4" customHeight="1"/>
    <row r="8" spans="2:10" ht="23.4" customHeight="1"/>
    <row r="9" spans="2:10" ht="23.4" customHeight="1">
      <c r="B9" s="3" t="s">
        <v>0</v>
      </c>
      <c r="C9" s="3" t="s">
        <v>2</v>
      </c>
      <c r="D9" s="3" t="s">
        <v>1</v>
      </c>
      <c r="E9" s="1"/>
    </row>
    <row r="10" spans="2:10" ht="36" customHeight="1">
      <c r="B10" s="6">
        <f>'Tabla 6,2'!C11</f>
        <v>1</v>
      </c>
      <c r="C10" s="6">
        <v>8</v>
      </c>
      <c r="D10" s="5">
        <f>'Tabla 6,2'!E11</f>
        <v>82</v>
      </c>
      <c r="E10" s="19" t="s">
        <v>160</v>
      </c>
      <c r="H10" s="3" t="s">
        <v>4</v>
      </c>
      <c r="I10" s="2">
        <v>1000</v>
      </c>
    </row>
    <row r="11" spans="2:10" ht="36" customHeight="1">
      <c r="B11" s="6">
        <f>'Tabla 6,2'!C12</f>
        <v>2</v>
      </c>
      <c r="C11" s="6">
        <v>7</v>
      </c>
      <c r="D11" s="5">
        <f>'Tabla 6,2'!E12</f>
        <v>43</v>
      </c>
      <c r="E11" s="19" t="s">
        <v>161</v>
      </c>
      <c r="H11" s="3" t="s">
        <v>4</v>
      </c>
      <c r="I11" s="4">
        <f>I10*((C46)/(D46))</f>
        <v>145.57564224548051</v>
      </c>
      <c r="J11" t="s">
        <v>5</v>
      </c>
    </row>
    <row r="12" spans="2:10" ht="36" customHeight="1">
      <c r="B12" s="6">
        <f>'Tabla 6,2'!C13</f>
        <v>3</v>
      </c>
      <c r="C12" s="6">
        <v>9</v>
      </c>
      <c r="D12" s="5">
        <f>'Tabla 6,2'!E13</f>
        <v>66</v>
      </c>
      <c r="E12" s="19" t="s">
        <v>162</v>
      </c>
    </row>
    <row r="13" spans="2:10" ht="36" customHeight="1">
      <c r="B13" s="6">
        <f>'Tabla 6,2'!C14</f>
        <v>4</v>
      </c>
      <c r="C13" s="6">
        <v>8</v>
      </c>
      <c r="D13" s="5">
        <f>'Tabla 6,2'!E14</f>
        <v>45</v>
      </c>
      <c r="E13" s="19" t="s">
        <v>163</v>
      </c>
      <c r="I13">
        <f>I11*216/1000</f>
        <v>31.44433872502379</v>
      </c>
    </row>
    <row r="14" spans="2:10" ht="36" customHeight="1">
      <c r="B14" s="6">
        <f>'Tabla 6,2'!C15</f>
        <v>5</v>
      </c>
      <c r="C14" s="6">
        <v>5</v>
      </c>
      <c r="D14" s="5">
        <f>'Tabla 6,2'!E15</f>
        <v>41</v>
      </c>
      <c r="E14" s="19"/>
    </row>
    <row r="15" spans="2:10" ht="36" customHeight="1">
      <c r="B15" s="6">
        <f>'Tabla 6,2'!C16</f>
        <v>6</v>
      </c>
      <c r="C15" s="6">
        <v>9</v>
      </c>
      <c r="D15" s="5">
        <f>'Tabla 6,2'!E16</f>
        <v>38</v>
      </c>
      <c r="E15" s="19"/>
    </row>
    <row r="16" spans="2:10" ht="36" customHeight="1">
      <c r="B16" s="6">
        <f>'Tabla 6,2'!C17</f>
        <v>7</v>
      </c>
      <c r="C16" s="6">
        <v>6</v>
      </c>
      <c r="D16" s="5">
        <f>'Tabla 6,2'!E17</f>
        <v>36</v>
      </c>
      <c r="E16" s="19" t="s">
        <v>164</v>
      </c>
    </row>
    <row r="17" spans="2:5" ht="36" customHeight="1">
      <c r="B17" s="6">
        <f>'Tabla 6,2'!C18</f>
        <v>8</v>
      </c>
      <c r="C17" s="6">
        <v>8</v>
      </c>
      <c r="D17" s="5">
        <f>'Tabla 6,2'!E18</f>
        <v>72</v>
      </c>
      <c r="E17" s="19" t="s">
        <v>165</v>
      </c>
    </row>
    <row r="18" spans="2:5" ht="36" customHeight="1">
      <c r="B18" s="6">
        <f>'Tabla 6,2'!C19</f>
        <v>9</v>
      </c>
      <c r="C18" s="6">
        <v>7</v>
      </c>
      <c r="D18" s="5">
        <f>'Tabla 6,2'!E19</f>
        <v>33</v>
      </c>
      <c r="E18" s="19" t="s">
        <v>166</v>
      </c>
    </row>
    <row r="19" spans="2:5" ht="36" customHeight="1">
      <c r="B19" s="6">
        <f>'Tabla 6,2'!C20</f>
        <v>10</v>
      </c>
      <c r="C19" s="6">
        <v>5</v>
      </c>
      <c r="D19" s="5">
        <f>'Tabla 6,2'!E20</f>
        <v>52</v>
      </c>
      <c r="E19" s="19" t="s">
        <v>167</v>
      </c>
    </row>
    <row r="20" spans="2:5" ht="36" customHeight="1">
      <c r="B20" s="6">
        <f>'Tabla 6,2'!C21</f>
        <v>11</v>
      </c>
      <c r="C20" s="6">
        <v>10</v>
      </c>
      <c r="D20" s="5">
        <f>'Tabla 6,2'!E21</f>
        <v>40</v>
      </c>
      <c r="E20" s="19" t="s">
        <v>168</v>
      </c>
    </row>
    <row r="21" spans="2:5" ht="36" customHeight="1">
      <c r="B21" s="6">
        <f>'Tabla 6,2'!C22</f>
        <v>12</v>
      </c>
      <c r="C21" s="6">
        <v>8</v>
      </c>
      <c r="D21" s="5">
        <f>'Tabla 6,2'!E22</f>
        <v>73</v>
      </c>
      <c r="E21" s="19" t="s">
        <v>169</v>
      </c>
    </row>
    <row r="22" spans="2:5" ht="36" customHeight="1">
      <c r="B22" s="6">
        <f>'Tabla 6,2'!C23</f>
        <v>13</v>
      </c>
      <c r="C22" s="6">
        <v>9</v>
      </c>
      <c r="D22" s="5">
        <f>'Tabla 6,2'!E23</f>
        <v>55</v>
      </c>
      <c r="E22" s="19" t="s">
        <v>170</v>
      </c>
    </row>
    <row r="23" spans="2:5" ht="36" customHeight="1">
      <c r="B23" s="6">
        <f>'Tabla 6,2'!C24</f>
        <v>14</v>
      </c>
      <c r="C23" s="6">
        <v>10</v>
      </c>
      <c r="D23" s="5">
        <f>'Tabla 6,2'!E24</f>
        <v>46</v>
      </c>
      <c r="E23" s="19"/>
    </row>
    <row r="24" spans="2:5" ht="36" customHeight="1">
      <c r="B24" s="6">
        <f>'Tabla 6,2'!C25</f>
        <v>15</v>
      </c>
      <c r="C24" s="6">
        <v>13</v>
      </c>
      <c r="D24" s="5">
        <f>'Tabla 6,2'!E25</f>
        <v>69</v>
      </c>
      <c r="E24" s="19" t="s">
        <v>171</v>
      </c>
    </row>
    <row r="25" spans="2:5" ht="36" customHeight="1">
      <c r="B25" s="6">
        <f>'Tabla 6,2'!C26</f>
        <v>16</v>
      </c>
      <c r="C25" s="6">
        <v>11</v>
      </c>
      <c r="D25" s="5">
        <f>'Tabla 6,2'!E26</f>
        <v>57</v>
      </c>
      <c r="E25" s="19" t="s">
        <v>172</v>
      </c>
    </row>
    <row r="26" spans="2:5" ht="36" customHeight="1">
      <c r="B26" s="6">
        <f>'Tabla 6,2'!C27</f>
        <v>17</v>
      </c>
      <c r="C26" s="6">
        <v>9</v>
      </c>
      <c r="D26" s="5">
        <f>'Tabla 6,2'!E27</f>
        <v>42</v>
      </c>
      <c r="E26" s="19" t="s">
        <v>173</v>
      </c>
    </row>
    <row r="27" spans="2:5" ht="36" customHeight="1">
      <c r="B27" s="6">
        <f>'Tabla 6,2'!C28</f>
        <v>18</v>
      </c>
      <c r="C27" s="6">
        <v>8</v>
      </c>
      <c r="D27" s="5">
        <f>'Tabla 6,2'!E28</f>
        <v>86</v>
      </c>
      <c r="E27" s="19" t="s">
        <v>174</v>
      </c>
    </row>
    <row r="28" spans="2:5" ht="36" customHeight="1">
      <c r="B28" s="6">
        <f>'Tabla 6,2'!C29</f>
        <v>19</v>
      </c>
      <c r="C28" s="6">
        <v>7</v>
      </c>
      <c r="D28" s="5">
        <f>'Tabla 6,2'!E29</f>
        <v>62</v>
      </c>
      <c r="E28" s="19"/>
    </row>
    <row r="29" spans="2:5" ht="36" customHeight="1">
      <c r="B29" s="6">
        <f>'Tabla 6,2'!C30</f>
        <v>20</v>
      </c>
      <c r="C29" s="6">
        <v>8</v>
      </c>
      <c r="D29" s="5">
        <f>'Tabla 6,2'!E30</f>
        <v>58</v>
      </c>
      <c r="E29" s="19" t="s">
        <v>175</v>
      </c>
    </row>
    <row r="30" spans="2:5" ht="36" customHeight="1">
      <c r="B30" s="6">
        <f>'Tabla 6,2'!C31</f>
        <v>21</v>
      </c>
      <c r="C30" s="6">
        <v>10</v>
      </c>
      <c r="D30" s="5">
        <f>'Tabla 6,2'!E31</f>
        <v>72</v>
      </c>
      <c r="E30" s="19" t="s">
        <v>176</v>
      </c>
    </row>
    <row r="31" spans="2:5" ht="36" customHeight="1">
      <c r="B31" s="6">
        <f>'Tabla 6,2'!C32</f>
        <v>22</v>
      </c>
      <c r="C31" s="6">
        <v>11</v>
      </c>
      <c r="D31" s="5">
        <f>'Tabla 6,2'!E32</f>
        <v>50</v>
      </c>
      <c r="E31" s="19" t="s">
        <v>177</v>
      </c>
    </row>
    <row r="32" spans="2:5" ht="36" customHeight="1">
      <c r="B32" s="6">
        <f>'Tabla 6,2'!C33</f>
        <v>23</v>
      </c>
      <c r="C32" s="6">
        <v>10</v>
      </c>
      <c r="D32" s="5">
        <f>'Tabla 6,2'!E33</f>
        <v>60</v>
      </c>
      <c r="E32" s="19" t="s">
        <v>178</v>
      </c>
    </row>
    <row r="33" spans="2:5" ht="36" customHeight="1">
      <c r="B33" s="6">
        <f>'Tabla 6,2'!C34</f>
        <v>24</v>
      </c>
      <c r="C33" s="6">
        <v>4</v>
      </c>
      <c r="D33" s="5">
        <f>'Tabla 6,2'!E34</f>
        <v>84</v>
      </c>
      <c r="E33" s="19" t="s">
        <v>179</v>
      </c>
    </row>
    <row r="34" spans="2:5" ht="36" customHeight="1">
      <c r="B34" s="6">
        <f>'Tabla 6,2'!C35</f>
        <v>25</v>
      </c>
      <c r="C34" s="6">
        <v>6</v>
      </c>
      <c r="D34" s="5">
        <f>'Tabla 6,2'!E35</f>
        <v>54</v>
      </c>
      <c r="E34" s="19" t="s">
        <v>180</v>
      </c>
    </row>
    <row r="35" spans="2:5" ht="36" customHeight="1">
      <c r="B35" s="6">
        <f>'Tabla 6,2'!C36</f>
        <v>26</v>
      </c>
      <c r="C35" s="6">
        <v>9</v>
      </c>
      <c r="D35" s="5">
        <f>'Tabla 6,2'!E36</f>
        <v>77</v>
      </c>
      <c r="E35" s="19" t="s">
        <v>181</v>
      </c>
    </row>
    <row r="36" spans="2:5" ht="36" customHeight="1">
      <c r="B36" s="6">
        <f>'Tabla 6,2'!C37</f>
        <v>27</v>
      </c>
      <c r="C36" s="6">
        <v>8</v>
      </c>
      <c r="D36" s="5">
        <f>'Tabla 6,2'!E37</f>
        <v>56</v>
      </c>
      <c r="E36" s="19"/>
    </row>
    <row r="37" spans="2:5" ht="36" customHeight="1">
      <c r="B37" s="6">
        <f>'Tabla 6,2'!C38</f>
        <v>28</v>
      </c>
      <c r="C37" s="6">
        <v>10</v>
      </c>
      <c r="D37" s="5">
        <f>'Tabla 6,2'!E38</f>
        <v>57</v>
      </c>
      <c r="E37" s="19" t="s">
        <v>182</v>
      </c>
    </row>
    <row r="38" spans="2:5" ht="36" customHeight="1">
      <c r="B38" s="6">
        <f>'Tabla 6,2'!C39</f>
        <v>29</v>
      </c>
      <c r="C38" s="6">
        <v>9</v>
      </c>
      <c r="D38" s="5">
        <f>'Tabla 6,2'!E39</f>
        <v>41</v>
      </c>
      <c r="E38" s="19"/>
    </row>
    <row r="39" spans="2:5" ht="36" customHeight="1">
      <c r="B39" s="6">
        <f>'Tabla 6,2'!C40</f>
        <v>30</v>
      </c>
      <c r="C39" s="6">
        <v>9</v>
      </c>
      <c r="D39" s="5">
        <f>'Tabla 6,2'!E40</f>
        <v>74</v>
      </c>
      <c r="E39" s="19"/>
    </row>
    <row r="40" spans="2:5" ht="36" customHeight="1">
      <c r="B40" s="6">
        <f>'Tabla 6,2'!C41</f>
        <v>31</v>
      </c>
      <c r="C40" s="6">
        <v>9</v>
      </c>
      <c r="D40" s="5">
        <f>'Tabla 6,2'!E41</f>
        <v>78</v>
      </c>
      <c r="E40" s="19"/>
    </row>
    <row r="41" spans="2:5" ht="36" customHeight="1">
      <c r="B41" s="6">
        <f>'Tabla 6,2'!C42</f>
        <v>32</v>
      </c>
      <c r="C41" s="6">
        <v>8</v>
      </c>
      <c r="D41" s="5">
        <f>'Tabla 6,2'!E42</f>
        <v>69</v>
      </c>
      <c r="E41" s="19" t="s">
        <v>166</v>
      </c>
    </row>
    <row r="42" spans="2:5" ht="36" customHeight="1">
      <c r="B42" s="6">
        <f>'Tabla 6,2'!C43</f>
        <v>33</v>
      </c>
      <c r="C42" s="6">
        <v>12</v>
      </c>
      <c r="D42" s="5">
        <f>'Tabla 6,2'!E43</f>
        <v>35</v>
      </c>
      <c r="E42" s="19" t="s">
        <v>183</v>
      </c>
    </row>
    <row r="43" spans="2:5" ht="36" customHeight="1">
      <c r="B43" s="6">
        <f>'Tabla 6,2'!C44</f>
        <v>34</v>
      </c>
      <c r="C43" s="6">
        <v>8</v>
      </c>
      <c r="D43" s="5">
        <f>'Tabla 6,2'!E44</f>
        <v>63</v>
      </c>
      <c r="E43" s="19" t="s">
        <v>184</v>
      </c>
    </row>
    <row r="44" spans="2:5" ht="36" customHeight="1">
      <c r="B44" s="6">
        <f>'Tabla 6,2'!C45</f>
        <v>35</v>
      </c>
      <c r="C44" s="6">
        <v>7</v>
      </c>
      <c r="D44" s="5">
        <f>'Tabla 6,2'!E45</f>
        <v>80</v>
      </c>
      <c r="E44" s="19" t="s">
        <v>185</v>
      </c>
    </row>
    <row r="45" spans="2:5" ht="36" customHeight="1">
      <c r="B45" s="6">
        <f>'Tabla 6,2'!C46</f>
        <v>36</v>
      </c>
      <c r="C45" s="6">
        <v>11</v>
      </c>
      <c r="D45" s="5">
        <f>'Tabla 6,2'!E46</f>
        <v>56</v>
      </c>
      <c r="E45" s="19" t="s">
        <v>186</v>
      </c>
    </row>
    <row r="46" spans="2:5" ht="22.2" customHeight="1">
      <c r="B46" s="17" t="s">
        <v>3</v>
      </c>
      <c r="C46" s="18">
        <f>SUM(C10:C45)</f>
        <v>306</v>
      </c>
      <c r="D46" s="18">
        <f>SUM(D10:D45)</f>
        <v>2102</v>
      </c>
    </row>
    <row r="50" spans="3:6">
      <c r="C50" s="7" t="s">
        <v>7</v>
      </c>
      <c r="D50" s="7">
        <f>'Defectos Desarrollo 1'!C46 - C46</f>
        <v>218</v>
      </c>
      <c r="E50" s="8" t="s">
        <v>6</v>
      </c>
      <c r="F50" s="8"/>
    </row>
    <row r="51" spans="3:6">
      <c r="C51" s="8"/>
      <c r="D51" s="8"/>
      <c r="E51" s="8"/>
      <c r="F51" s="8"/>
    </row>
    <row r="52" spans="3:6">
      <c r="C52" s="8"/>
      <c r="D52" s="11" t="s">
        <v>4</v>
      </c>
      <c r="E52" s="10">
        <f>D50*'Defectos Desarrollo 1'!I11/I10</f>
        <v>49.280414150129424</v>
      </c>
      <c r="F52" s="8"/>
    </row>
    <row r="53" spans="3:6">
      <c r="C53" s="8"/>
      <c r="D53" s="8"/>
      <c r="E53" s="8"/>
      <c r="F53" s="8"/>
    </row>
    <row r="54" spans="3:6">
      <c r="C54" s="9"/>
      <c r="D54" s="90" t="s">
        <v>189</v>
      </c>
      <c r="E54" s="90"/>
      <c r="F54" s="90"/>
    </row>
  </sheetData>
  <mergeCells count="8">
    <mergeCell ref="D54:F54"/>
    <mergeCell ref="B2:G2"/>
    <mergeCell ref="B3:G3"/>
    <mergeCell ref="B4:B6"/>
    <mergeCell ref="D4:D6"/>
    <mergeCell ref="E4:E6"/>
    <mergeCell ref="F4:F5"/>
    <mergeCell ref="G4:G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6D85A-ECBF-4724-AA0D-58449E80544B}">
  <dimension ref="A1:I49"/>
  <sheetViews>
    <sheetView showGridLines="0" zoomScale="85" zoomScaleNormal="85" workbookViewId="0">
      <selection activeCell="C12" sqref="C12"/>
    </sheetView>
  </sheetViews>
  <sheetFormatPr baseColWidth="10" defaultRowHeight="14.4"/>
  <cols>
    <col min="2" max="2" width="9.109375" customWidth="1"/>
    <col min="3" max="4" width="20.109375" customWidth="1"/>
    <col min="5" max="5" width="16.21875" customWidth="1"/>
    <col min="6" max="6" width="16" customWidth="1"/>
    <col min="7" max="7" width="15.77734375" customWidth="1"/>
    <col min="9" max="9" width="12.5546875" bestFit="1" customWidth="1"/>
    <col min="10" max="10" width="22.109375" customWidth="1"/>
  </cols>
  <sheetData>
    <row r="1" spans="1:8">
      <c r="A1" t="s">
        <v>199</v>
      </c>
    </row>
    <row r="2" spans="1:8">
      <c r="B2" s="75" t="s">
        <v>137</v>
      </c>
      <c r="C2" s="75"/>
      <c r="D2" s="75"/>
      <c r="E2" s="75"/>
      <c r="F2" s="75"/>
      <c r="G2" s="75"/>
    </row>
    <row r="3" spans="1:8" ht="14.4" customHeight="1">
      <c r="B3" s="91" t="s">
        <v>200</v>
      </c>
      <c r="C3" s="92"/>
      <c r="D3" s="92"/>
      <c r="E3" s="92"/>
      <c r="F3" s="36" t="s">
        <v>202</v>
      </c>
      <c r="G3" s="37" t="s">
        <v>203</v>
      </c>
    </row>
    <row r="4" spans="1:8" ht="15.6">
      <c r="B4" s="76" t="s">
        <v>158</v>
      </c>
      <c r="C4" s="76"/>
      <c r="D4" s="76"/>
      <c r="E4" s="76"/>
      <c r="F4" s="76"/>
      <c r="G4" s="76"/>
    </row>
    <row r="5" spans="1:8">
      <c r="B5" s="77" t="s">
        <v>139</v>
      </c>
      <c r="C5" s="14" t="s">
        <v>140</v>
      </c>
      <c r="D5" s="78" t="s">
        <v>141</v>
      </c>
      <c r="E5" s="81" t="s">
        <v>159</v>
      </c>
      <c r="F5" s="77" t="s">
        <v>142</v>
      </c>
      <c r="G5" s="84" t="s">
        <v>187</v>
      </c>
    </row>
    <row r="6" spans="1:8" ht="23.4" customHeight="1">
      <c r="B6" s="77"/>
      <c r="C6" s="14" t="s">
        <v>144</v>
      </c>
      <c r="D6" s="79"/>
      <c r="E6" s="82"/>
      <c r="F6" s="77"/>
      <c r="G6" s="84"/>
    </row>
    <row r="7" spans="1:8" ht="23.4" customHeight="1">
      <c r="B7" s="77"/>
      <c r="C7" s="14" t="s">
        <v>145</v>
      </c>
      <c r="D7" s="80"/>
      <c r="E7" s="83"/>
      <c r="F7" s="20" t="s">
        <v>146</v>
      </c>
      <c r="G7" s="5">
        <v>2563</v>
      </c>
    </row>
    <row r="8" spans="1:8" ht="23.4" customHeight="1"/>
    <row r="9" spans="1:8" ht="18" customHeight="1">
      <c r="B9" s="51" t="s">
        <v>201</v>
      </c>
      <c r="C9" s="52"/>
      <c r="D9" s="53" t="s">
        <v>208</v>
      </c>
      <c r="E9" s="53" t="s">
        <v>209</v>
      </c>
      <c r="F9" s="53" t="s">
        <v>210</v>
      </c>
      <c r="G9" s="52"/>
      <c r="H9" s="67"/>
    </row>
    <row r="10" spans="1:8" ht="18" customHeight="1">
      <c r="B10" s="42"/>
      <c r="C10" s="47" t="s">
        <v>11</v>
      </c>
      <c r="D10" s="43">
        <f>'Tabla 6,4'!F64</f>
        <v>2.0670789724072312</v>
      </c>
      <c r="E10" s="43">
        <f>'Tabla 6,4'!F63</f>
        <v>2.4804947668886776</v>
      </c>
      <c r="F10" s="43">
        <f>AVERAGE(E10,D10)</f>
        <v>2.2737868696479544</v>
      </c>
      <c r="G10" s="8"/>
      <c r="H10" s="39"/>
    </row>
    <row r="11" spans="1:8" ht="18" customHeight="1">
      <c r="B11" s="42"/>
      <c r="C11" s="47" t="s">
        <v>204</v>
      </c>
      <c r="D11" s="43">
        <f>60/D10</f>
        <v>29.026467203682394</v>
      </c>
      <c r="E11" s="43">
        <f>60/E10</f>
        <v>24.188722669735327</v>
      </c>
      <c r="F11" s="43">
        <f t="shared" ref="F11:F12" si="0">AVERAGE(E11,D11)</f>
        <v>26.60759493670886</v>
      </c>
      <c r="G11" s="8"/>
      <c r="H11" s="39"/>
    </row>
    <row r="12" spans="1:8" ht="18" customHeight="1">
      <c r="B12" s="42"/>
      <c r="C12" s="47" t="s">
        <v>205</v>
      </c>
      <c r="D12" s="43">
        <f>'Defectos Desarrollo 1'!I11</f>
        <v>226.05694564279551</v>
      </c>
      <c r="E12" s="43">
        <f>1000*'Defectos Desarrollo 1_2'!C46/'Defectos Desarrollo 1_2'!D46</f>
        <v>145.57564224548048</v>
      </c>
      <c r="F12" s="43">
        <f t="shared" si="0"/>
        <v>185.81629394413801</v>
      </c>
      <c r="G12" s="8"/>
      <c r="H12" s="39"/>
    </row>
    <row r="13" spans="1:8" ht="18" customHeight="1">
      <c r="B13" s="42"/>
      <c r="C13" s="47" t="s">
        <v>206</v>
      </c>
      <c r="D13" s="8"/>
      <c r="E13" s="8"/>
      <c r="F13" s="8"/>
      <c r="G13" s="8"/>
      <c r="H13" s="39"/>
    </row>
    <row r="14" spans="1:8" ht="18" customHeight="1">
      <c r="B14" s="42"/>
      <c r="C14" s="47" t="s">
        <v>207</v>
      </c>
      <c r="D14" s="8"/>
      <c r="E14" s="8"/>
      <c r="F14" s="8"/>
      <c r="G14" s="8"/>
      <c r="H14" s="39"/>
    </row>
    <row r="15" spans="1:8" ht="18" customHeight="1">
      <c r="B15" s="49" t="s">
        <v>211</v>
      </c>
      <c r="C15" s="50"/>
      <c r="D15" s="50"/>
      <c r="E15" s="50"/>
      <c r="F15" s="50"/>
      <c r="G15" s="50"/>
      <c r="H15" s="68"/>
    </row>
    <row r="16" spans="1:8" ht="18" customHeight="1">
      <c r="B16" s="40"/>
      <c r="C16" s="46"/>
      <c r="D16" s="41"/>
      <c r="E16" s="41"/>
      <c r="F16" s="41"/>
      <c r="G16" s="41"/>
      <c r="H16" s="39"/>
    </row>
    <row r="17" spans="2:9" ht="18" customHeight="1">
      <c r="B17" s="42"/>
      <c r="C17" s="47" t="s">
        <v>212</v>
      </c>
      <c r="D17" s="8">
        <f>'Defectos Desarrollo 1'!D46</f>
        <v>2318</v>
      </c>
      <c r="E17" s="8">
        <f>'Defectos Desarrollo 1_2'!D46</f>
        <v>2102</v>
      </c>
      <c r="F17" s="8">
        <f>AVERAGE(D17,E17)</f>
        <v>2210</v>
      </c>
      <c r="G17" s="8"/>
      <c r="H17" s="39"/>
    </row>
    <row r="18" spans="2:9" ht="18" customHeight="1">
      <c r="B18" s="42"/>
      <c r="C18" s="47" t="s">
        <v>213</v>
      </c>
      <c r="D18" s="8">
        <f>D17+(D17*0.1)</f>
        <v>2549.8000000000002</v>
      </c>
      <c r="E18" s="8">
        <f>E17+(E17*0.2)</f>
        <v>2522.4</v>
      </c>
      <c r="F18" s="8">
        <f t="shared" ref="F18:F19" si="1">AVERAGE(D18,E18)</f>
        <v>2536.1000000000004</v>
      </c>
      <c r="G18" s="8"/>
      <c r="H18" s="39"/>
    </row>
    <row r="19" spans="2:9" ht="18" customHeight="1">
      <c r="B19" s="42"/>
      <c r="C19" s="47" t="s">
        <v>214</v>
      </c>
      <c r="D19" s="8">
        <f>D17-(D17*0.1)</f>
        <v>2086.1999999999998</v>
      </c>
      <c r="E19" s="8">
        <f>E17-(E17*0.2)</f>
        <v>1681.6</v>
      </c>
      <c r="F19" s="8">
        <f t="shared" si="1"/>
        <v>1883.8999999999999</v>
      </c>
      <c r="G19" s="8"/>
      <c r="H19" s="39"/>
    </row>
    <row r="20" spans="2:9" ht="18" customHeight="1">
      <c r="B20" s="44"/>
      <c r="C20" s="47"/>
      <c r="D20" s="8"/>
      <c r="E20" s="8"/>
      <c r="F20" s="8"/>
      <c r="G20" s="8"/>
      <c r="H20" s="39"/>
    </row>
    <row r="21" spans="2:9" ht="18" customHeight="1">
      <c r="B21" s="54" t="s">
        <v>215</v>
      </c>
      <c r="C21" s="55"/>
      <c r="D21" s="56" t="s">
        <v>208</v>
      </c>
      <c r="E21" s="56" t="s">
        <v>209</v>
      </c>
      <c r="F21" s="56" t="s">
        <v>210</v>
      </c>
      <c r="G21" s="56" t="s">
        <v>224</v>
      </c>
      <c r="H21" s="69"/>
    </row>
    <row r="22" spans="2:9" ht="18" customHeight="1">
      <c r="B22" s="40"/>
      <c r="C22" s="47" t="s">
        <v>216</v>
      </c>
      <c r="D22" s="8">
        <v>8</v>
      </c>
      <c r="E22" s="8">
        <v>6</v>
      </c>
      <c r="F22" s="8">
        <f>AVERAGE(D22,E22)</f>
        <v>7</v>
      </c>
      <c r="G22" s="43">
        <f>(F22/F29)*100</f>
        <v>8.8607594936708853</v>
      </c>
      <c r="H22" s="39"/>
    </row>
    <row r="23" spans="2:9" ht="18" customHeight="1">
      <c r="B23" s="42"/>
      <c r="C23" s="47" t="s">
        <v>217</v>
      </c>
      <c r="D23" s="8">
        <v>19</v>
      </c>
      <c r="E23" s="8">
        <v>10</v>
      </c>
      <c r="F23" s="8">
        <f t="shared" ref="F23:F28" si="2">AVERAGE(D23,E23)</f>
        <v>14.5</v>
      </c>
      <c r="G23" s="43">
        <f>(F23/$F$29)*100</f>
        <v>18.354430379746837</v>
      </c>
      <c r="H23" s="39"/>
    </row>
    <row r="24" spans="2:9" ht="18" customHeight="1">
      <c r="B24" s="42"/>
      <c r="C24" s="47" t="s">
        <v>218</v>
      </c>
      <c r="D24" s="8">
        <v>31</v>
      </c>
      <c r="E24" s="8">
        <v>30</v>
      </c>
      <c r="F24" s="8">
        <f t="shared" si="2"/>
        <v>30.5</v>
      </c>
      <c r="G24" s="43">
        <f t="shared" ref="G24:G28" si="3">(F24/$F$29)*100</f>
        <v>38.607594936708864</v>
      </c>
      <c r="H24" s="39"/>
    </row>
    <row r="25" spans="2:9" ht="18" customHeight="1">
      <c r="B25" s="42"/>
      <c r="C25" s="47" t="s">
        <v>219</v>
      </c>
      <c r="D25" s="8">
        <v>11</v>
      </c>
      <c r="E25" s="8">
        <v>10</v>
      </c>
      <c r="F25" s="8">
        <f t="shared" si="2"/>
        <v>10.5</v>
      </c>
      <c r="G25" s="43">
        <f t="shared" si="3"/>
        <v>13.291139240506327</v>
      </c>
      <c r="H25" s="39"/>
    </row>
    <row r="26" spans="2:9" ht="18" customHeight="1">
      <c r="B26" s="42"/>
      <c r="C26" s="47" t="s">
        <v>220</v>
      </c>
      <c r="D26" s="8">
        <v>6</v>
      </c>
      <c r="E26" s="8">
        <v>4</v>
      </c>
      <c r="F26" s="8">
        <f t="shared" si="2"/>
        <v>5</v>
      </c>
      <c r="G26" s="43">
        <f t="shared" si="3"/>
        <v>6.3291139240506329</v>
      </c>
      <c r="H26" s="39"/>
    </row>
    <row r="27" spans="2:9" ht="18" customHeight="1">
      <c r="B27" s="42"/>
      <c r="C27" s="47" t="s">
        <v>221</v>
      </c>
      <c r="D27" s="8">
        <v>9</v>
      </c>
      <c r="E27" s="8">
        <v>8</v>
      </c>
      <c r="F27" s="8">
        <f t="shared" si="2"/>
        <v>8.5</v>
      </c>
      <c r="G27" s="43">
        <f t="shared" si="3"/>
        <v>10.759493670886076</v>
      </c>
      <c r="H27" s="39"/>
    </row>
    <row r="28" spans="2:9" ht="18" customHeight="1">
      <c r="B28" s="42"/>
      <c r="C28" s="47" t="s">
        <v>222</v>
      </c>
      <c r="D28" s="8">
        <v>2</v>
      </c>
      <c r="E28" s="8">
        <v>4</v>
      </c>
      <c r="F28" s="8">
        <f t="shared" si="2"/>
        <v>3</v>
      </c>
      <c r="G28" s="43">
        <f t="shared" si="3"/>
        <v>3.79746835443038</v>
      </c>
      <c r="H28" s="39"/>
    </row>
    <row r="29" spans="2:9" ht="18" customHeight="1">
      <c r="B29" s="42"/>
      <c r="C29" s="47" t="s">
        <v>223</v>
      </c>
      <c r="D29" s="8">
        <f>SUM(D22:D28)</f>
        <v>86</v>
      </c>
      <c r="E29" s="8">
        <f t="shared" ref="E29:G29" si="4">SUM(E22:E28)</f>
        <v>72</v>
      </c>
      <c r="F29" s="8">
        <f t="shared" si="4"/>
        <v>79</v>
      </c>
      <c r="G29" s="8">
        <f t="shared" si="4"/>
        <v>100</v>
      </c>
      <c r="H29" s="39"/>
      <c r="I29" s="74"/>
    </row>
    <row r="30" spans="2:9" ht="18" customHeight="1">
      <c r="B30" s="42"/>
      <c r="C30" s="47" t="s">
        <v>233</v>
      </c>
      <c r="D30" s="8">
        <f>D29+20</f>
        <v>106</v>
      </c>
      <c r="E30" s="8"/>
      <c r="F30" s="8"/>
      <c r="G30" s="8"/>
      <c r="H30" s="39"/>
    </row>
    <row r="31" spans="2:9" ht="18" customHeight="1">
      <c r="B31" s="42"/>
      <c r="C31" s="47" t="s">
        <v>234</v>
      </c>
      <c r="D31" s="8">
        <f>D29-20</f>
        <v>66</v>
      </c>
      <c r="E31" s="8"/>
      <c r="F31" s="8"/>
      <c r="G31" s="8"/>
      <c r="H31" s="39"/>
    </row>
    <row r="32" spans="2:9" ht="18" customHeight="1">
      <c r="B32" s="57" t="s">
        <v>225</v>
      </c>
      <c r="C32" s="58"/>
      <c r="D32" s="59" t="s">
        <v>208</v>
      </c>
      <c r="E32" s="59" t="s">
        <v>209</v>
      </c>
      <c r="F32" s="59" t="s">
        <v>210</v>
      </c>
      <c r="G32" s="59" t="s">
        <v>224</v>
      </c>
      <c r="H32" s="60" t="s">
        <v>232</v>
      </c>
    </row>
    <row r="33" spans="2:8" ht="18" customHeight="1">
      <c r="B33" s="42"/>
      <c r="C33" s="47" t="s">
        <v>216</v>
      </c>
      <c r="D33" s="8">
        <v>30</v>
      </c>
      <c r="E33" s="8">
        <v>25</v>
      </c>
      <c r="F33" s="8">
        <f>AVERAGE(D33,E33)</f>
        <v>27.5</v>
      </c>
      <c r="G33" s="43">
        <f>(F33/$F$39)*100</f>
        <v>5.0644567219152856</v>
      </c>
      <c r="H33" s="66">
        <f t="shared" ref="H33:H38" si="5">E33/E22</f>
        <v>4.166666666666667</v>
      </c>
    </row>
    <row r="34" spans="2:8" ht="18" customHeight="1">
      <c r="B34" s="42"/>
      <c r="C34" s="47" t="s">
        <v>217</v>
      </c>
      <c r="D34" s="8">
        <v>51</v>
      </c>
      <c r="E34" s="8">
        <v>42</v>
      </c>
      <c r="F34" s="8">
        <f t="shared" ref="F34:F38" si="6">AVERAGE(D34,E34)</f>
        <v>46.5</v>
      </c>
      <c r="G34" s="43">
        <f t="shared" ref="G34:G38" si="7">(F34/$F$39)*100</f>
        <v>8.5635359116022105</v>
      </c>
      <c r="H34" s="66">
        <f t="shared" si="5"/>
        <v>4.2</v>
      </c>
    </row>
    <row r="35" spans="2:8" ht="18" customHeight="1">
      <c r="B35" s="42"/>
      <c r="C35" s="47" t="s">
        <v>218</v>
      </c>
      <c r="D35" s="8">
        <v>360</v>
      </c>
      <c r="E35" s="8">
        <v>269</v>
      </c>
      <c r="F35" s="8">
        <f t="shared" si="6"/>
        <v>314.5</v>
      </c>
      <c r="G35" s="43">
        <f t="shared" si="7"/>
        <v>57.918968692449354</v>
      </c>
      <c r="H35" s="66">
        <f t="shared" si="5"/>
        <v>8.9666666666666668</v>
      </c>
    </row>
    <row r="36" spans="2:8" ht="18" customHeight="1">
      <c r="B36" s="42"/>
      <c r="C36" s="47" t="s">
        <v>219</v>
      </c>
      <c r="D36" s="8">
        <v>100</v>
      </c>
      <c r="E36" s="8">
        <v>84</v>
      </c>
      <c r="F36" s="8">
        <f t="shared" si="6"/>
        <v>92</v>
      </c>
      <c r="G36" s="43">
        <f t="shared" si="7"/>
        <v>16.94290976058932</v>
      </c>
      <c r="H36" s="66">
        <f t="shared" si="5"/>
        <v>8.4</v>
      </c>
    </row>
    <row r="37" spans="2:8" ht="18" customHeight="1">
      <c r="B37" s="42"/>
      <c r="C37" s="47" t="s">
        <v>226</v>
      </c>
      <c r="D37" s="8">
        <v>15</v>
      </c>
      <c r="E37" s="8">
        <v>80</v>
      </c>
      <c r="F37" s="8">
        <f t="shared" si="6"/>
        <v>47.5</v>
      </c>
      <c r="G37" s="43">
        <f t="shared" si="7"/>
        <v>8.7476979742173118</v>
      </c>
      <c r="H37" s="66">
        <f t="shared" si="5"/>
        <v>20</v>
      </c>
    </row>
    <row r="38" spans="2:8" ht="18" customHeight="1">
      <c r="B38" s="42"/>
      <c r="C38" s="47" t="s">
        <v>221</v>
      </c>
      <c r="D38" s="8">
        <v>6</v>
      </c>
      <c r="E38" s="8">
        <v>24</v>
      </c>
      <c r="F38" s="8">
        <f t="shared" si="6"/>
        <v>15</v>
      </c>
      <c r="G38" s="43">
        <f t="shared" si="7"/>
        <v>2.7624309392265194</v>
      </c>
      <c r="H38" s="66">
        <f t="shared" si="5"/>
        <v>3</v>
      </c>
    </row>
    <row r="39" spans="2:8" ht="18" customHeight="1">
      <c r="B39" s="42"/>
      <c r="C39" s="47" t="s">
        <v>223</v>
      </c>
      <c r="D39" s="8">
        <f>SUM(D33:D38)</f>
        <v>562</v>
      </c>
      <c r="E39" s="8">
        <f t="shared" ref="E39:H39" si="8">SUM(E33:E38)</f>
        <v>524</v>
      </c>
      <c r="F39" s="8">
        <f t="shared" si="8"/>
        <v>543</v>
      </c>
      <c r="G39" s="8">
        <f t="shared" si="8"/>
        <v>100</v>
      </c>
      <c r="H39" s="70">
        <f t="shared" si="8"/>
        <v>48.733333333333334</v>
      </c>
    </row>
    <row r="40" spans="2:8" ht="18" customHeight="1">
      <c r="B40" s="61" t="s">
        <v>227</v>
      </c>
      <c r="C40" s="62"/>
      <c r="D40" s="63" t="s">
        <v>208</v>
      </c>
      <c r="E40" s="63" t="s">
        <v>209</v>
      </c>
      <c r="F40" s="63" t="s">
        <v>210</v>
      </c>
      <c r="G40" s="63" t="s">
        <v>224</v>
      </c>
      <c r="H40" s="64" t="s">
        <v>232</v>
      </c>
    </row>
    <row r="41" spans="2:8" ht="18" customHeight="1">
      <c r="B41" s="42"/>
      <c r="C41" s="47" t="s">
        <v>216</v>
      </c>
      <c r="D41" s="8">
        <v>15</v>
      </c>
      <c r="E41" s="8">
        <v>20</v>
      </c>
      <c r="F41" s="8">
        <f>AVERAGE(D41,E41)</f>
        <v>17.5</v>
      </c>
      <c r="G41" s="43">
        <f>(F41/$F$47)*100</f>
        <v>6.0869565217391308</v>
      </c>
      <c r="H41" s="71">
        <f t="shared" ref="H41:H46" si="9">E41/E22</f>
        <v>3.3333333333333335</v>
      </c>
    </row>
    <row r="42" spans="2:8" ht="18" customHeight="1">
      <c r="B42" s="42"/>
      <c r="C42" s="47" t="s">
        <v>217</v>
      </c>
      <c r="D42" s="8">
        <v>30</v>
      </c>
      <c r="E42" s="8">
        <v>35</v>
      </c>
      <c r="F42" s="8">
        <f t="shared" ref="F42:F46" si="10">AVERAGE(D42,E42)</f>
        <v>32.5</v>
      </c>
      <c r="G42" s="43">
        <f t="shared" ref="G42:G46" si="11">(F42/$F$47)*100</f>
        <v>11.304347826086957</v>
      </c>
      <c r="H42" s="71">
        <f t="shared" si="9"/>
        <v>3.5</v>
      </c>
    </row>
    <row r="43" spans="2:8" ht="18" customHeight="1">
      <c r="B43" s="42"/>
      <c r="C43" s="47" t="s">
        <v>218</v>
      </c>
      <c r="D43" s="8">
        <v>140</v>
      </c>
      <c r="E43" s="8">
        <v>153</v>
      </c>
      <c r="F43" s="8">
        <f t="shared" si="10"/>
        <v>146.5</v>
      </c>
      <c r="G43" s="43">
        <f t="shared" si="11"/>
        <v>50.956521739130437</v>
      </c>
      <c r="H43" s="71">
        <f t="shared" si="9"/>
        <v>5.0999999999999996</v>
      </c>
    </row>
    <row r="44" spans="2:8" ht="18" customHeight="1">
      <c r="B44" s="42"/>
      <c r="C44" s="47" t="s">
        <v>219</v>
      </c>
      <c r="D44" s="8">
        <v>46</v>
      </c>
      <c r="E44" s="8">
        <v>51</v>
      </c>
      <c r="F44" s="8">
        <f t="shared" si="10"/>
        <v>48.5</v>
      </c>
      <c r="G44" s="43">
        <f t="shared" si="11"/>
        <v>16.869565217391305</v>
      </c>
      <c r="H44" s="71">
        <f t="shared" si="9"/>
        <v>5.0999999999999996</v>
      </c>
    </row>
    <row r="45" spans="2:8" ht="18" customHeight="1">
      <c r="B45" s="42"/>
      <c r="C45" s="47" t="s">
        <v>226</v>
      </c>
      <c r="D45" s="8">
        <v>28</v>
      </c>
      <c r="E45" s="8">
        <v>32</v>
      </c>
      <c r="F45" s="8">
        <f t="shared" si="10"/>
        <v>30</v>
      </c>
      <c r="G45" s="43">
        <f t="shared" si="11"/>
        <v>10.434782608695652</v>
      </c>
      <c r="H45" s="71">
        <f t="shared" si="9"/>
        <v>8</v>
      </c>
    </row>
    <row r="46" spans="2:8" ht="18" customHeight="1">
      <c r="B46" s="42"/>
      <c r="C46" s="47" t="s">
        <v>221</v>
      </c>
      <c r="D46" s="8">
        <v>10</v>
      </c>
      <c r="E46" s="8">
        <v>15</v>
      </c>
      <c r="F46" s="8">
        <f t="shared" si="10"/>
        <v>12.5</v>
      </c>
      <c r="G46" s="43">
        <f t="shared" si="11"/>
        <v>4.3478260869565215</v>
      </c>
      <c r="H46" s="71">
        <f t="shared" si="9"/>
        <v>1.875</v>
      </c>
    </row>
    <row r="47" spans="2:8">
      <c r="B47" s="44"/>
      <c r="C47" s="48" t="s">
        <v>223</v>
      </c>
      <c r="D47" s="45">
        <f>SUM(D41:D46)</f>
        <v>269</v>
      </c>
      <c r="E47" s="45">
        <f t="shared" ref="E47:H47" si="12">SUM(E41:E46)</f>
        <v>306</v>
      </c>
      <c r="F47" s="45">
        <f t="shared" si="12"/>
        <v>287.5</v>
      </c>
      <c r="G47" s="45">
        <f t="shared" si="12"/>
        <v>100.00000000000001</v>
      </c>
      <c r="H47" s="72">
        <f t="shared" si="12"/>
        <v>26.908333333333331</v>
      </c>
    </row>
    <row r="48" spans="2:8">
      <c r="C48" s="12"/>
    </row>
    <row r="49" spans="3:3">
      <c r="C49" s="12"/>
    </row>
  </sheetData>
  <mergeCells count="8">
    <mergeCell ref="B3:E3"/>
    <mergeCell ref="B2:G2"/>
    <mergeCell ref="B4:G4"/>
    <mergeCell ref="B5:B7"/>
    <mergeCell ref="D5:D7"/>
    <mergeCell ref="E5:E7"/>
    <mergeCell ref="F5:F6"/>
    <mergeCell ref="G5:G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68BEF-0017-40A6-915E-6607882C3F73}">
  <sheetPr>
    <pageSetUpPr fitToPage="1"/>
  </sheetPr>
  <dimension ref="B1:N167"/>
  <sheetViews>
    <sheetView topLeftCell="D1" zoomScaleNormal="100" workbookViewId="0">
      <selection activeCell="P16" sqref="P16"/>
    </sheetView>
  </sheetViews>
  <sheetFormatPr baseColWidth="10" defaultColWidth="9.109375" defaultRowHeight="13.8"/>
  <cols>
    <col min="1" max="1" width="3.88671875" style="93" customWidth="1"/>
    <col min="2" max="2" width="20.6640625" style="93" customWidth="1"/>
    <col min="3" max="3" width="4.6640625" style="93" customWidth="1"/>
    <col min="4" max="4" width="20.6640625" style="93" customWidth="1"/>
    <col min="5" max="5" width="4.6640625" style="93" customWidth="1"/>
    <col min="6" max="6" width="20.6640625" style="93" customWidth="1"/>
    <col min="7" max="7" width="4.6640625" style="93" customWidth="1"/>
    <col min="8" max="8" width="20.6640625" style="93" customWidth="1"/>
    <col min="9" max="9" width="4.6640625" style="93" customWidth="1"/>
    <col min="10" max="10" width="20.6640625" style="93" customWidth="1"/>
    <col min="11" max="11" width="4.6640625" style="93" customWidth="1"/>
    <col min="12" max="12" width="20.6640625" style="93" customWidth="1"/>
    <col min="13" max="13" width="4.6640625" style="93" customWidth="1"/>
    <col min="14" max="14" width="20.6640625" style="93" customWidth="1"/>
    <col min="15" max="16384" width="9.109375" style="93"/>
  </cols>
  <sheetData>
    <row r="1" spans="2:14" ht="15.6">
      <c r="C1" s="130" t="s">
        <v>284</v>
      </c>
      <c r="D1" s="129"/>
      <c r="E1" s="129"/>
      <c r="F1" s="129"/>
      <c r="G1" s="129"/>
      <c r="H1" s="128"/>
    </row>
    <row r="2" spans="2:14">
      <c r="C2" s="125">
        <v>10</v>
      </c>
      <c r="D2" s="93" t="s">
        <v>283</v>
      </c>
      <c r="E2" s="93">
        <v>50</v>
      </c>
      <c r="F2" s="93" t="s">
        <v>282</v>
      </c>
      <c r="G2" s="93">
        <v>90</v>
      </c>
      <c r="H2" s="124" t="s">
        <v>281</v>
      </c>
    </row>
    <row r="3" spans="2:14">
      <c r="C3" s="125">
        <v>20</v>
      </c>
      <c r="D3" s="93" t="s">
        <v>280</v>
      </c>
      <c r="E3" s="93">
        <v>60</v>
      </c>
      <c r="F3" s="93" t="s">
        <v>279</v>
      </c>
      <c r="G3" s="93">
        <v>100</v>
      </c>
      <c r="H3" s="124" t="s">
        <v>278</v>
      </c>
      <c r="J3" s="127" t="s">
        <v>277</v>
      </c>
      <c r="K3" s="127"/>
      <c r="L3" s="126">
        <f>SUM(L14+L21+L28+L35+L42+L49+L56+L62+L68+L74+L80+L86+L92+L98+L104+L110+L116+L122+L128+L134+L140+L146+L152+L158+L164)</f>
        <v>778</v>
      </c>
    </row>
    <row r="4" spans="2:14">
      <c r="C4" s="125">
        <v>30</v>
      </c>
      <c r="D4" s="93" t="s">
        <v>276</v>
      </c>
      <c r="E4" s="93">
        <v>70</v>
      </c>
      <c r="F4" s="93" t="s">
        <v>275</v>
      </c>
      <c r="H4" s="124"/>
    </row>
    <row r="5" spans="2:14">
      <c r="C5" s="123">
        <v>40</v>
      </c>
      <c r="D5" s="122" t="s">
        <v>274</v>
      </c>
      <c r="E5" s="122">
        <v>80</v>
      </c>
      <c r="F5" s="122" t="s">
        <v>273</v>
      </c>
      <c r="G5" s="122"/>
      <c r="H5" s="121"/>
    </row>
    <row r="7" spans="2:14" ht="13.8" customHeight="1">
      <c r="B7" s="119" t="s">
        <v>139</v>
      </c>
      <c r="C7" s="120" t="s">
        <v>140</v>
      </c>
      <c r="D7" s="120"/>
      <c r="E7" s="120"/>
      <c r="F7" s="119" t="s">
        <v>141</v>
      </c>
      <c r="G7" s="118" t="s">
        <v>159</v>
      </c>
      <c r="H7" s="118"/>
      <c r="I7" s="118"/>
      <c r="J7" s="119" t="s">
        <v>142</v>
      </c>
      <c r="K7" s="116" t="s">
        <v>187</v>
      </c>
      <c r="L7" s="116"/>
    </row>
    <row r="8" spans="2:14" ht="14.4" customHeight="1">
      <c r="B8" s="119"/>
      <c r="C8" s="120" t="s">
        <v>144</v>
      </c>
      <c r="D8" s="120"/>
      <c r="E8" s="120"/>
      <c r="F8" s="119"/>
      <c r="G8" s="118"/>
      <c r="H8" s="118"/>
      <c r="I8" s="118"/>
      <c r="J8" s="119"/>
      <c r="K8" s="116"/>
      <c r="L8" s="116"/>
    </row>
    <row r="9" spans="2:14" ht="14.4">
      <c r="B9" s="119"/>
      <c r="C9" s="120" t="s">
        <v>145</v>
      </c>
      <c r="D9" s="120"/>
      <c r="E9" s="120"/>
      <c r="F9" s="119"/>
      <c r="G9" s="118"/>
      <c r="H9" s="118"/>
      <c r="I9" s="118"/>
      <c r="J9" s="117" t="s">
        <v>146</v>
      </c>
      <c r="K9" s="116">
        <v>2563</v>
      </c>
      <c r="L9" s="116"/>
    </row>
    <row r="10" spans="2:14" ht="13.8" customHeight="1" thickBot="1"/>
    <row r="11" spans="2:14" ht="4.8" customHeight="1">
      <c r="B11" s="112"/>
      <c r="C11" s="111"/>
      <c r="D11" s="111"/>
      <c r="E11" s="111"/>
      <c r="F11" s="111"/>
      <c r="G11" s="111"/>
      <c r="H11" s="111"/>
      <c r="I11" s="111"/>
      <c r="J11" s="111"/>
      <c r="K11" s="111"/>
      <c r="L11" s="111"/>
      <c r="M11" s="111"/>
      <c r="N11" s="110"/>
    </row>
    <row r="12" spans="2:14" s="107" customFormat="1" ht="10.8">
      <c r="B12" s="109" t="s">
        <v>245</v>
      </c>
      <c r="D12" s="108" t="s">
        <v>244</v>
      </c>
      <c r="F12" s="108" t="s">
        <v>243</v>
      </c>
      <c r="H12" s="108" t="s">
        <v>242</v>
      </c>
      <c r="J12" s="108" t="s">
        <v>241</v>
      </c>
      <c r="L12" s="108" t="s">
        <v>272</v>
      </c>
      <c r="N12" s="106" t="s">
        <v>239</v>
      </c>
    </row>
    <row r="13" spans="2:14">
      <c r="B13" s="102"/>
      <c r="N13" s="101"/>
    </row>
    <row r="14" spans="2:14">
      <c r="B14" s="105">
        <v>45628</v>
      </c>
      <c r="D14" s="104">
        <v>1</v>
      </c>
      <c r="F14" s="104">
        <v>10</v>
      </c>
      <c r="H14" s="104" t="s">
        <v>217</v>
      </c>
      <c r="J14" s="104" t="s">
        <v>247</v>
      </c>
      <c r="L14" s="104">
        <v>30</v>
      </c>
      <c r="N14" s="103" t="s">
        <v>237</v>
      </c>
    </row>
    <row r="15" spans="2:14">
      <c r="B15" s="102"/>
      <c r="N15" s="101"/>
    </row>
    <row r="16" spans="2:14">
      <c r="B16" s="100" t="s">
        <v>236</v>
      </c>
      <c r="C16" s="99" t="s">
        <v>271</v>
      </c>
      <c r="D16" s="98"/>
      <c r="E16" s="98"/>
      <c r="F16" s="98"/>
      <c r="G16" s="98"/>
      <c r="H16" s="98"/>
      <c r="I16" s="98"/>
      <c r="J16" s="98"/>
      <c r="K16" s="98"/>
      <c r="L16" s="98"/>
      <c r="M16" s="98"/>
      <c r="N16" s="97"/>
    </row>
    <row r="17" spans="2:14" ht="7.5" customHeight="1" thickBot="1">
      <c r="B17" s="96"/>
      <c r="C17" s="95"/>
      <c r="D17" s="95"/>
      <c r="E17" s="95"/>
      <c r="F17" s="95"/>
      <c r="G17" s="95"/>
      <c r="H17" s="95"/>
      <c r="I17" s="95"/>
      <c r="J17" s="95"/>
      <c r="K17" s="95"/>
      <c r="L17" s="95"/>
      <c r="M17" s="95"/>
      <c r="N17" s="94"/>
    </row>
    <row r="18" spans="2:14" ht="5.25" customHeight="1">
      <c r="B18" s="112"/>
      <c r="C18" s="111"/>
      <c r="D18" s="111"/>
      <c r="E18" s="111"/>
      <c r="F18" s="111"/>
      <c r="G18" s="111"/>
      <c r="H18" s="111"/>
      <c r="I18" s="111"/>
      <c r="J18" s="111"/>
      <c r="K18" s="111"/>
      <c r="L18" s="111"/>
      <c r="M18" s="111"/>
      <c r="N18" s="110"/>
    </row>
    <row r="19" spans="2:14" s="107" customFormat="1" ht="10.8">
      <c r="B19" s="109" t="s">
        <v>245</v>
      </c>
      <c r="D19" s="108" t="s">
        <v>244</v>
      </c>
      <c r="F19" s="108" t="s">
        <v>243</v>
      </c>
      <c r="H19" s="108" t="s">
        <v>242</v>
      </c>
      <c r="J19" s="108" t="s">
        <v>241</v>
      </c>
      <c r="L19" s="108" t="s">
        <v>240</v>
      </c>
      <c r="N19" s="106" t="s">
        <v>239</v>
      </c>
    </row>
    <row r="20" spans="2:14">
      <c r="B20" s="102"/>
      <c r="N20" s="101"/>
    </row>
    <row r="21" spans="2:14">
      <c r="B21" s="105">
        <v>45628</v>
      </c>
      <c r="D21" s="104">
        <v>2</v>
      </c>
      <c r="F21" s="104">
        <v>10</v>
      </c>
      <c r="H21" s="104" t="s">
        <v>217</v>
      </c>
      <c r="J21" s="104" t="s">
        <v>247</v>
      </c>
      <c r="L21" s="104">
        <v>46</v>
      </c>
      <c r="N21" s="103" t="s">
        <v>237</v>
      </c>
    </row>
    <row r="22" spans="2:14">
      <c r="B22" s="102"/>
      <c r="N22" s="101"/>
    </row>
    <row r="23" spans="2:14">
      <c r="B23" s="100" t="s">
        <v>236</v>
      </c>
      <c r="C23" s="99" t="s">
        <v>270</v>
      </c>
      <c r="D23" s="98"/>
      <c r="E23" s="98"/>
      <c r="F23" s="98"/>
      <c r="G23" s="98"/>
      <c r="H23" s="98"/>
      <c r="I23" s="98"/>
      <c r="J23" s="98"/>
      <c r="K23" s="98"/>
      <c r="L23" s="98"/>
      <c r="M23" s="98"/>
      <c r="N23" s="97"/>
    </row>
    <row r="24" spans="2:14" ht="7.5" customHeight="1" thickBot="1">
      <c r="B24" s="96"/>
      <c r="C24" s="95"/>
      <c r="D24" s="95"/>
      <c r="E24" s="95"/>
      <c r="F24" s="95"/>
      <c r="G24" s="95"/>
      <c r="H24" s="95"/>
      <c r="I24" s="95"/>
      <c r="J24" s="95"/>
      <c r="K24" s="95"/>
      <c r="L24" s="95"/>
      <c r="M24" s="95"/>
      <c r="N24" s="94"/>
    </row>
    <row r="25" spans="2:14" ht="5.25" customHeight="1">
      <c r="B25" s="112"/>
      <c r="C25" s="111"/>
      <c r="D25" s="111"/>
      <c r="E25" s="111"/>
      <c r="F25" s="111"/>
      <c r="G25" s="111"/>
      <c r="H25" s="111"/>
      <c r="I25" s="111"/>
      <c r="J25" s="111"/>
      <c r="K25" s="111"/>
      <c r="L25" s="111"/>
      <c r="M25" s="111"/>
      <c r="N25" s="110"/>
    </row>
    <row r="26" spans="2:14" s="107" customFormat="1" ht="10.8">
      <c r="B26" s="109" t="s">
        <v>245</v>
      </c>
      <c r="D26" s="108" t="s">
        <v>244</v>
      </c>
      <c r="F26" s="108" t="s">
        <v>243</v>
      </c>
      <c r="H26" s="108" t="s">
        <v>242</v>
      </c>
      <c r="J26" s="108" t="s">
        <v>241</v>
      </c>
      <c r="L26" s="108" t="s">
        <v>240</v>
      </c>
      <c r="N26" s="106" t="s">
        <v>239</v>
      </c>
    </row>
    <row r="27" spans="2:14">
      <c r="B27" s="102"/>
      <c r="N27" s="101"/>
    </row>
    <row r="28" spans="2:14">
      <c r="B28" s="105">
        <v>45628</v>
      </c>
      <c r="D28" s="104">
        <v>3</v>
      </c>
      <c r="F28" s="104">
        <v>10</v>
      </c>
      <c r="H28" s="104" t="s">
        <v>217</v>
      </c>
      <c r="J28" s="104" t="s">
        <v>247</v>
      </c>
      <c r="L28" s="104">
        <v>15</v>
      </c>
      <c r="N28" s="103" t="s">
        <v>237</v>
      </c>
    </row>
    <row r="29" spans="2:14">
      <c r="B29" s="102"/>
      <c r="N29" s="101"/>
    </row>
    <row r="30" spans="2:14">
      <c r="B30" s="100" t="s">
        <v>236</v>
      </c>
      <c r="C30" s="99" t="s">
        <v>269</v>
      </c>
      <c r="D30" s="98"/>
      <c r="E30" s="98"/>
      <c r="F30" s="98"/>
      <c r="G30" s="98"/>
      <c r="H30" s="98"/>
      <c r="I30" s="98"/>
      <c r="J30" s="98"/>
      <c r="K30" s="98"/>
      <c r="L30" s="98"/>
      <c r="M30" s="98"/>
      <c r="N30" s="97"/>
    </row>
    <row r="31" spans="2:14" ht="7.5" customHeight="1" thickBot="1">
      <c r="B31" s="96"/>
      <c r="C31" s="95"/>
      <c r="D31" s="95"/>
      <c r="E31" s="95"/>
      <c r="F31" s="95"/>
      <c r="G31" s="95"/>
      <c r="H31" s="95"/>
      <c r="I31" s="95"/>
      <c r="J31" s="95"/>
      <c r="K31" s="95"/>
      <c r="L31" s="95"/>
      <c r="M31" s="95"/>
      <c r="N31" s="94"/>
    </row>
    <row r="32" spans="2:14" ht="5.25" customHeight="1">
      <c r="B32" s="112"/>
      <c r="C32" s="111"/>
      <c r="D32" s="111"/>
      <c r="E32" s="111"/>
      <c r="F32" s="111"/>
      <c r="G32" s="111"/>
      <c r="H32" s="111"/>
      <c r="I32" s="111"/>
      <c r="J32" s="111"/>
      <c r="K32" s="111"/>
      <c r="L32" s="111"/>
      <c r="M32" s="111"/>
      <c r="N32" s="110"/>
    </row>
    <row r="33" spans="2:14" s="107" customFormat="1" ht="10.8">
      <c r="B33" s="109" t="s">
        <v>245</v>
      </c>
      <c r="D33" s="108" t="s">
        <v>244</v>
      </c>
      <c r="F33" s="108" t="s">
        <v>243</v>
      </c>
      <c r="H33" s="108" t="s">
        <v>242</v>
      </c>
      <c r="J33" s="108" t="s">
        <v>241</v>
      </c>
      <c r="L33" s="108" t="s">
        <v>240</v>
      </c>
      <c r="N33" s="106" t="s">
        <v>239</v>
      </c>
    </row>
    <row r="34" spans="2:14">
      <c r="B34" s="102"/>
      <c r="N34" s="101"/>
    </row>
    <row r="35" spans="2:14">
      <c r="B35" s="105">
        <v>45629</v>
      </c>
      <c r="D35" s="104">
        <v>4</v>
      </c>
      <c r="F35" s="104">
        <v>80</v>
      </c>
      <c r="H35" s="104" t="s">
        <v>217</v>
      </c>
      <c r="J35" s="104" t="s">
        <v>250</v>
      </c>
      <c r="L35" s="104">
        <v>32</v>
      </c>
      <c r="N35" s="103" t="s">
        <v>237</v>
      </c>
    </row>
    <row r="36" spans="2:14">
      <c r="B36" s="102"/>
      <c r="N36" s="101"/>
    </row>
    <row r="37" spans="2:14">
      <c r="B37" s="100" t="s">
        <v>236</v>
      </c>
      <c r="C37" s="99" t="s">
        <v>268</v>
      </c>
      <c r="D37" s="98"/>
      <c r="E37" s="98"/>
      <c r="F37" s="98"/>
      <c r="G37" s="98"/>
      <c r="H37" s="98"/>
      <c r="I37" s="98"/>
      <c r="J37" s="98"/>
      <c r="K37" s="98"/>
      <c r="L37" s="98"/>
      <c r="M37" s="98"/>
      <c r="N37" s="97"/>
    </row>
    <row r="38" spans="2:14" ht="7.5" customHeight="1" thickBot="1">
      <c r="B38" s="96"/>
      <c r="C38" s="95"/>
      <c r="D38" s="95"/>
      <c r="E38" s="95"/>
      <c r="F38" s="95"/>
      <c r="G38" s="95"/>
      <c r="H38" s="95"/>
      <c r="I38" s="95"/>
      <c r="J38" s="95"/>
      <c r="K38" s="95"/>
      <c r="L38" s="95"/>
      <c r="M38" s="95"/>
      <c r="N38" s="94"/>
    </row>
    <row r="39" spans="2:14" ht="5.25" customHeight="1">
      <c r="B39" s="112"/>
      <c r="C39" s="111"/>
      <c r="D39" s="111"/>
      <c r="E39" s="111"/>
      <c r="F39" s="111"/>
      <c r="G39" s="111"/>
      <c r="H39" s="111"/>
      <c r="I39" s="111"/>
      <c r="J39" s="111"/>
      <c r="K39" s="111"/>
      <c r="L39" s="111"/>
      <c r="M39" s="111"/>
      <c r="N39" s="110"/>
    </row>
    <row r="40" spans="2:14" s="107" customFormat="1" ht="10.8">
      <c r="B40" s="109" t="s">
        <v>245</v>
      </c>
      <c r="D40" s="108" t="s">
        <v>244</v>
      </c>
      <c r="F40" s="108" t="s">
        <v>243</v>
      </c>
      <c r="H40" s="108" t="s">
        <v>242</v>
      </c>
      <c r="J40" s="108" t="s">
        <v>241</v>
      </c>
      <c r="L40" s="108" t="s">
        <v>240</v>
      </c>
      <c r="N40" s="106" t="s">
        <v>239</v>
      </c>
    </row>
    <row r="41" spans="2:14">
      <c r="B41" s="102"/>
      <c r="N41" s="101"/>
    </row>
    <row r="42" spans="2:14">
      <c r="B42" s="105">
        <v>45629</v>
      </c>
      <c r="D42" s="104">
        <v>5</v>
      </c>
      <c r="F42" s="104">
        <v>80</v>
      </c>
      <c r="H42" s="104" t="s">
        <v>217</v>
      </c>
      <c r="J42" s="104" t="s">
        <v>221</v>
      </c>
      <c r="L42" s="104">
        <v>12</v>
      </c>
      <c r="N42" s="103" t="s">
        <v>237</v>
      </c>
    </row>
    <row r="43" spans="2:14">
      <c r="B43" s="102"/>
      <c r="N43" s="101"/>
    </row>
    <row r="44" spans="2:14">
      <c r="B44" s="100" t="s">
        <v>236</v>
      </c>
      <c r="C44" s="99" t="s">
        <v>267</v>
      </c>
      <c r="D44" s="98"/>
      <c r="E44" s="98"/>
      <c r="F44" s="98"/>
      <c r="G44" s="98"/>
      <c r="H44" s="98"/>
      <c r="I44" s="98"/>
      <c r="J44" s="98"/>
      <c r="K44" s="98"/>
      <c r="L44" s="98"/>
      <c r="M44" s="98"/>
      <c r="N44" s="97"/>
    </row>
    <row r="45" spans="2:14" ht="7.5" customHeight="1" thickBot="1">
      <c r="B45" s="96"/>
      <c r="C45" s="95"/>
      <c r="D45" s="95"/>
      <c r="E45" s="95"/>
      <c r="F45" s="95"/>
      <c r="G45" s="95"/>
      <c r="H45" s="95"/>
      <c r="I45" s="95"/>
      <c r="J45" s="95"/>
      <c r="K45" s="95"/>
      <c r="L45" s="95"/>
      <c r="M45" s="95"/>
      <c r="N45" s="94"/>
    </row>
    <row r="46" spans="2:14" ht="5.25" customHeight="1">
      <c r="B46" s="112"/>
      <c r="C46" s="111"/>
      <c r="D46" s="111"/>
      <c r="E46" s="111"/>
      <c r="F46" s="111"/>
      <c r="G46" s="111"/>
      <c r="H46" s="111"/>
      <c r="I46" s="111"/>
      <c r="J46" s="111"/>
      <c r="K46" s="111"/>
      <c r="L46" s="111"/>
      <c r="M46" s="111"/>
      <c r="N46" s="110"/>
    </row>
    <row r="47" spans="2:14" s="107" customFormat="1" ht="10.8">
      <c r="B47" s="109" t="s">
        <v>245</v>
      </c>
      <c r="D47" s="108" t="s">
        <v>244</v>
      </c>
      <c r="F47" s="108" t="s">
        <v>243</v>
      </c>
      <c r="H47" s="108" t="s">
        <v>242</v>
      </c>
      <c r="J47" s="108" t="s">
        <v>241</v>
      </c>
      <c r="L47" s="108" t="s">
        <v>240</v>
      </c>
      <c r="N47" s="106" t="s">
        <v>239</v>
      </c>
    </row>
    <row r="48" spans="2:14">
      <c r="B48" s="102"/>
      <c r="N48" s="101"/>
    </row>
    <row r="49" spans="2:14">
      <c r="B49" s="105">
        <v>45629</v>
      </c>
      <c r="D49" s="104">
        <v>6</v>
      </c>
      <c r="F49" s="104">
        <v>80</v>
      </c>
      <c r="H49" s="104" t="s">
        <v>247</v>
      </c>
      <c r="J49" s="104" t="s">
        <v>250</v>
      </c>
      <c r="L49" s="104">
        <v>57</v>
      </c>
      <c r="N49" s="103" t="s">
        <v>237</v>
      </c>
    </row>
    <row r="50" spans="2:14">
      <c r="B50" s="102"/>
      <c r="N50" s="101"/>
    </row>
    <row r="51" spans="2:14">
      <c r="B51" s="100" t="s">
        <v>236</v>
      </c>
      <c r="C51" s="115" t="s">
        <v>266</v>
      </c>
      <c r="D51" s="114"/>
      <c r="E51" s="114"/>
      <c r="F51" s="114"/>
      <c r="G51" s="114"/>
      <c r="H51" s="114"/>
      <c r="I51" s="114"/>
      <c r="J51" s="114"/>
      <c r="K51" s="114"/>
      <c r="L51" s="114"/>
      <c r="M51" s="114"/>
      <c r="N51" s="113"/>
    </row>
    <row r="52" spans="2:14" ht="7.5" customHeight="1" thickBot="1">
      <c r="B52" s="96"/>
      <c r="C52" s="95"/>
      <c r="D52" s="95"/>
      <c r="E52" s="95"/>
      <c r="F52" s="95"/>
      <c r="G52" s="95"/>
      <c r="H52" s="95"/>
      <c r="I52" s="95"/>
      <c r="J52" s="95"/>
      <c r="K52" s="95"/>
      <c r="L52" s="95"/>
      <c r="M52" s="95"/>
      <c r="N52" s="94"/>
    </row>
    <row r="53" spans="2:14" ht="5.25" customHeight="1">
      <c r="B53" s="112"/>
      <c r="C53" s="111"/>
      <c r="D53" s="111"/>
      <c r="E53" s="111"/>
      <c r="F53" s="111"/>
      <c r="G53" s="111"/>
      <c r="H53" s="111"/>
      <c r="I53" s="111"/>
      <c r="J53" s="111"/>
      <c r="K53" s="111"/>
      <c r="L53" s="111"/>
      <c r="M53" s="111"/>
      <c r="N53" s="110"/>
    </row>
    <row r="54" spans="2:14" s="107" customFormat="1" ht="10.8">
      <c r="B54" s="109" t="s">
        <v>245</v>
      </c>
      <c r="D54" s="108" t="s">
        <v>244</v>
      </c>
      <c r="F54" s="108" t="s">
        <v>243</v>
      </c>
      <c r="H54" s="108" t="s">
        <v>242</v>
      </c>
      <c r="J54" s="108" t="s">
        <v>241</v>
      </c>
      <c r="L54" s="108" t="s">
        <v>240</v>
      </c>
      <c r="N54" s="106" t="s">
        <v>239</v>
      </c>
    </row>
    <row r="55" spans="2:14">
      <c r="B55" s="102"/>
      <c r="N55" s="101"/>
    </row>
    <row r="56" spans="2:14">
      <c r="B56" s="105">
        <v>45630</v>
      </c>
      <c r="D56" s="104">
        <v>7</v>
      </c>
      <c r="F56" s="104">
        <v>50</v>
      </c>
      <c r="H56" s="104" t="s">
        <v>217</v>
      </c>
      <c r="J56" s="104" t="s">
        <v>221</v>
      </c>
      <c r="L56" s="104">
        <v>32</v>
      </c>
      <c r="N56" s="103" t="s">
        <v>237</v>
      </c>
    </row>
    <row r="57" spans="2:14">
      <c r="B57" s="102"/>
      <c r="N57" s="101"/>
    </row>
    <row r="58" spans="2:14">
      <c r="B58" s="100" t="s">
        <v>236</v>
      </c>
      <c r="C58" s="99" t="s">
        <v>265</v>
      </c>
      <c r="D58" s="98"/>
      <c r="E58" s="98"/>
      <c r="F58" s="98"/>
      <c r="G58" s="98"/>
      <c r="H58" s="98"/>
      <c r="I58" s="98"/>
      <c r="J58" s="98"/>
      <c r="K58" s="98"/>
      <c r="L58" s="98"/>
      <c r="M58" s="98"/>
      <c r="N58" s="97"/>
    </row>
    <row r="59" spans="2:14" ht="7.5" customHeight="1" thickBot="1">
      <c r="B59" s="96"/>
      <c r="C59" s="95"/>
      <c r="D59" s="95"/>
      <c r="E59" s="95"/>
      <c r="F59" s="95"/>
      <c r="G59" s="95"/>
      <c r="H59" s="95"/>
      <c r="I59" s="95"/>
      <c r="J59" s="95"/>
      <c r="K59" s="95"/>
      <c r="L59" s="95"/>
      <c r="M59" s="95"/>
      <c r="N59" s="94"/>
    </row>
    <row r="60" spans="2:14">
      <c r="B60" s="109" t="s">
        <v>245</v>
      </c>
      <c r="C60" s="107"/>
      <c r="D60" s="108" t="s">
        <v>244</v>
      </c>
      <c r="E60" s="107"/>
      <c r="F60" s="108" t="s">
        <v>243</v>
      </c>
      <c r="G60" s="107"/>
      <c r="H60" s="108" t="s">
        <v>242</v>
      </c>
      <c r="I60" s="107"/>
      <c r="J60" s="108" t="s">
        <v>241</v>
      </c>
      <c r="K60" s="107"/>
      <c r="L60" s="108" t="s">
        <v>240</v>
      </c>
      <c r="M60" s="107"/>
      <c r="N60" s="106" t="s">
        <v>239</v>
      </c>
    </row>
    <row r="61" spans="2:14">
      <c r="B61" s="102"/>
      <c r="N61" s="101"/>
    </row>
    <row r="62" spans="2:14">
      <c r="B62" s="105">
        <v>45631</v>
      </c>
      <c r="D62" s="104">
        <v>8</v>
      </c>
      <c r="F62" s="104">
        <v>50</v>
      </c>
      <c r="H62" s="104" t="s">
        <v>217</v>
      </c>
      <c r="J62" s="104" t="s">
        <v>250</v>
      </c>
      <c r="L62" s="104">
        <v>63</v>
      </c>
      <c r="N62" s="103" t="s">
        <v>237</v>
      </c>
    </row>
    <row r="63" spans="2:14">
      <c r="B63" s="102"/>
      <c r="N63" s="101"/>
    </row>
    <row r="64" spans="2:14">
      <c r="B64" s="100" t="s">
        <v>236</v>
      </c>
      <c r="C64" s="99" t="s">
        <v>264</v>
      </c>
      <c r="D64" s="98"/>
      <c r="E64" s="98"/>
      <c r="F64" s="98"/>
      <c r="G64" s="98"/>
      <c r="H64" s="98"/>
      <c r="I64" s="98"/>
      <c r="J64" s="98"/>
      <c r="K64" s="98"/>
      <c r="L64" s="98"/>
      <c r="M64" s="98"/>
      <c r="N64" s="97"/>
    </row>
    <row r="65" spans="2:14" ht="14.4" thickBot="1">
      <c r="B65" s="96"/>
      <c r="C65" s="95"/>
      <c r="D65" s="95"/>
      <c r="E65" s="95"/>
      <c r="F65" s="95"/>
      <c r="G65" s="95"/>
      <c r="H65" s="95"/>
      <c r="I65" s="95"/>
      <c r="J65" s="95"/>
      <c r="K65" s="95"/>
      <c r="L65" s="95"/>
      <c r="M65" s="95"/>
      <c r="N65" s="94"/>
    </row>
    <row r="66" spans="2:14">
      <c r="B66" s="109" t="s">
        <v>245</v>
      </c>
      <c r="C66" s="107"/>
      <c r="D66" s="108" t="s">
        <v>244</v>
      </c>
      <c r="E66" s="107"/>
      <c r="F66" s="108" t="s">
        <v>243</v>
      </c>
      <c r="G66" s="107"/>
      <c r="H66" s="108" t="s">
        <v>242</v>
      </c>
      <c r="I66" s="107"/>
      <c r="J66" s="108" t="s">
        <v>241</v>
      </c>
      <c r="K66" s="107"/>
      <c r="L66" s="108" t="s">
        <v>240</v>
      </c>
      <c r="M66" s="107"/>
      <c r="N66" s="106" t="s">
        <v>239</v>
      </c>
    </row>
    <row r="67" spans="2:14">
      <c r="B67" s="102"/>
      <c r="N67" s="101"/>
    </row>
    <row r="68" spans="2:14">
      <c r="B68" s="105">
        <v>45631</v>
      </c>
      <c r="D68" s="104">
        <v>9</v>
      </c>
      <c r="F68" s="104">
        <v>90</v>
      </c>
      <c r="H68" s="104" t="s">
        <v>247</v>
      </c>
      <c r="J68" s="104" t="s">
        <v>221</v>
      </c>
      <c r="L68" s="104">
        <v>61</v>
      </c>
      <c r="N68" s="103" t="s">
        <v>237</v>
      </c>
    </row>
    <row r="69" spans="2:14">
      <c r="B69" s="102"/>
      <c r="N69" s="101"/>
    </row>
    <row r="70" spans="2:14">
      <c r="B70" s="100" t="s">
        <v>236</v>
      </c>
      <c r="C70" s="99" t="s">
        <v>263</v>
      </c>
      <c r="D70" s="98"/>
      <c r="E70" s="98"/>
      <c r="F70" s="98"/>
      <c r="G70" s="98"/>
      <c r="H70" s="98"/>
      <c r="I70" s="98"/>
      <c r="J70" s="98"/>
      <c r="K70" s="98"/>
      <c r="L70" s="98"/>
      <c r="M70" s="98"/>
      <c r="N70" s="97"/>
    </row>
    <row r="71" spans="2:14" ht="14.4" thickBot="1">
      <c r="B71" s="96"/>
      <c r="C71" s="95"/>
      <c r="D71" s="95"/>
      <c r="E71" s="95"/>
      <c r="F71" s="95"/>
      <c r="G71" s="95"/>
      <c r="H71" s="95"/>
      <c r="I71" s="95"/>
      <c r="J71" s="95"/>
      <c r="K71" s="95"/>
      <c r="L71" s="95"/>
      <c r="M71" s="95"/>
      <c r="N71" s="94"/>
    </row>
    <row r="72" spans="2:14">
      <c r="B72" s="109" t="s">
        <v>245</v>
      </c>
      <c r="C72" s="107"/>
      <c r="D72" s="108" t="s">
        <v>244</v>
      </c>
      <c r="E72" s="107"/>
      <c r="F72" s="108" t="s">
        <v>243</v>
      </c>
      <c r="G72" s="107"/>
      <c r="H72" s="108" t="s">
        <v>242</v>
      </c>
      <c r="I72" s="107"/>
      <c r="J72" s="108" t="s">
        <v>241</v>
      </c>
      <c r="K72" s="107"/>
      <c r="L72" s="108" t="s">
        <v>240</v>
      </c>
      <c r="M72" s="107"/>
      <c r="N72" s="106" t="s">
        <v>239</v>
      </c>
    </row>
    <row r="73" spans="2:14">
      <c r="B73" s="102"/>
      <c r="N73" s="101"/>
    </row>
    <row r="74" spans="2:14">
      <c r="B74" s="105">
        <v>45632</v>
      </c>
      <c r="D74" s="104">
        <v>10</v>
      </c>
      <c r="F74" s="104">
        <v>60</v>
      </c>
      <c r="H74" s="104" t="s">
        <v>247</v>
      </c>
      <c r="J74" s="104" t="s">
        <v>250</v>
      </c>
      <c r="L74" s="104">
        <v>30</v>
      </c>
      <c r="N74" s="103" t="s">
        <v>237</v>
      </c>
    </row>
    <row r="75" spans="2:14">
      <c r="B75" s="102"/>
      <c r="N75" s="101"/>
    </row>
    <row r="76" spans="2:14">
      <c r="B76" s="100" t="s">
        <v>236</v>
      </c>
      <c r="C76" s="99" t="s">
        <v>262</v>
      </c>
      <c r="D76" s="98"/>
      <c r="E76" s="98"/>
      <c r="F76" s="98"/>
      <c r="G76" s="98"/>
      <c r="H76" s="98"/>
      <c r="I76" s="98"/>
      <c r="J76" s="98"/>
      <c r="K76" s="98"/>
      <c r="L76" s="98"/>
      <c r="M76" s="98"/>
      <c r="N76" s="97"/>
    </row>
    <row r="77" spans="2:14" ht="14.4" thickBot="1">
      <c r="B77" s="96"/>
      <c r="C77" s="95"/>
      <c r="D77" s="95"/>
      <c r="E77" s="95"/>
      <c r="F77" s="95"/>
      <c r="G77" s="95"/>
      <c r="H77" s="95"/>
      <c r="I77" s="95"/>
      <c r="J77" s="95"/>
      <c r="K77" s="95"/>
      <c r="L77" s="95"/>
      <c r="M77" s="95"/>
      <c r="N77" s="94"/>
    </row>
    <row r="78" spans="2:14">
      <c r="B78" s="109" t="s">
        <v>245</v>
      </c>
      <c r="C78" s="107"/>
      <c r="D78" s="108" t="s">
        <v>244</v>
      </c>
      <c r="E78" s="107"/>
      <c r="F78" s="108" t="s">
        <v>243</v>
      </c>
      <c r="G78" s="107"/>
      <c r="H78" s="108" t="s">
        <v>242</v>
      </c>
      <c r="I78" s="107"/>
      <c r="J78" s="108" t="s">
        <v>241</v>
      </c>
      <c r="K78" s="107"/>
      <c r="L78" s="108" t="s">
        <v>240</v>
      </c>
      <c r="M78" s="107"/>
      <c r="N78" s="106" t="s">
        <v>239</v>
      </c>
    </row>
    <row r="79" spans="2:14">
      <c r="B79" s="102"/>
      <c r="N79" s="101"/>
    </row>
    <row r="80" spans="2:14">
      <c r="B80" s="105">
        <v>45632</v>
      </c>
      <c r="D80" s="104">
        <v>11</v>
      </c>
      <c r="F80" s="104">
        <v>50</v>
      </c>
      <c r="H80" s="104" t="s">
        <v>217</v>
      </c>
      <c r="J80" s="104" t="s">
        <v>221</v>
      </c>
      <c r="L80" s="104">
        <v>20</v>
      </c>
      <c r="N80" s="103" t="s">
        <v>237</v>
      </c>
    </row>
    <row r="81" spans="2:14">
      <c r="B81" s="102"/>
      <c r="N81" s="101"/>
    </row>
    <row r="82" spans="2:14">
      <c r="B82" s="100" t="s">
        <v>236</v>
      </c>
      <c r="C82" s="99" t="s">
        <v>261</v>
      </c>
      <c r="D82" s="98"/>
      <c r="E82" s="98"/>
      <c r="F82" s="98"/>
      <c r="G82" s="98"/>
      <c r="H82" s="98"/>
      <c r="I82" s="98"/>
      <c r="J82" s="98"/>
      <c r="K82" s="98"/>
      <c r="L82" s="98"/>
      <c r="M82" s="98"/>
      <c r="N82" s="97"/>
    </row>
    <row r="83" spans="2:14" ht="14.4" thickBot="1">
      <c r="B83" s="96"/>
      <c r="C83" s="95"/>
      <c r="D83" s="95"/>
      <c r="E83" s="95"/>
      <c r="F83" s="95"/>
      <c r="G83" s="95"/>
      <c r="H83" s="95"/>
      <c r="I83" s="95"/>
      <c r="J83" s="95"/>
      <c r="K83" s="95"/>
      <c r="L83" s="95"/>
      <c r="M83" s="95"/>
      <c r="N83" s="94"/>
    </row>
    <row r="84" spans="2:14">
      <c r="B84" s="109" t="s">
        <v>245</v>
      </c>
      <c r="C84" s="107"/>
      <c r="D84" s="108" t="s">
        <v>244</v>
      </c>
      <c r="E84" s="107"/>
      <c r="F84" s="108" t="s">
        <v>243</v>
      </c>
      <c r="G84" s="107"/>
      <c r="H84" s="108" t="s">
        <v>242</v>
      </c>
      <c r="I84" s="107"/>
      <c r="J84" s="108" t="s">
        <v>241</v>
      </c>
      <c r="K84" s="107"/>
      <c r="L84" s="108" t="s">
        <v>240</v>
      </c>
      <c r="M84" s="107"/>
      <c r="N84" s="106" t="s">
        <v>239</v>
      </c>
    </row>
    <row r="85" spans="2:14">
      <c r="B85" s="102"/>
      <c r="N85" s="101"/>
    </row>
    <row r="86" spans="2:14">
      <c r="B86" s="105">
        <v>45633</v>
      </c>
      <c r="D86" s="104">
        <v>12</v>
      </c>
      <c r="F86" s="104">
        <v>60</v>
      </c>
      <c r="H86" s="104" t="s">
        <v>217</v>
      </c>
      <c r="J86" s="104" t="s">
        <v>221</v>
      </c>
      <c r="L86" s="104">
        <v>23</v>
      </c>
      <c r="N86" s="103" t="s">
        <v>237</v>
      </c>
    </row>
    <row r="87" spans="2:14">
      <c r="B87" s="102"/>
      <c r="N87" s="101"/>
    </row>
    <row r="88" spans="2:14">
      <c r="B88" s="100" t="s">
        <v>236</v>
      </c>
      <c r="C88" s="99" t="s">
        <v>260</v>
      </c>
      <c r="D88" s="98"/>
      <c r="E88" s="98"/>
      <c r="F88" s="98"/>
      <c r="G88" s="98"/>
      <c r="H88" s="98"/>
      <c r="I88" s="98"/>
      <c r="J88" s="98"/>
      <c r="K88" s="98"/>
      <c r="L88" s="98"/>
      <c r="M88" s="98"/>
      <c r="N88" s="97"/>
    </row>
    <row r="89" spans="2:14" ht="14.4" thickBot="1">
      <c r="B89" s="96"/>
      <c r="C89" s="95"/>
      <c r="D89" s="95"/>
      <c r="E89" s="95"/>
      <c r="F89" s="95"/>
      <c r="G89" s="95"/>
      <c r="H89" s="95"/>
      <c r="I89" s="95"/>
      <c r="J89" s="95"/>
      <c r="K89" s="95"/>
      <c r="L89" s="95"/>
      <c r="M89" s="95"/>
      <c r="N89" s="94"/>
    </row>
    <row r="90" spans="2:14">
      <c r="B90" s="109" t="s">
        <v>245</v>
      </c>
      <c r="C90" s="107"/>
      <c r="D90" s="108" t="s">
        <v>244</v>
      </c>
      <c r="E90" s="107"/>
      <c r="F90" s="108" t="s">
        <v>243</v>
      </c>
      <c r="G90" s="107"/>
      <c r="H90" s="108" t="s">
        <v>242</v>
      </c>
      <c r="I90" s="107"/>
      <c r="J90" s="108" t="s">
        <v>241</v>
      </c>
      <c r="K90" s="107"/>
      <c r="L90" s="108" t="s">
        <v>240</v>
      </c>
      <c r="M90" s="107"/>
      <c r="N90" s="106" t="s">
        <v>239</v>
      </c>
    </row>
    <row r="91" spans="2:14">
      <c r="B91" s="102"/>
      <c r="N91" s="101"/>
    </row>
    <row r="92" spans="2:14">
      <c r="B92" s="105">
        <v>45633</v>
      </c>
      <c r="D92" s="104">
        <v>13</v>
      </c>
      <c r="F92" s="104">
        <v>20</v>
      </c>
      <c r="H92" s="104" t="s">
        <v>247</v>
      </c>
      <c r="J92" s="104" t="s">
        <v>247</v>
      </c>
      <c r="L92" s="104">
        <v>45</v>
      </c>
      <c r="N92" s="103" t="s">
        <v>237</v>
      </c>
    </row>
    <row r="93" spans="2:14">
      <c r="B93" s="102"/>
      <c r="N93" s="101"/>
    </row>
    <row r="94" spans="2:14">
      <c r="B94" s="100" t="s">
        <v>236</v>
      </c>
      <c r="C94" s="99" t="s">
        <v>259</v>
      </c>
      <c r="D94" s="98"/>
      <c r="E94" s="98"/>
      <c r="F94" s="98"/>
      <c r="G94" s="98"/>
      <c r="H94" s="98"/>
      <c r="I94" s="98"/>
      <c r="J94" s="98"/>
      <c r="K94" s="98"/>
      <c r="L94" s="98"/>
      <c r="M94" s="98"/>
      <c r="N94" s="97"/>
    </row>
    <row r="95" spans="2:14" ht="14.4" thickBot="1">
      <c r="B95" s="96"/>
      <c r="C95" s="95"/>
      <c r="D95" s="95"/>
      <c r="E95" s="95"/>
      <c r="F95" s="95"/>
      <c r="G95" s="95"/>
      <c r="H95" s="95"/>
      <c r="I95" s="95"/>
      <c r="J95" s="95"/>
      <c r="K95" s="95"/>
      <c r="L95" s="95"/>
      <c r="M95" s="95"/>
      <c r="N95" s="94"/>
    </row>
    <row r="96" spans="2:14">
      <c r="B96" s="109" t="s">
        <v>245</v>
      </c>
      <c r="C96" s="107"/>
      <c r="D96" s="108" t="s">
        <v>244</v>
      </c>
      <c r="E96" s="107"/>
      <c r="F96" s="108" t="s">
        <v>243</v>
      </c>
      <c r="G96" s="107"/>
      <c r="H96" s="108" t="s">
        <v>242</v>
      </c>
      <c r="I96" s="107"/>
      <c r="J96" s="108" t="s">
        <v>241</v>
      </c>
      <c r="K96" s="107"/>
      <c r="L96" s="108" t="s">
        <v>240</v>
      </c>
      <c r="M96" s="107"/>
      <c r="N96" s="106" t="s">
        <v>239</v>
      </c>
    </row>
    <row r="97" spans="2:14">
      <c r="B97" s="102"/>
      <c r="N97" s="101"/>
    </row>
    <row r="98" spans="2:14">
      <c r="B98" s="105">
        <v>45634</v>
      </c>
      <c r="D98" s="104">
        <v>14</v>
      </c>
      <c r="F98" s="104">
        <v>20</v>
      </c>
      <c r="H98" s="104" t="s">
        <v>217</v>
      </c>
      <c r="J98" s="104" t="s">
        <v>221</v>
      </c>
      <c r="L98" s="104">
        <v>23</v>
      </c>
      <c r="N98" s="103" t="s">
        <v>237</v>
      </c>
    </row>
    <row r="99" spans="2:14">
      <c r="B99" s="102"/>
      <c r="N99" s="101"/>
    </row>
    <row r="100" spans="2:14">
      <c r="B100" s="100" t="s">
        <v>236</v>
      </c>
      <c r="C100" s="99" t="s">
        <v>258</v>
      </c>
      <c r="D100" s="98"/>
      <c r="E100" s="98"/>
      <c r="F100" s="98"/>
      <c r="G100" s="98"/>
      <c r="H100" s="98"/>
      <c r="I100" s="98"/>
      <c r="J100" s="98"/>
      <c r="K100" s="98"/>
      <c r="L100" s="98"/>
      <c r="M100" s="98"/>
      <c r="N100" s="97"/>
    </row>
    <row r="101" spans="2:14" ht="14.4" thickBot="1">
      <c r="B101" s="96"/>
      <c r="C101" s="95"/>
      <c r="D101" s="95"/>
      <c r="E101" s="95"/>
      <c r="F101" s="95"/>
      <c r="G101" s="95"/>
      <c r="H101" s="95"/>
      <c r="I101" s="95"/>
      <c r="J101" s="95"/>
      <c r="K101" s="95"/>
      <c r="L101" s="95"/>
      <c r="M101" s="95"/>
      <c r="N101" s="94"/>
    </row>
    <row r="102" spans="2:14">
      <c r="B102" s="109" t="s">
        <v>245</v>
      </c>
      <c r="C102" s="107"/>
      <c r="D102" s="108" t="s">
        <v>244</v>
      </c>
      <c r="E102" s="107"/>
      <c r="F102" s="108" t="s">
        <v>243</v>
      </c>
      <c r="G102" s="107"/>
      <c r="H102" s="108" t="s">
        <v>242</v>
      </c>
      <c r="I102" s="107"/>
      <c r="J102" s="108" t="s">
        <v>241</v>
      </c>
      <c r="K102" s="107"/>
      <c r="L102" s="108" t="s">
        <v>240</v>
      </c>
      <c r="M102" s="107"/>
      <c r="N102" s="106" t="s">
        <v>239</v>
      </c>
    </row>
    <row r="103" spans="2:14">
      <c r="B103" s="102"/>
      <c r="N103" s="101"/>
    </row>
    <row r="104" spans="2:14">
      <c r="B104" s="105">
        <v>45635</v>
      </c>
      <c r="D104" s="104">
        <v>15</v>
      </c>
      <c r="F104" s="104">
        <v>90</v>
      </c>
      <c r="H104" s="104" t="s">
        <v>247</v>
      </c>
      <c r="J104" s="104" t="s">
        <v>247</v>
      </c>
      <c r="L104" s="104">
        <v>45</v>
      </c>
      <c r="N104" s="103" t="s">
        <v>237</v>
      </c>
    </row>
    <row r="105" spans="2:14">
      <c r="B105" s="102"/>
      <c r="N105" s="101"/>
    </row>
    <row r="106" spans="2:14">
      <c r="B106" s="100" t="s">
        <v>236</v>
      </c>
      <c r="C106" s="99" t="s">
        <v>257</v>
      </c>
      <c r="D106" s="98"/>
      <c r="E106" s="98"/>
      <c r="F106" s="98"/>
      <c r="G106" s="98"/>
      <c r="H106" s="98"/>
      <c r="I106" s="98"/>
      <c r="J106" s="98"/>
      <c r="K106" s="98"/>
      <c r="L106" s="98"/>
      <c r="M106" s="98"/>
      <c r="N106" s="97"/>
    </row>
    <row r="107" spans="2:14" ht="14.4" thickBot="1">
      <c r="B107" s="96"/>
      <c r="C107" s="95"/>
      <c r="D107" s="95"/>
      <c r="E107" s="95"/>
      <c r="F107" s="95"/>
      <c r="G107" s="95"/>
      <c r="H107" s="95"/>
      <c r="I107" s="95"/>
      <c r="J107" s="95"/>
      <c r="K107" s="95"/>
      <c r="L107" s="95"/>
      <c r="M107" s="95"/>
      <c r="N107" s="94"/>
    </row>
    <row r="108" spans="2:14">
      <c r="B108" s="109" t="s">
        <v>245</v>
      </c>
      <c r="C108" s="107"/>
      <c r="D108" s="108" t="s">
        <v>244</v>
      </c>
      <c r="E108" s="107"/>
      <c r="F108" s="108" t="s">
        <v>243</v>
      </c>
      <c r="G108" s="107"/>
      <c r="H108" s="108" t="s">
        <v>242</v>
      </c>
      <c r="I108" s="107"/>
      <c r="J108" s="108" t="s">
        <v>241</v>
      </c>
      <c r="K108" s="107"/>
      <c r="L108" s="108" t="s">
        <v>240</v>
      </c>
      <c r="M108" s="107"/>
      <c r="N108" s="106" t="s">
        <v>239</v>
      </c>
    </row>
    <row r="109" spans="2:14">
      <c r="B109" s="102"/>
      <c r="N109" s="101"/>
    </row>
    <row r="110" spans="2:14">
      <c r="B110" s="105">
        <v>45635</v>
      </c>
      <c r="D110" s="104">
        <v>16</v>
      </c>
      <c r="F110" s="104">
        <v>50</v>
      </c>
      <c r="H110" s="104" t="s">
        <v>217</v>
      </c>
      <c r="J110" s="104" t="s">
        <v>247</v>
      </c>
      <c r="L110" s="104">
        <v>37</v>
      </c>
      <c r="N110" s="103" t="s">
        <v>237</v>
      </c>
    </row>
    <row r="111" spans="2:14">
      <c r="B111" s="102"/>
      <c r="N111" s="101"/>
    </row>
    <row r="112" spans="2:14">
      <c r="B112" s="100" t="s">
        <v>236</v>
      </c>
      <c r="C112" s="99" t="s">
        <v>256</v>
      </c>
      <c r="D112" s="98"/>
      <c r="E112" s="98"/>
      <c r="F112" s="98"/>
      <c r="G112" s="98"/>
      <c r="H112" s="98"/>
      <c r="I112" s="98"/>
      <c r="J112" s="98"/>
      <c r="K112" s="98"/>
      <c r="L112" s="98"/>
      <c r="M112" s="98"/>
      <c r="N112" s="97"/>
    </row>
    <row r="113" spans="2:14" ht="14.4" thickBot="1">
      <c r="B113" s="96"/>
      <c r="C113" s="95"/>
      <c r="D113" s="95"/>
      <c r="E113" s="95"/>
      <c r="F113" s="95"/>
      <c r="G113" s="95"/>
      <c r="H113" s="95"/>
      <c r="I113" s="95"/>
      <c r="J113" s="95"/>
      <c r="K113" s="95"/>
      <c r="L113" s="95"/>
      <c r="M113" s="95"/>
      <c r="N113" s="94"/>
    </row>
    <row r="114" spans="2:14">
      <c r="B114" s="109" t="s">
        <v>245</v>
      </c>
      <c r="C114" s="107"/>
      <c r="D114" s="108" t="s">
        <v>244</v>
      </c>
      <c r="E114" s="107"/>
      <c r="F114" s="108" t="s">
        <v>243</v>
      </c>
      <c r="G114" s="107"/>
      <c r="H114" s="108" t="s">
        <v>242</v>
      </c>
      <c r="I114" s="107"/>
      <c r="J114" s="108" t="s">
        <v>241</v>
      </c>
      <c r="K114" s="107"/>
      <c r="L114" s="108" t="s">
        <v>240</v>
      </c>
      <c r="M114" s="107"/>
      <c r="N114" s="106" t="s">
        <v>239</v>
      </c>
    </row>
    <row r="115" spans="2:14">
      <c r="B115" s="102"/>
      <c r="N115" s="101"/>
    </row>
    <row r="116" spans="2:14">
      <c r="B116" s="105">
        <v>45636</v>
      </c>
      <c r="D116" s="104">
        <v>17</v>
      </c>
      <c r="F116" s="104">
        <v>50</v>
      </c>
      <c r="H116" s="104" t="s">
        <v>217</v>
      </c>
      <c r="J116" s="104" t="s">
        <v>221</v>
      </c>
      <c r="L116" s="104">
        <v>56</v>
      </c>
      <c r="N116" s="103" t="s">
        <v>237</v>
      </c>
    </row>
    <row r="117" spans="2:14">
      <c r="B117" s="102"/>
      <c r="N117" s="101"/>
    </row>
    <row r="118" spans="2:14">
      <c r="B118" s="100" t="s">
        <v>236</v>
      </c>
      <c r="C118" s="99" t="s">
        <v>255</v>
      </c>
      <c r="D118" s="98"/>
      <c r="E118" s="98"/>
      <c r="F118" s="98"/>
      <c r="G118" s="98"/>
      <c r="H118" s="98"/>
      <c r="I118" s="98"/>
      <c r="J118" s="98"/>
      <c r="K118" s="98"/>
      <c r="L118" s="98"/>
      <c r="M118" s="98"/>
      <c r="N118" s="97"/>
    </row>
    <row r="119" spans="2:14" ht="14.4" thickBot="1">
      <c r="B119" s="96"/>
      <c r="C119" s="95"/>
      <c r="D119" s="95"/>
      <c r="E119" s="95"/>
      <c r="F119" s="95"/>
      <c r="G119" s="95"/>
      <c r="H119" s="95"/>
      <c r="I119" s="95"/>
      <c r="J119" s="95"/>
      <c r="K119" s="95"/>
      <c r="L119" s="95"/>
      <c r="M119" s="95"/>
      <c r="N119" s="94"/>
    </row>
    <row r="120" spans="2:14">
      <c r="B120" s="109" t="s">
        <v>245</v>
      </c>
      <c r="C120" s="107"/>
      <c r="D120" s="108" t="s">
        <v>244</v>
      </c>
      <c r="E120" s="107"/>
      <c r="F120" s="108" t="s">
        <v>243</v>
      </c>
      <c r="G120" s="107"/>
      <c r="H120" s="108" t="s">
        <v>242</v>
      </c>
      <c r="I120" s="107"/>
      <c r="J120" s="108" t="s">
        <v>241</v>
      </c>
      <c r="K120" s="107"/>
      <c r="L120" s="108" t="s">
        <v>240</v>
      </c>
      <c r="M120" s="107"/>
      <c r="N120" s="106" t="s">
        <v>239</v>
      </c>
    </row>
    <row r="121" spans="2:14">
      <c r="B121" s="102"/>
      <c r="N121" s="101"/>
    </row>
    <row r="122" spans="2:14">
      <c r="B122" s="105">
        <v>45636</v>
      </c>
      <c r="D122" s="104">
        <v>18</v>
      </c>
      <c r="F122" s="104">
        <v>90</v>
      </c>
      <c r="H122" s="104" t="s">
        <v>247</v>
      </c>
      <c r="J122" s="104" t="s">
        <v>247</v>
      </c>
      <c r="L122" s="104">
        <v>15</v>
      </c>
      <c r="N122" s="103" t="s">
        <v>237</v>
      </c>
    </row>
    <row r="123" spans="2:14">
      <c r="B123" s="102"/>
      <c r="N123" s="101"/>
    </row>
    <row r="124" spans="2:14">
      <c r="B124" s="100" t="s">
        <v>236</v>
      </c>
      <c r="C124" s="99" t="s">
        <v>254</v>
      </c>
      <c r="D124" s="98"/>
      <c r="E124" s="98"/>
      <c r="F124" s="98"/>
      <c r="G124" s="98"/>
      <c r="H124" s="98"/>
      <c r="I124" s="98"/>
      <c r="J124" s="98"/>
      <c r="K124" s="98"/>
      <c r="L124" s="98"/>
      <c r="M124" s="98"/>
      <c r="N124" s="97"/>
    </row>
    <row r="125" spans="2:14" ht="14.4" thickBot="1">
      <c r="B125" s="96"/>
      <c r="C125" s="95"/>
      <c r="D125" s="95"/>
      <c r="E125" s="95"/>
      <c r="F125" s="95"/>
      <c r="G125" s="95"/>
      <c r="H125" s="95"/>
      <c r="I125" s="95"/>
      <c r="J125" s="95"/>
      <c r="K125" s="95"/>
      <c r="L125" s="95"/>
      <c r="M125" s="95"/>
      <c r="N125" s="94"/>
    </row>
    <row r="126" spans="2:14">
      <c r="B126" s="109" t="s">
        <v>245</v>
      </c>
      <c r="C126" s="107"/>
      <c r="D126" s="108" t="s">
        <v>244</v>
      </c>
      <c r="E126" s="107"/>
      <c r="F126" s="108" t="s">
        <v>243</v>
      </c>
      <c r="G126" s="107"/>
      <c r="H126" s="108" t="s">
        <v>242</v>
      </c>
      <c r="I126" s="107"/>
      <c r="J126" s="108" t="s">
        <v>241</v>
      </c>
      <c r="K126" s="107"/>
      <c r="L126" s="108" t="s">
        <v>240</v>
      </c>
      <c r="M126" s="107"/>
      <c r="N126" s="106" t="s">
        <v>239</v>
      </c>
    </row>
    <row r="127" spans="2:14">
      <c r="B127" s="102"/>
      <c r="N127" s="101"/>
    </row>
    <row r="128" spans="2:14">
      <c r="B128" s="105">
        <v>45637</v>
      </c>
      <c r="D128" s="104">
        <v>19</v>
      </c>
      <c r="F128" s="104">
        <v>100</v>
      </c>
      <c r="H128" s="104" t="s">
        <v>217</v>
      </c>
      <c r="J128" s="104" t="s">
        <v>247</v>
      </c>
      <c r="L128" s="104">
        <v>39</v>
      </c>
      <c r="N128" s="103" t="s">
        <v>237</v>
      </c>
    </row>
    <row r="129" spans="2:14">
      <c r="B129" s="102"/>
      <c r="N129" s="101"/>
    </row>
    <row r="130" spans="2:14">
      <c r="B130" s="100" t="s">
        <v>236</v>
      </c>
      <c r="C130" s="99" t="s">
        <v>253</v>
      </c>
      <c r="D130" s="98"/>
      <c r="E130" s="98"/>
      <c r="F130" s="98"/>
      <c r="G130" s="98"/>
      <c r="H130" s="98"/>
      <c r="I130" s="98"/>
      <c r="J130" s="98"/>
      <c r="K130" s="98"/>
      <c r="L130" s="98"/>
      <c r="M130" s="98"/>
      <c r="N130" s="97"/>
    </row>
    <row r="131" spans="2:14" ht="14.4" thickBot="1">
      <c r="B131" s="96"/>
      <c r="C131" s="95"/>
      <c r="D131" s="95"/>
      <c r="E131" s="95"/>
      <c r="F131" s="95"/>
      <c r="G131" s="95"/>
      <c r="H131" s="95"/>
      <c r="I131" s="95"/>
      <c r="J131" s="95"/>
      <c r="K131" s="95"/>
      <c r="L131" s="95"/>
      <c r="M131" s="95"/>
      <c r="N131" s="94"/>
    </row>
    <row r="132" spans="2:14">
      <c r="B132" s="109" t="s">
        <v>245</v>
      </c>
      <c r="C132" s="107"/>
      <c r="D132" s="108" t="s">
        <v>244</v>
      </c>
      <c r="E132" s="107"/>
      <c r="F132" s="108" t="s">
        <v>243</v>
      </c>
      <c r="G132" s="107"/>
      <c r="H132" s="108" t="s">
        <v>242</v>
      </c>
      <c r="I132" s="107"/>
      <c r="J132" s="108" t="s">
        <v>241</v>
      </c>
      <c r="K132" s="107"/>
      <c r="L132" s="108" t="s">
        <v>240</v>
      </c>
      <c r="M132" s="107"/>
      <c r="N132" s="106" t="s">
        <v>239</v>
      </c>
    </row>
    <row r="133" spans="2:14">
      <c r="B133" s="102"/>
      <c r="N133" s="101"/>
    </row>
    <row r="134" spans="2:14">
      <c r="B134" s="105">
        <v>45637</v>
      </c>
      <c r="D134" s="104">
        <v>20</v>
      </c>
      <c r="F134" s="104">
        <v>20</v>
      </c>
      <c r="H134" s="104" t="s">
        <v>217</v>
      </c>
      <c r="J134" s="104" t="s">
        <v>221</v>
      </c>
      <c r="L134" s="104">
        <v>36</v>
      </c>
      <c r="N134" s="103" t="s">
        <v>237</v>
      </c>
    </row>
    <row r="135" spans="2:14">
      <c r="B135" s="102"/>
      <c r="N135" s="101"/>
    </row>
    <row r="136" spans="2:14">
      <c r="B136" s="100" t="s">
        <v>236</v>
      </c>
      <c r="C136" s="99" t="s">
        <v>252</v>
      </c>
      <c r="D136" s="98"/>
      <c r="E136" s="98"/>
      <c r="F136" s="98"/>
      <c r="G136" s="98"/>
      <c r="H136" s="98"/>
      <c r="I136" s="98"/>
      <c r="J136" s="98"/>
      <c r="K136" s="98"/>
      <c r="L136" s="98"/>
      <c r="M136" s="98"/>
      <c r="N136" s="97"/>
    </row>
    <row r="137" spans="2:14" ht="14.4" thickBot="1">
      <c r="B137" s="96"/>
      <c r="C137" s="95"/>
      <c r="D137" s="95"/>
      <c r="E137" s="95"/>
      <c r="F137" s="95"/>
      <c r="G137" s="95"/>
      <c r="H137" s="95"/>
      <c r="I137" s="95"/>
      <c r="J137" s="95"/>
      <c r="K137" s="95"/>
      <c r="L137" s="95"/>
      <c r="M137" s="95"/>
      <c r="N137" s="94"/>
    </row>
    <row r="138" spans="2:14">
      <c r="B138" s="109" t="s">
        <v>245</v>
      </c>
      <c r="C138" s="107"/>
      <c r="D138" s="108" t="s">
        <v>244</v>
      </c>
      <c r="E138" s="107"/>
      <c r="F138" s="108" t="s">
        <v>243</v>
      </c>
      <c r="G138" s="107"/>
      <c r="H138" s="108" t="s">
        <v>242</v>
      </c>
      <c r="I138" s="107"/>
      <c r="J138" s="108" t="s">
        <v>241</v>
      </c>
      <c r="K138" s="107"/>
      <c r="L138" s="108" t="s">
        <v>240</v>
      </c>
      <c r="M138" s="107"/>
      <c r="N138" s="106" t="s">
        <v>239</v>
      </c>
    </row>
    <row r="139" spans="2:14">
      <c r="B139" s="102"/>
      <c r="N139" s="101"/>
    </row>
    <row r="140" spans="2:14">
      <c r="B140" s="105">
        <v>45639</v>
      </c>
      <c r="D140" s="104">
        <v>21</v>
      </c>
      <c r="F140" s="104">
        <v>90</v>
      </c>
      <c r="H140" s="104" t="s">
        <v>247</v>
      </c>
      <c r="J140" s="104" t="s">
        <v>221</v>
      </c>
      <c r="L140" s="104">
        <v>6</v>
      </c>
      <c r="N140" s="103" t="s">
        <v>237</v>
      </c>
    </row>
    <row r="141" spans="2:14">
      <c r="B141" s="102"/>
      <c r="N141" s="101"/>
    </row>
    <row r="142" spans="2:14">
      <c r="B142" s="100" t="s">
        <v>236</v>
      </c>
      <c r="C142" s="99" t="s">
        <v>251</v>
      </c>
      <c r="D142" s="98"/>
      <c r="E142" s="98"/>
      <c r="F142" s="98"/>
      <c r="G142" s="98"/>
      <c r="H142" s="98"/>
      <c r="I142" s="98"/>
      <c r="J142" s="98"/>
      <c r="K142" s="98"/>
      <c r="L142" s="98"/>
      <c r="M142" s="98"/>
      <c r="N142" s="97"/>
    </row>
    <row r="143" spans="2:14" ht="14.4" thickBot="1">
      <c r="B143" s="96"/>
      <c r="C143" s="95"/>
      <c r="D143" s="95"/>
      <c r="E143" s="95"/>
      <c r="F143" s="95"/>
      <c r="G143" s="95"/>
      <c r="H143" s="95"/>
      <c r="I143" s="95"/>
      <c r="J143" s="95"/>
      <c r="K143" s="95"/>
      <c r="L143" s="95"/>
      <c r="M143" s="95"/>
      <c r="N143" s="94"/>
    </row>
    <row r="144" spans="2:14">
      <c r="B144" s="109" t="s">
        <v>245</v>
      </c>
      <c r="C144" s="107"/>
      <c r="D144" s="108" t="s">
        <v>244</v>
      </c>
      <c r="E144" s="107"/>
      <c r="F144" s="108" t="s">
        <v>243</v>
      </c>
      <c r="G144" s="107"/>
      <c r="H144" s="108" t="s">
        <v>242</v>
      </c>
      <c r="I144" s="107"/>
      <c r="J144" s="108" t="s">
        <v>241</v>
      </c>
      <c r="K144" s="107"/>
      <c r="L144" s="108" t="s">
        <v>240</v>
      </c>
      <c r="M144" s="107"/>
      <c r="N144" s="106" t="s">
        <v>239</v>
      </c>
    </row>
    <row r="145" spans="2:14">
      <c r="B145" s="102"/>
      <c r="N145" s="101"/>
    </row>
    <row r="146" spans="2:14">
      <c r="B146" s="105">
        <v>45639</v>
      </c>
      <c r="D146" s="104">
        <v>22</v>
      </c>
      <c r="F146" s="104">
        <v>60</v>
      </c>
      <c r="H146" s="104" t="s">
        <v>247</v>
      </c>
      <c r="J146" s="104" t="s">
        <v>250</v>
      </c>
      <c r="L146" s="104">
        <v>15</v>
      </c>
      <c r="N146" s="103" t="s">
        <v>237</v>
      </c>
    </row>
    <row r="147" spans="2:14">
      <c r="B147" s="102"/>
      <c r="N147" s="101"/>
    </row>
    <row r="148" spans="2:14">
      <c r="B148" s="100" t="s">
        <v>236</v>
      </c>
      <c r="C148" s="99" t="s">
        <v>249</v>
      </c>
      <c r="D148" s="98"/>
      <c r="E148" s="98"/>
      <c r="F148" s="98"/>
      <c r="G148" s="98"/>
      <c r="H148" s="98"/>
      <c r="I148" s="98"/>
      <c r="J148" s="98"/>
      <c r="K148" s="98"/>
      <c r="L148" s="98"/>
      <c r="M148" s="98"/>
      <c r="N148" s="97"/>
    </row>
    <row r="149" spans="2:14" ht="14.4" thickBot="1">
      <c r="B149" s="96"/>
      <c r="C149" s="95"/>
      <c r="D149" s="95"/>
      <c r="E149" s="95"/>
      <c r="F149" s="95"/>
      <c r="G149" s="95"/>
      <c r="H149" s="95"/>
      <c r="I149" s="95"/>
      <c r="J149" s="95"/>
      <c r="K149" s="95"/>
      <c r="L149" s="95"/>
      <c r="M149" s="95"/>
      <c r="N149" s="94"/>
    </row>
    <row r="150" spans="2:14">
      <c r="B150" s="109" t="s">
        <v>245</v>
      </c>
      <c r="C150" s="107"/>
      <c r="D150" s="108" t="s">
        <v>244</v>
      </c>
      <c r="E150" s="107"/>
      <c r="F150" s="108" t="s">
        <v>243</v>
      </c>
      <c r="G150" s="107"/>
      <c r="H150" s="108" t="s">
        <v>242</v>
      </c>
      <c r="I150" s="107"/>
      <c r="J150" s="108" t="s">
        <v>241</v>
      </c>
      <c r="K150" s="107"/>
      <c r="L150" s="108" t="s">
        <v>240</v>
      </c>
      <c r="M150" s="107"/>
      <c r="N150" s="106" t="s">
        <v>239</v>
      </c>
    </row>
    <row r="151" spans="2:14">
      <c r="B151" s="102"/>
      <c r="N151" s="101"/>
    </row>
    <row r="152" spans="2:14">
      <c r="B152" s="105">
        <v>45639</v>
      </c>
      <c r="D152" s="104">
        <v>23</v>
      </c>
      <c r="F152" s="104">
        <v>20</v>
      </c>
      <c r="H152" s="104" t="s">
        <v>217</v>
      </c>
      <c r="J152" s="104" t="s">
        <v>221</v>
      </c>
      <c r="L152" s="104">
        <v>8</v>
      </c>
      <c r="N152" s="103" t="s">
        <v>237</v>
      </c>
    </row>
    <row r="153" spans="2:14">
      <c r="B153" s="102"/>
      <c r="N153" s="101"/>
    </row>
    <row r="154" spans="2:14">
      <c r="B154" s="100" t="s">
        <v>236</v>
      </c>
      <c r="C154" s="99" t="s">
        <v>248</v>
      </c>
      <c r="D154" s="98"/>
      <c r="E154" s="98"/>
      <c r="F154" s="98"/>
      <c r="G154" s="98"/>
      <c r="H154" s="98"/>
      <c r="I154" s="98"/>
      <c r="J154" s="98"/>
      <c r="K154" s="98"/>
      <c r="L154" s="98"/>
      <c r="M154" s="98"/>
      <c r="N154" s="97"/>
    </row>
    <row r="155" spans="2:14" ht="14.4" thickBot="1">
      <c r="B155" s="96"/>
      <c r="C155" s="95"/>
      <c r="D155" s="95"/>
      <c r="E155" s="95"/>
      <c r="F155" s="95"/>
      <c r="G155" s="95"/>
      <c r="H155" s="95"/>
      <c r="I155" s="95"/>
      <c r="J155" s="95"/>
      <c r="K155" s="95"/>
      <c r="L155" s="95"/>
      <c r="M155" s="95"/>
      <c r="N155" s="94"/>
    </row>
    <row r="156" spans="2:14">
      <c r="B156" s="109" t="s">
        <v>245</v>
      </c>
      <c r="C156" s="107"/>
      <c r="D156" s="108" t="s">
        <v>244</v>
      </c>
      <c r="E156" s="107"/>
      <c r="F156" s="108" t="s">
        <v>243</v>
      </c>
      <c r="G156" s="107"/>
      <c r="H156" s="108" t="s">
        <v>242</v>
      </c>
      <c r="I156" s="107"/>
      <c r="J156" s="108" t="s">
        <v>241</v>
      </c>
      <c r="K156" s="107"/>
      <c r="L156" s="108" t="s">
        <v>240</v>
      </c>
      <c r="M156" s="107"/>
      <c r="N156" s="106" t="s">
        <v>239</v>
      </c>
    </row>
    <row r="157" spans="2:14">
      <c r="B157" s="102"/>
      <c r="N157" s="101"/>
    </row>
    <row r="158" spans="2:14">
      <c r="B158" s="105">
        <v>45640</v>
      </c>
      <c r="D158" s="104">
        <v>24</v>
      </c>
      <c r="F158" s="104">
        <v>90</v>
      </c>
      <c r="H158" s="104" t="s">
        <v>247</v>
      </c>
      <c r="J158" s="104" t="s">
        <v>221</v>
      </c>
      <c r="L158" s="104">
        <v>12</v>
      </c>
      <c r="N158" s="103" t="s">
        <v>237</v>
      </c>
    </row>
    <row r="159" spans="2:14">
      <c r="B159" s="102"/>
      <c r="N159" s="101"/>
    </row>
    <row r="160" spans="2:14">
      <c r="B160" s="100" t="s">
        <v>236</v>
      </c>
      <c r="C160" s="99" t="s">
        <v>246</v>
      </c>
      <c r="D160" s="98"/>
      <c r="E160" s="98"/>
      <c r="F160" s="98"/>
      <c r="G160" s="98"/>
      <c r="H160" s="98"/>
      <c r="I160" s="98"/>
      <c r="J160" s="98"/>
      <c r="K160" s="98"/>
      <c r="L160" s="98"/>
      <c r="M160" s="98"/>
      <c r="N160" s="97"/>
    </row>
    <row r="161" spans="2:14" ht="14.4" thickBot="1">
      <c r="B161" s="96"/>
      <c r="C161" s="95"/>
      <c r="D161" s="95"/>
      <c r="E161" s="95"/>
      <c r="F161" s="95"/>
      <c r="G161" s="95"/>
      <c r="H161" s="95"/>
      <c r="I161" s="95"/>
      <c r="J161" s="95"/>
      <c r="K161" s="95"/>
      <c r="L161" s="95"/>
      <c r="M161" s="95"/>
      <c r="N161" s="94"/>
    </row>
    <row r="162" spans="2:14">
      <c r="B162" s="109" t="s">
        <v>245</v>
      </c>
      <c r="C162" s="107"/>
      <c r="D162" s="108" t="s">
        <v>244</v>
      </c>
      <c r="E162" s="107"/>
      <c r="F162" s="108" t="s">
        <v>243</v>
      </c>
      <c r="G162" s="107"/>
      <c r="H162" s="108" t="s">
        <v>242</v>
      </c>
      <c r="I162" s="107"/>
      <c r="J162" s="108" t="s">
        <v>241</v>
      </c>
      <c r="K162" s="107"/>
      <c r="L162" s="108" t="s">
        <v>240</v>
      </c>
      <c r="M162" s="107"/>
      <c r="N162" s="106" t="s">
        <v>239</v>
      </c>
    </row>
    <row r="163" spans="2:14">
      <c r="B163" s="102"/>
      <c r="N163" s="101"/>
    </row>
    <row r="164" spans="2:14">
      <c r="B164" s="105">
        <v>45640</v>
      </c>
      <c r="D164" s="104">
        <v>25</v>
      </c>
      <c r="F164" s="104">
        <v>90</v>
      </c>
      <c r="H164" s="104" t="s">
        <v>238</v>
      </c>
      <c r="J164" s="104" t="s">
        <v>221</v>
      </c>
      <c r="L164" s="104">
        <v>20</v>
      </c>
      <c r="N164" s="103" t="s">
        <v>237</v>
      </c>
    </row>
    <row r="165" spans="2:14">
      <c r="B165" s="102"/>
      <c r="N165" s="101"/>
    </row>
    <row r="166" spans="2:14">
      <c r="B166" s="100" t="s">
        <v>236</v>
      </c>
      <c r="C166" s="99" t="s">
        <v>235</v>
      </c>
      <c r="D166" s="98"/>
      <c r="E166" s="98"/>
      <c r="F166" s="98"/>
      <c r="G166" s="98"/>
      <c r="H166" s="98"/>
      <c r="I166" s="98"/>
      <c r="J166" s="98"/>
      <c r="K166" s="98"/>
      <c r="L166" s="98"/>
      <c r="M166" s="98"/>
      <c r="N166" s="97"/>
    </row>
    <row r="167" spans="2:14" ht="14.4" thickBot="1">
      <c r="B167" s="96"/>
      <c r="C167" s="95"/>
      <c r="D167" s="95"/>
      <c r="E167" s="95"/>
      <c r="F167" s="95"/>
      <c r="G167" s="95"/>
      <c r="H167" s="95"/>
      <c r="I167" s="95"/>
      <c r="J167" s="95"/>
      <c r="K167" s="95"/>
      <c r="L167" s="95"/>
      <c r="M167" s="95"/>
      <c r="N167" s="94"/>
    </row>
  </sheetData>
  <mergeCells count="34">
    <mergeCell ref="C148:N148"/>
    <mergeCell ref="C154:N154"/>
    <mergeCell ref="C160:N160"/>
    <mergeCell ref="C166:N166"/>
    <mergeCell ref="C44:N44"/>
    <mergeCell ref="C64:N64"/>
    <mergeCell ref="C136:N136"/>
    <mergeCell ref="C70:N70"/>
    <mergeCell ref="C76:N76"/>
    <mergeCell ref="C94:N94"/>
    <mergeCell ref="C100:N100"/>
    <mergeCell ref="C106:N106"/>
    <mergeCell ref="C16:N16"/>
    <mergeCell ref="K9:L9"/>
    <mergeCell ref="C142:N142"/>
    <mergeCell ref="C112:N112"/>
    <mergeCell ref="C118:N118"/>
    <mergeCell ref="C124:N124"/>
    <mergeCell ref="C130:N130"/>
    <mergeCell ref="C58:N58"/>
    <mergeCell ref="C23:N23"/>
    <mergeCell ref="C30:N30"/>
    <mergeCell ref="C37:N37"/>
    <mergeCell ref="C82:N82"/>
    <mergeCell ref="C88:N88"/>
    <mergeCell ref="J3:K3"/>
    <mergeCell ref="K7:L8"/>
    <mergeCell ref="B7:B9"/>
    <mergeCell ref="F7:F9"/>
    <mergeCell ref="J7:J8"/>
    <mergeCell ref="C8:E8"/>
    <mergeCell ref="C9:E9"/>
    <mergeCell ref="C7:E7"/>
    <mergeCell ref="G7:I9"/>
  </mergeCells>
  <pageMargins left="0.75" right="0.75" top="1" bottom="1" header="0" footer="0"/>
  <pageSetup paperSize="9" scale="66"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BA0A-8F3D-4E26-80E9-2EDE30796DA6}">
  <dimension ref="B1:N80"/>
  <sheetViews>
    <sheetView showGridLines="0" tabSelected="1" zoomScale="50" zoomScaleNormal="50" workbookViewId="0">
      <selection activeCell="J43" sqref="J43"/>
    </sheetView>
  </sheetViews>
  <sheetFormatPr baseColWidth="10" defaultColWidth="9.21875" defaultRowHeight="13.8"/>
  <cols>
    <col min="1" max="2" width="9.21875" style="93" customWidth="1"/>
    <col min="3" max="3" width="11.21875" style="93" customWidth="1"/>
    <col min="4" max="4" width="14.21875" style="93" customWidth="1"/>
    <col min="5" max="6" width="9.21875" style="93" customWidth="1"/>
    <col min="7" max="7" width="9.21875" style="132" customWidth="1"/>
    <col min="8" max="8" width="9.21875" style="131" customWidth="1"/>
    <col min="9" max="12" width="9.21875" style="126" customWidth="1"/>
    <col min="13" max="13" width="12.21875" style="131" customWidth="1"/>
    <col min="14" max="14" width="9.21875" style="126"/>
    <col min="15" max="16384" width="9.21875" style="93"/>
  </cols>
  <sheetData>
    <row r="1" spans="2:14">
      <c r="B1" s="93" t="s">
        <v>310</v>
      </c>
    </row>
    <row r="2" spans="2:14" ht="14.4" thickBot="1"/>
    <row r="3" spans="2:14" ht="14.4" thickBot="1">
      <c r="B3" s="204" t="s">
        <v>309</v>
      </c>
      <c r="C3" s="203" t="s">
        <v>308</v>
      </c>
      <c r="D3" s="203"/>
      <c r="E3" s="203"/>
      <c r="F3" s="203"/>
      <c r="G3" s="202"/>
      <c r="H3" s="201"/>
      <c r="I3" s="200"/>
      <c r="J3" s="200"/>
      <c r="K3" s="200"/>
      <c r="L3" s="199" t="s">
        <v>142</v>
      </c>
      <c r="M3" s="198">
        <v>43234</v>
      </c>
      <c r="N3" s="197"/>
    </row>
    <row r="4" spans="2:14" ht="14.4" thickBot="1"/>
    <row r="5" spans="2:14" ht="14.4">
      <c r="B5" s="196" t="s">
        <v>307</v>
      </c>
      <c r="C5" s="195" t="s">
        <v>245</v>
      </c>
      <c r="D5" s="194" t="s">
        <v>306</v>
      </c>
      <c r="E5" s="192" t="s">
        <v>149</v>
      </c>
      <c r="F5" s="193"/>
      <c r="G5" s="192" t="s">
        <v>305</v>
      </c>
      <c r="H5" s="191"/>
      <c r="I5" s="193"/>
      <c r="J5" s="192" t="s">
        <v>210</v>
      </c>
      <c r="K5" s="191"/>
      <c r="L5" s="191"/>
      <c r="M5" s="191"/>
      <c r="N5" s="190"/>
    </row>
    <row r="6" spans="2:14" s="179" customFormat="1" ht="12.6" thickBot="1">
      <c r="B6" s="189"/>
      <c r="C6" s="188"/>
      <c r="D6" s="187"/>
      <c r="E6" s="186" t="s">
        <v>304</v>
      </c>
      <c r="F6" s="185" t="s">
        <v>303</v>
      </c>
      <c r="G6" s="184" t="s">
        <v>304</v>
      </c>
      <c r="H6" s="181" t="s">
        <v>303</v>
      </c>
      <c r="I6" s="183" t="s">
        <v>302</v>
      </c>
      <c r="J6" s="182" t="s">
        <v>304</v>
      </c>
      <c r="K6" s="182" t="s">
        <v>303</v>
      </c>
      <c r="L6" s="182" t="s">
        <v>302</v>
      </c>
      <c r="M6" s="181" t="s">
        <v>301</v>
      </c>
      <c r="N6" s="180" t="s">
        <v>300</v>
      </c>
    </row>
    <row r="7" spans="2:14">
      <c r="B7" s="161">
        <v>1</v>
      </c>
      <c r="C7" s="160">
        <v>45628</v>
      </c>
      <c r="D7" s="159" t="s">
        <v>299</v>
      </c>
      <c r="E7" s="104">
        <v>3</v>
      </c>
      <c r="F7" s="104">
        <v>1</v>
      </c>
      <c r="G7" s="157">
        <v>2</v>
      </c>
      <c r="H7" s="156">
        <v>2</v>
      </c>
      <c r="I7" s="155">
        <v>2</v>
      </c>
      <c r="J7" s="154">
        <v>2</v>
      </c>
      <c r="K7" s="154">
        <v>2</v>
      </c>
      <c r="L7" s="154">
        <v>1</v>
      </c>
      <c r="M7" s="152">
        <v>2</v>
      </c>
      <c r="N7" s="151">
        <v>2</v>
      </c>
    </row>
    <row r="8" spans="2:14" ht="14.4" thickBot="1">
      <c r="B8" s="166"/>
      <c r="C8" s="165" t="s">
        <v>286</v>
      </c>
      <c r="D8" s="164" t="s">
        <v>298</v>
      </c>
      <c r="E8" s="147"/>
      <c r="F8" s="147"/>
      <c r="G8" s="163"/>
      <c r="H8" s="163"/>
      <c r="I8" s="163"/>
      <c r="J8" s="163"/>
      <c r="K8" s="163"/>
      <c r="L8" s="163"/>
      <c r="M8" s="163"/>
      <c r="N8" s="162"/>
    </row>
    <row r="9" spans="2:14">
      <c r="B9" s="161">
        <v>2</v>
      </c>
      <c r="C9" s="160">
        <v>45628</v>
      </c>
      <c r="D9" s="159" t="s">
        <v>297</v>
      </c>
      <c r="E9" s="104">
        <v>2</v>
      </c>
      <c r="F9" s="104"/>
      <c r="G9" s="157">
        <v>1</v>
      </c>
      <c r="H9" s="156">
        <v>1</v>
      </c>
      <c r="I9" s="155">
        <v>1</v>
      </c>
      <c r="J9" s="154">
        <v>1</v>
      </c>
      <c r="K9" s="154">
        <v>1</v>
      </c>
      <c r="L9" s="153">
        <v>1</v>
      </c>
      <c r="M9" s="152">
        <v>1</v>
      </c>
      <c r="N9" s="151">
        <v>1</v>
      </c>
    </row>
    <row r="10" spans="2:14" ht="14.4" thickBot="1">
      <c r="B10" s="166"/>
      <c r="C10" s="165" t="s">
        <v>286</v>
      </c>
      <c r="D10" s="164" t="s">
        <v>296</v>
      </c>
      <c r="E10" s="147"/>
      <c r="F10" s="163"/>
      <c r="G10" s="163"/>
      <c r="H10" s="163"/>
      <c r="I10" s="163"/>
      <c r="J10" s="163"/>
      <c r="K10" s="163"/>
      <c r="L10" s="163"/>
      <c r="M10" s="163"/>
      <c r="N10" s="162"/>
    </row>
    <row r="11" spans="2:14">
      <c r="B11" s="161">
        <v>3</v>
      </c>
      <c r="C11" s="160">
        <v>45629</v>
      </c>
      <c r="D11" s="159" t="s">
        <v>218</v>
      </c>
      <c r="E11" s="104">
        <v>3</v>
      </c>
      <c r="F11" s="158">
        <v>1</v>
      </c>
      <c r="G11" s="157">
        <v>2</v>
      </c>
      <c r="H11" s="156">
        <v>2</v>
      </c>
      <c r="I11" s="155">
        <v>2</v>
      </c>
      <c r="J11" s="154">
        <v>2</v>
      </c>
      <c r="K11" s="154">
        <v>2</v>
      </c>
      <c r="L11" s="153">
        <v>1</v>
      </c>
      <c r="M11" s="152">
        <v>1</v>
      </c>
      <c r="N11" s="151">
        <v>1</v>
      </c>
    </row>
    <row r="12" spans="2:14" ht="14.4" thickBot="1">
      <c r="B12" s="166"/>
      <c r="C12" s="165" t="s">
        <v>286</v>
      </c>
      <c r="D12" s="164" t="s">
        <v>126</v>
      </c>
      <c r="E12" s="147"/>
      <c r="F12" s="163"/>
      <c r="G12" s="163"/>
      <c r="H12" s="163"/>
      <c r="I12" s="163"/>
      <c r="J12" s="163"/>
      <c r="K12" s="163"/>
      <c r="L12" s="163"/>
      <c r="M12" s="163"/>
      <c r="N12" s="162"/>
    </row>
    <row r="13" spans="2:14">
      <c r="B13" s="161">
        <v>4</v>
      </c>
      <c r="C13" s="160">
        <v>45629</v>
      </c>
      <c r="D13" s="159" t="s">
        <v>221</v>
      </c>
      <c r="E13" s="104">
        <v>4</v>
      </c>
      <c r="F13" s="158">
        <v>1</v>
      </c>
      <c r="G13" s="157">
        <v>3</v>
      </c>
      <c r="H13" s="156">
        <v>3</v>
      </c>
      <c r="I13" s="155">
        <v>3</v>
      </c>
      <c r="J13" s="154">
        <v>3</v>
      </c>
      <c r="K13" s="154">
        <v>3</v>
      </c>
      <c r="L13" s="153">
        <v>1</v>
      </c>
      <c r="M13" s="152">
        <v>3</v>
      </c>
      <c r="N13" s="151">
        <v>3</v>
      </c>
    </row>
    <row r="14" spans="2:14" ht="14.4" thickBot="1">
      <c r="B14" s="166"/>
      <c r="C14" s="165" t="s">
        <v>286</v>
      </c>
      <c r="D14" s="164" t="s">
        <v>295</v>
      </c>
      <c r="E14" s="147"/>
      <c r="F14" s="163"/>
      <c r="G14" s="163"/>
      <c r="H14" s="163"/>
      <c r="I14" s="163"/>
      <c r="J14" s="163"/>
      <c r="K14" s="163"/>
      <c r="L14" s="163"/>
      <c r="M14" s="163"/>
      <c r="N14" s="162"/>
    </row>
    <row r="15" spans="2:14">
      <c r="B15" s="161">
        <v>5</v>
      </c>
      <c r="C15" s="160">
        <v>45630</v>
      </c>
      <c r="D15" s="159" t="s">
        <v>247</v>
      </c>
      <c r="E15" s="104">
        <v>3</v>
      </c>
      <c r="F15" s="158">
        <v>1</v>
      </c>
      <c r="G15" s="157">
        <v>2</v>
      </c>
      <c r="H15" s="156">
        <v>2</v>
      </c>
      <c r="I15" s="155">
        <v>2</v>
      </c>
      <c r="J15" s="154">
        <v>5</v>
      </c>
      <c r="K15" s="154">
        <v>5</v>
      </c>
      <c r="L15" s="153">
        <v>1</v>
      </c>
      <c r="M15" s="152">
        <v>3</v>
      </c>
      <c r="N15" s="151">
        <v>2</v>
      </c>
    </row>
    <row r="16" spans="2:14" ht="14.4" thickBot="1">
      <c r="B16" s="166"/>
      <c r="C16" s="165" t="s">
        <v>286</v>
      </c>
      <c r="D16" s="164" t="s">
        <v>127</v>
      </c>
      <c r="E16" s="147"/>
      <c r="F16" s="163"/>
      <c r="G16" s="163"/>
      <c r="H16" s="163"/>
      <c r="I16" s="163"/>
      <c r="J16" s="163"/>
      <c r="K16" s="163"/>
      <c r="L16" s="163"/>
      <c r="M16" s="163"/>
      <c r="N16" s="162"/>
    </row>
    <row r="17" spans="2:14">
      <c r="B17" s="161">
        <v>6</v>
      </c>
      <c r="C17" s="160">
        <v>45630</v>
      </c>
      <c r="D17" s="159" t="s">
        <v>247</v>
      </c>
      <c r="E17" s="104">
        <v>2</v>
      </c>
      <c r="F17" s="158">
        <v>1</v>
      </c>
      <c r="G17" s="157">
        <v>2</v>
      </c>
      <c r="H17" s="156">
        <v>2</v>
      </c>
      <c r="I17" s="155">
        <v>2</v>
      </c>
      <c r="J17" s="154">
        <v>2</v>
      </c>
      <c r="K17" s="154">
        <v>2</v>
      </c>
      <c r="L17" s="153">
        <v>1</v>
      </c>
      <c r="M17" s="152">
        <v>2</v>
      </c>
      <c r="N17" s="151">
        <v>2</v>
      </c>
    </row>
    <row r="18" spans="2:14" ht="14.4" thickBot="1">
      <c r="B18" s="166"/>
      <c r="C18" s="165" t="s">
        <v>286</v>
      </c>
      <c r="D18" s="164" t="s">
        <v>128</v>
      </c>
      <c r="E18" s="147"/>
      <c r="F18" s="163"/>
      <c r="G18" s="163"/>
      <c r="H18" s="163"/>
      <c r="I18" s="163"/>
      <c r="J18" s="163"/>
      <c r="K18" s="163"/>
      <c r="L18" s="163"/>
      <c r="M18" s="163"/>
      <c r="N18" s="162"/>
    </row>
    <row r="19" spans="2:14">
      <c r="B19" s="161">
        <v>7</v>
      </c>
      <c r="C19" s="160">
        <v>45631</v>
      </c>
      <c r="D19" s="159" t="s">
        <v>247</v>
      </c>
      <c r="E19" s="104">
        <v>5</v>
      </c>
      <c r="F19" s="158">
        <v>1</v>
      </c>
      <c r="G19" s="157">
        <v>4</v>
      </c>
      <c r="H19" s="156">
        <v>4</v>
      </c>
      <c r="I19" s="155">
        <v>4</v>
      </c>
      <c r="J19" s="154">
        <v>9</v>
      </c>
      <c r="K19" s="154">
        <v>9</v>
      </c>
      <c r="L19" s="153">
        <v>1</v>
      </c>
      <c r="M19" s="152">
        <v>4</v>
      </c>
      <c r="N19" s="151">
        <v>2</v>
      </c>
    </row>
    <row r="20" spans="2:14" ht="14.4" thickBot="1">
      <c r="B20" s="166"/>
      <c r="C20" s="165" t="s">
        <v>286</v>
      </c>
      <c r="D20" s="164" t="s">
        <v>129</v>
      </c>
      <c r="E20" s="147"/>
      <c r="F20" s="163"/>
      <c r="G20" s="163"/>
      <c r="H20" s="163"/>
      <c r="I20" s="163"/>
      <c r="J20" s="163"/>
      <c r="K20" s="163"/>
      <c r="L20" s="163"/>
      <c r="M20" s="163"/>
      <c r="N20" s="162"/>
    </row>
    <row r="21" spans="2:14">
      <c r="B21" s="161">
        <v>8</v>
      </c>
      <c r="C21" s="160">
        <v>45631</v>
      </c>
      <c r="D21" s="159" t="s">
        <v>217</v>
      </c>
      <c r="E21" s="104">
        <v>5</v>
      </c>
      <c r="F21" s="158">
        <v>1</v>
      </c>
      <c r="G21" s="157">
        <v>4</v>
      </c>
      <c r="H21" s="156">
        <v>4</v>
      </c>
      <c r="I21" s="155">
        <v>4</v>
      </c>
      <c r="J21" s="154">
        <v>6</v>
      </c>
      <c r="K21" s="154">
        <v>6</v>
      </c>
      <c r="L21" s="153">
        <v>1</v>
      </c>
      <c r="M21" s="152">
        <v>4</v>
      </c>
      <c r="N21" s="151">
        <v>2</v>
      </c>
    </row>
    <row r="22" spans="2:14" ht="14.4" thickBot="1">
      <c r="B22" s="166"/>
      <c r="C22" s="165" t="s">
        <v>286</v>
      </c>
      <c r="D22" s="164" t="s">
        <v>294</v>
      </c>
      <c r="E22" s="147"/>
      <c r="F22" s="163"/>
      <c r="G22" s="163"/>
      <c r="H22" s="163"/>
      <c r="I22" s="163"/>
      <c r="J22" s="163"/>
      <c r="K22" s="163"/>
      <c r="L22" s="163"/>
      <c r="M22" s="163"/>
      <c r="N22" s="162"/>
    </row>
    <row r="23" spans="2:14">
      <c r="B23" s="161">
        <v>9</v>
      </c>
      <c r="C23" s="160">
        <v>45632</v>
      </c>
      <c r="D23" s="159" t="s">
        <v>247</v>
      </c>
      <c r="E23" s="104">
        <v>2</v>
      </c>
      <c r="F23" s="158">
        <v>1</v>
      </c>
      <c r="G23" s="157">
        <v>1</v>
      </c>
      <c r="H23" s="156">
        <v>1</v>
      </c>
      <c r="I23" s="155">
        <v>1</v>
      </c>
      <c r="J23" s="154">
        <v>1</v>
      </c>
      <c r="K23" s="154">
        <v>1</v>
      </c>
      <c r="L23" s="153">
        <v>1</v>
      </c>
      <c r="M23" s="152">
        <v>1</v>
      </c>
      <c r="N23" s="151">
        <v>1</v>
      </c>
    </row>
    <row r="24" spans="2:14" ht="14.4" thickBot="1">
      <c r="B24" s="166"/>
      <c r="C24" s="165" t="s">
        <v>286</v>
      </c>
      <c r="D24" s="164" t="s">
        <v>130</v>
      </c>
      <c r="E24" s="147"/>
      <c r="F24" s="163"/>
      <c r="G24" s="163"/>
      <c r="H24" s="163"/>
      <c r="I24" s="163"/>
      <c r="J24" s="163"/>
      <c r="K24" s="163"/>
      <c r="L24" s="163"/>
      <c r="M24" s="163"/>
      <c r="N24" s="162"/>
    </row>
    <row r="25" spans="2:14">
      <c r="B25" s="161">
        <v>10</v>
      </c>
      <c r="C25" s="160" t="s">
        <v>293</v>
      </c>
      <c r="D25" s="159" t="s">
        <v>221</v>
      </c>
      <c r="E25" s="104">
        <v>7</v>
      </c>
      <c r="F25" s="158">
        <v>1</v>
      </c>
      <c r="G25" s="157">
        <v>6</v>
      </c>
      <c r="H25" s="156">
        <v>6</v>
      </c>
      <c r="I25" s="155">
        <v>6</v>
      </c>
      <c r="J25" s="154">
        <v>15</v>
      </c>
      <c r="K25" s="154">
        <v>15</v>
      </c>
      <c r="L25" s="153">
        <v>1</v>
      </c>
      <c r="M25" s="152">
        <v>6</v>
      </c>
      <c r="N25" s="151">
        <v>2</v>
      </c>
    </row>
    <row r="26" spans="2:14" ht="14.4" thickBot="1">
      <c r="B26" s="166"/>
      <c r="C26" s="165" t="s">
        <v>286</v>
      </c>
      <c r="D26" s="164" t="s">
        <v>292</v>
      </c>
      <c r="E26" s="147"/>
      <c r="F26" s="163"/>
      <c r="G26" s="163"/>
      <c r="H26" s="163"/>
      <c r="I26" s="163"/>
      <c r="J26" s="163"/>
      <c r="K26" s="163"/>
      <c r="L26" s="163"/>
      <c r="M26" s="163"/>
      <c r="N26" s="162"/>
    </row>
    <row r="27" spans="2:14">
      <c r="B27" s="161">
        <v>11</v>
      </c>
      <c r="C27" s="160">
        <v>45633</v>
      </c>
      <c r="D27" s="159" t="s">
        <v>247</v>
      </c>
      <c r="E27" s="104">
        <v>2</v>
      </c>
      <c r="F27" s="158">
        <v>1</v>
      </c>
      <c r="G27" s="157">
        <v>1</v>
      </c>
      <c r="H27" s="156">
        <v>1</v>
      </c>
      <c r="I27" s="155">
        <v>1</v>
      </c>
      <c r="J27" s="154">
        <v>2</v>
      </c>
      <c r="K27" s="154">
        <v>2</v>
      </c>
      <c r="L27" s="153">
        <v>1</v>
      </c>
      <c r="M27" s="152">
        <v>1</v>
      </c>
      <c r="N27" s="151">
        <v>1</v>
      </c>
    </row>
    <row r="28" spans="2:14" ht="14.4" thickBot="1">
      <c r="B28" s="166"/>
      <c r="C28" s="165" t="s">
        <v>286</v>
      </c>
      <c r="D28" s="172" t="s">
        <v>132</v>
      </c>
      <c r="E28" s="178"/>
      <c r="F28" s="177"/>
      <c r="G28" s="176"/>
      <c r="H28" s="174"/>
      <c r="I28" s="175"/>
      <c r="J28" s="175"/>
      <c r="K28" s="175"/>
      <c r="L28" s="175"/>
      <c r="M28" s="174"/>
      <c r="N28" s="173"/>
    </row>
    <row r="29" spans="2:14">
      <c r="B29" s="161">
        <v>12</v>
      </c>
      <c r="C29" s="160">
        <v>45633</v>
      </c>
      <c r="D29" s="159" t="s">
        <v>247</v>
      </c>
      <c r="E29" s="104">
        <v>4</v>
      </c>
      <c r="F29" s="158">
        <v>1</v>
      </c>
      <c r="G29" s="157">
        <v>3</v>
      </c>
      <c r="H29" s="156">
        <v>3</v>
      </c>
      <c r="I29" s="155">
        <v>3</v>
      </c>
      <c r="J29" s="154">
        <v>9</v>
      </c>
      <c r="K29" s="154">
        <v>9</v>
      </c>
      <c r="L29" s="153">
        <v>1</v>
      </c>
      <c r="M29" s="152">
        <v>4</v>
      </c>
      <c r="N29" s="151">
        <v>2</v>
      </c>
    </row>
    <row r="30" spans="2:14" ht="14.4" thickBot="1">
      <c r="B30" s="166"/>
      <c r="C30" s="165" t="s">
        <v>286</v>
      </c>
      <c r="D30" s="164" t="s">
        <v>135</v>
      </c>
      <c r="E30" s="147"/>
      <c r="F30" s="163"/>
      <c r="G30" s="163"/>
      <c r="H30" s="163"/>
      <c r="I30" s="163"/>
      <c r="J30" s="163"/>
      <c r="K30" s="163"/>
      <c r="L30" s="163"/>
      <c r="M30" s="163"/>
      <c r="N30" s="162"/>
    </row>
    <row r="31" spans="2:14">
      <c r="B31" s="161">
        <v>13</v>
      </c>
      <c r="C31" s="160">
        <v>45635</v>
      </c>
      <c r="D31" s="159" t="s">
        <v>217</v>
      </c>
      <c r="E31" s="104">
        <v>5</v>
      </c>
      <c r="F31" s="158">
        <v>1</v>
      </c>
      <c r="G31" s="157">
        <v>4</v>
      </c>
      <c r="H31" s="156">
        <v>4</v>
      </c>
      <c r="I31" s="155">
        <v>4</v>
      </c>
      <c r="J31" s="154">
        <v>19</v>
      </c>
      <c r="K31" s="154">
        <v>19</v>
      </c>
      <c r="L31" s="153">
        <v>1</v>
      </c>
      <c r="M31" s="152">
        <v>6</v>
      </c>
      <c r="N31" s="151">
        <v>2</v>
      </c>
    </row>
    <row r="32" spans="2:14" ht="14.4" thickBot="1">
      <c r="B32" s="166"/>
      <c r="C32" s="165" t="s">
        <v>286</v>
      </c>
      <c r="D32" s="164" t="s">
        <v>133</v>
      </c>
      <c r="E32" s="147"/>
      <c r="F32" s="163"/>
      <c r="G32" s="163"/>
      <c r="H32" s="163"/>
      <c r="I32" s="163"/>
      <c r="J32" s="163"/>
      <c r="K32" s="163"/>
      <c r="L32" s="163"/>
      <c r="M32" s="163"/>
      <c r="N32" s="162"/>
    </row>
    <row r="33" spans="2:14">
      <c r="B33" s="161">
        <v>14</v>
      </c>
      <c r="C33" s="160">
        <v>45635</v>
      </c>
      <c r="D33" s="159" t="s">
        <v>221</v>
      </c>
      <c r="E33" s="104">
        <v>2</v>
      </c>
      <c r="F33" s="158">
        <v>1</v>
      </c>
      <c r="G33" s="157">
        <v>1</v>
      </c>
      <c r="H33" s="156">
        <v>1</v>
      </c>
      <c r="I33" s="155">
        <v>1</v>
      </c>
      <c r="J33" s="154">
        <v>3</v>
      </c>
      <c r="K33" s="154">
        <v>3</v>
      </c>
      <c r="L33" s="153">
        <v>1</v>
      </c>
      <c r="M33" s="152">
        <v>1</v>
      </c>
      <c r="N33" s="151">
        <v>1</v>
      </c>
    </row>
    <row r="34" spans="2:14" ht="14.4" thickBot="1">
      <c r="B34" s="166"/>
      <c r="C34" s="165" t="s">
        <v>286</v>
      </c>
      <c r="D34" s="164" t="s">
        <v>291</v>
      </c>
      <c r="E34" s="147"/>
      <c r="F34" s="147"/>
      <c r="G34" s="147"/>
      <c r="H34" s="147"/>
      <c r="I34" s="147"/>
      <c r="J34" s="147"/>
      <c r="K34" s="147"/>
      <c r="L34" s="147"/>
      <c r="M34" s="147"/>
      <c r="N34" s="146"/>
    </row>
    <row r="35" spans="2:14" ht="14.4" thickBot="1">
      <c r="B35" s="161">
        <v>15</v>
      </c>
      <c r="C35" s="160">
        <v>45636</v>
      </c>
      <c r="D35" s="172" t="s">
        <v>218</v>
      </c>
      <c r="E35" s="104">
        <v>5</v>
      </c>
      <c r="F35" s="170">
        <v>1</v>
      </c>
      <c r="G35" s="141">
        <v>4</v>
      </c>
      <c r="H35" s="141">
        <v>4</v>
      </c>
      <c r="I35" s="141">
        <v>1</v>
      </c>
      <c r="J35" s="141">
        <v>21</v>
      </c>
      <c r="K35" s="141">
        <v>21</v>
      </c>
      <c r="L35" s="141">
        <v>1</v>
      </c>
      <c r="M35" s="141">
        <v>6</v>
      </c>
      <c r="N35" s="141">
        <v>2</v>
      </c>
    </row>
    <row r="36" spans="2:14" ht="14.4" thickBot="1">
      <c r="B36" s="166"/>
      <c r="C36" s="165" t="s">
        <v>286</v>
      </c>
      <c r="D36" s="164" t="s">
        <v>290</v>
      </c>
      <c r="E36" s="133"/>
      <c r="F36" s="168"/>
      <c r="G36" s="168"/>
      <c r="H36" s="168"/>
      <c r="I36" s="168"/>
      <c r="J36" s="168"/>
      <c r="K36" s="168"/>
      <c r="L36" s="168"/>
      <c r="M36" s="168"/>
      <c r="N36" s="167"/>
    </row>
    <row r="37" spans="2:14">
      <c r="B37" s="161">
        <v>16</v>
      </c>
      <c r="C37" s="160">
        <v>45636</v>
      </c>
      <c r="D37" s="159" t="s">
        <v>221</v>
      </c>
      <c r="E37" s="104">
        <v>3</v>
      </c>
      <c r="F37" s="158">
        <v>1</v>
      </c>
      <c r="G37" s="157">
        <v>2</v>
      </c>
      <c r="H37" s="156">
        <v>2</v>
      </c>
      <c r="I37" s="155">
        <v>2</v>
      </c>
      <c r="J37" s="154">
        <v>21</v>
      </c>
      <c r="K37" s="154">
        <v>21</v>
      </c>
      <c r="L37" s="153">
        <v>1</v>
      </c>
      <c r="M37" s="152">
        <v>6</v>
      </c>
      <c r="N37" s="151">
        <v>2</v>
      </c>
    </row>
    <row r="38" spans="2:14" ht="14.4" thickBot="1">
      <c r="B38" s="166"/>
      <c r="C38" s="165" t="s">
        <v>286</v>
      </c>
      <c r="D38" s="148" t="s">
        <v>289</v>
      </c>
      <c r="E38" s="147"/>
      <c r="F38" s="147"/>
      <c r="G38" s="147"/>
      <c r="H38" s="147"/>
      <c r="I38" s="147"/>
      <c r="J38" s="147"/>
      <c r="K38" s="147"/>
      <c r="L38" s="147"/>
      <c r="M38" s="147"/>
      <c r="N38" s="146"/>
    </row>
    <row r="39" spans="2:14">
      <c r="B39" s="161">
        <v>17</v>
      </c>
      <c r="C39" s="160">
        <v>45637</v>
      </c>
      <c r="D39" s="171" t="s">
        <v>218</v>
      </c>
      <c r="E39" s="170">
        <v>4</v>
      </c>
      <c r="F39" s="170">
        <v>1</v>
      </c>
      <c r="G39" s="141">
        <v>3</v>
      </c>
      <c r="H39" s="141">
        <v>3</v>
      </c>
      <c r="I39" s="141">
        <v>1</v>
      </c>
      <c r="J39" s="141">
        <v>25</v>
      </c>
      <c r="K39" s="141">
        <v>25</v>
      </c>
      <c r="L39" s="141">
        <v>1</v>
      </c>
      <c r="M39" s="141">
        <v>4</v>
      </c>
      <c r="N39" s="141">
        <v>2</v>
      </c>
    </row>
    <row r="40" spans="2:14" ht="14.4" thickBot="1">
      <c r="B40" s="166"/>
      <c r="C40" s="165" t="s">
        <v>286</v>
      </c>
      <c r="D40" s="169" t="s">
        <v>134</v>
      </c>
      <c r="E40" s="133"/>
      <c r="F40" s="168"/>
      <c r="G40" s="168"/>
      <c r="H40" s="168"/>
      <c r="I40" s="168"/>
      <c r="J40" s="168"/>
      <c r="K40" s="168"/>
      <c r="L40" s="168"/>
      <c r="M40" s="168"/>
      <c r="N40" s="167"/>
    </row>
    <row r="41" spans="2:14">
      <c r="B41" s="161">
        <v>18</v>
      </c>
      <c r="C41" s="160">
        <v>45637</v>
      </c>
      <c r="D41" s="159" t="s">
        <v>221</v>
      </c>
      <c r="E41" s="104">
        <v>5</v>
      </c>
      <c r="F41" s="158">
        <v>1</v>
      </c>
      <c r="G41" s="157">
        <v>4</v>
      </c>
      <c r="H41" s="156">
        <v>4</v>
      </c>
      <c r="I41" s="155">
        <v>4</v>
      </c>
      <c r="J41" s="154">
        <v>25</v>
      </c>
      <c r="K41" s="154">
        <v>25</v>
      </c>
      <c r="L41" s="153">
        <v>1</v>
      </c>
      <c r="M41" s="152">
        <v>6</v>
      </c>
      <c r="N41" s="151">
        <v>2</v>
      </c>
    </row>
    <row r="42" spans="2:14" ht="14.4" thickBot="1">
      <c r="B42" s="166"/>
      <c r="C42" s="165" t="s">
        <v>286</v>
      </c>
      <c r="D42" s="164" t="s">
        <v>288</v>
      </c>
      <c r="E42" s="147"/>
      <c r="F42" s="163"/>
      <c r="G42" s="163"/>
      <c r="H42" s="163"/>
      <c r="I42" s="163"/>
      <c r="J42" s="163"/>
      <c r="K42" s="163"/>
      <c r="L42" s="163"/>
      <c r="M42" s="163"/>
      <c r="N42" s="162"/>
    </row>
    <row r="43" spans="2:14">
      <c r="B43" s="161">
        <v>19</v>
      </c>
      <c r="C43" s="160">
        <v>45638</v>
      </c>
      <c r="D43" s="159" t="s">
        <v>221</v>
      </c>
      <c r="E43" s="104">
        <v>3</v>
      </c>
      <c r="F43" s="158">
        <v>1</v>
      </c>
      <c r="G43" s="157">
        <v>2</v>
      </c>
      <c r="H43" s="156">
        <v>2</v>
      </c>
      <c r="I43" s="155">
        <v>2</v>
      </c>
      <c r="J43" s="154">
        <v>18</v>
      </c>
      <c r="K43" s="154">
        <v>18</v>
      </c>
      <c r="L43" s="153">
        <v>1</v>
      </c>
      <c r="M43" s="152">
        <v>7</v>
      </c>
      <c r="N43" s="151">
        <v>2</v>
      </c>
    </row>
    <row r="44" spans="2:14">
      <c r="B44" s="150"/>
      <c r="C44" s="149" t="s">
        <v>286</v>
      </c>
      <c r="D44" s="148" t="s">
        <v>287</v>
      </c>
      <c r="E44" s="147"/>
      <c r="F44" s="147"/>
      <c r="G44" s="147"/>
      <c r="H44" s="147"/>
      <c r="I44" s="147"/>
      <c r="J44" s="147"/>
      <c r="K44" s="147"/>
      <c r="L44" s="147"/>
      <c r="M44" s="147"/>
      <c r="N44" s="146"/>
    </row>
    <row r="45" spans="2:14">
      <c r="B45" s="140">
        <v>20</v>
      </c>
      <c r="C45" s="145">
        <v>45638</v>
      </c>
      <c r="D45" s="104" t="s">
        <v>283</v>
      </c>
      <c r="E45" s="104">
        <v>3</v>
      </c>
      <c r="F45" s="104">
        <v>1</v>
      </c>
      <c r="G45" s="144">
        <v>2</v>
      </c>
      <c r="H45" s="142">
        <v>2</v>
      </c>
      <c r="I45" s="141">
        <v>2</v>
      </c>
      <c r="J45" s="141">
        <v>27</v>
      </c>
      <c r="K45" s="141">
        <v>27</v>
      </c>
      <c r="L45" s="143">
        <v>1</v>
      </c>
      <c r="M45" s="142">
        <v>6</v>
      </c>
      <c r="N45" s="141">
        <v>2</v>
      </c>
    </row>
    <row r="46" spans="2:14">
      <c r="B46" s="140"/>
      <c r="C46" s="139" t="s">
        <v>286</v>
      </c>
      <c r="D46" s="138" t="s">
        <v>285</v>
      </c>
      <c r="E46" s="138"/>
      <c r="F46" s="138"/>
      <c r="G46" s="138"/>
      <c r="H46" s="138"/>
      <c r="I46" s="138"/>
      <c r="J46" s="138"/>
      <c r="K46" s="138"/>
      <c r="L46" s="138"/>
      <c r="M46" s="138"/>
      <c r="N46" s="138"/>
    </row>
    <row r="47" spans="2:14">
      <c r="B47" s="135"/>
      <c r="C47" s="137"/>
      <c r="L47" s="136"/>
    </row>
    <row r="48" spans="2:14">
      <c r="B48" s="135"/>
      <c r="C48" s="134"/>
      <c r="D48" s="133"/>
      <c r="E48" s="133"/>
      <c r="F48" s="133"/>
      <c r="G48" s="133"/>
      <c r="H48" s="133"/>
      <c r="I48" s="133"/>
      <c r="J48" s="133"/>
      <c r="K48" s="133"/>
      <c r="L48" s="133"/>
      <c r="M48" s="133"/>
      <c r="N48" s="133"/>
    </row>
    <row r="49" spans="2:14">
      <c r="B49" s="135"/>
      <c r="C49" s="137"/>
      <c r="L49" s="136"/>
    </row>
    <row r="50" spans="2:14">
      <c r="B50" s="135"/>
      <c r="C50" s="134"/>
      <c r="D50" s="133"/>
      <c r="E50" s="133"/>
      <c r="F50" s="133"/>
      <c r="G50" s="133"/>
      <c r="H50" s="133"/>
      <c r="I50" s="133"/>
      <c r="J50" s="133"/>
      <c r="K50" s="133"/>
      <c r="L50" s="133"/>
      <c r="M50" s="133"/>
      <c r="N50" s="133"/>
    </row>
    <row r="51" spans="2:14">
      <c r="B51" s="135"/>
      <c r="C51" s="137"/>
      <c r="L51" s="136"/>
    </row>
    <row r="52" spans="2:14">
      <c r="B52" s="135"/>
      <c r="C52" s="134"/>
      <c r="D52" s="133"/>
      <c r="E52" s="133"/>
      <c r="F52" s="133"/>
      <c r="G52" s="133"/>
      <c r="H52" s="133"/>
      <c r="I52" s="133"/>
      <c r="J52" s="133"/>
      <c r="K52" s="133"/>
      <c r="L52" s="133"/>
      <c r="M52" s="133"/>
      <c r="N52" s="133"/>
    </row>
    <row r="53" spans="2:14">
      <c r="B53" s="135"/>
      <c r="C53" s="137"/>
      <c r="L53" s="136"/>
    </row>
    <row r="54" spans="2:14">
      <c r="B54" s="135"/>
      <c r="C54" s="134"/>
      <c r="D54" s="133"/>
      <c r="E54" s="133"/>
      <c r="F54" s="133"/>
      <c r="G54" s="133"/>
      <c r="H54" s="133"/>
      <c r="I54" s="133"/>
      <c r="J54" s="133"/>
      <c r="K54" s="133"/>
      <c r="L54" s="133"/>
      <c r="M54" s="133"/>
      <c r="N54" s="133"/>
    </row>
    <row r="55" spans="2:14">
      <c r="B55" s="135"/>
      <c r="C55" s="137"/>
      <c r="L55" s="136"/>
    </row>
    <row r="56" spans="2:14">
      <c r="B56" s="135"/>
      <c r="C56" s="134"/>
      <c r="D56" s="133"/>
      <c r="E56" s="133"/>
      <c r="F56" s="133"/>
      <c r="G56" s="133"/>
      <c r="H56" s="133"/>
      <c r="I56" s="133"/>
      <c r="J56" s="133"/>
      <c r="K56" s="133"/>
      <c r="L56" s="133"/>
      <c r="M56" s="133"/>
      <c r="N56" s="133"/>
    </row>
    <row r="57" spans="2:14">
      <c r="B57" s="135"/>
      <c r="C57" s="137"/>
      <c r="L57" s="136"/>
    </row>
    <row r="58" spans="2:14">
      <c r="B58" s="135"/>
      <c r="C58" s="134"/>
      <c r="D58" s="133"/>
      <c r="E58" s="133"/>
      <c r="F58" s="133"/>
      <c r="G58" s="133"/>
      <c r="H58" s="133"/>
      <c r="I58" s="133"/>
      <c r="J58" s="133"/>
      <c r="K58" s="133"/>
      <c r="L58" s="133"/>
      <c r="M58" s="133"/>
      <c r="N58" s="133"/>
    </row>
    <row r="59" spans="2:14">
      <c r="B59" s="135"/>
      <c r="C59" s="137"/>
      <c r="L59" s="136"/>
    </row>
    <row r="60" spans="2:14">
      <c r="B60" s="135"/>
      <c r="C60" s="134"/>
      <c r="D60" s="133"/>
      <c r="E60" s="133"/>
      <c r="F60" s="133"/>
      <c r="G60" s="133"/>
      <c r="H60" s="133"/>
      <c r="I60" s="133"/>
      <c r="J60" s="133"/>
      <c r="K60" s="133"/>
      <c r="L60" s="133"/>
      <c r="M60" s="133"/>
      <c r="N60" s="133"/>
    </row>
    <row r="61" spans="2:14">
      <c r="B61" s="135"/>
      <c r="C61" s="137"/>
      <c r="L61" s="136"/>
    </row>
    <row r="62" spans="2:14">
      <c r="B62" s="135"/>
      <c r="C62" s="134"/>
      <c r="D62" s="133"/>
      <c r="E62" s="133"/>
      <c r="F62" s="133"/>
      <c r="G62" s="133"/>
      <c r="H62" s="133"/>
      <c r="I62" s="133"/>
      <c r="J62" s="133"/>
      <c r="K62" s="133"/>
      <c r="L62" s="133"/>
      <c r="M62" s="133"/>
      <c r="N62" s="133"/>
    </row>
    <row r="63" spans="2:14">
      <c r="B63" s="135"/>
      <c r="C63" s="137"/>
      <c r="L63" s="136"/>
    </row>
    <row r="64" spans="2:14">
      <c r="B64" s="135"/>
      <c r="C64" s="134"/>
      <c r="D64" s="133"/>
      <c r="E64" s="133"/>
      <c r="F64" s="133"/>
      <c r="G64" s="133"/>
      <c r="H64" s="133"/>
      <c r="I64" s="133"/>
      <c r="J64" s="133"/>
      <c r="K64" s="133"/>
      <c r="L64" s="133"/>
      <c r="M64" s="133"/>
      <c r="N64" s="133"/>
    </row>
    <row r="65" spans="2:14">
      <c r="B65" s="135"/>
      <c r="C65" s="137"/>
      <c r="L65" s="136"/>
    </row>
    <row r="66" spans="2:14">
      <c r="B66" s="135"/>
      <c r="C66" s="134"/>
      <c r="D66" s="133"/>
      <c r="E66" s="133"/>
      <c r="F66" s="133"/>
      <c r="G66" s="133"/>
      <c r="H66" s="133"/>
      <c r="I66" s="133"/>
      <c r="J66" s="133"/>
      <c r="K66" s="133"/>
      <c r="L66" s="133"/>
      <c r="M66" s="133"/>
      <c r="N66" s="133"/>
    </row>
    <row r="67" spans="2:14">
      <c r="B67" s="135"/>
      <c r="C67" s="137"/>
      <c r="L67" s="136"/>
    </row>
    <row r="68" spans="2:14">
      <c r="B68" s="135"/>
      <c r="C68" s="134"/>
      <c r="D68" s="133"/>
      <c r="E68" s="133"/>
      <c r="F68" s="133"/>
      <c r="G68" s="133"/>
      <c r="H68" s="133"/>
      <c r="I68" s="133"/>
      <c r="J68" s="133"/>
      <c r="K68" s="133"/>
      <c r="L68" s="133"/>
      <c r="M68" s="133"/>
      <c r="N68" s="133"/>
    </row>
    <row r="69" spans="2:14">
      <c r="B69" s="135"/>
      <c r="C69" s="137"/>
      <c r="L69" s="136"/>
    </row>
    <row r="70" spans="2:14">
      <c r="B70" s="135"/>
      <c r="C70" s="134"/>
      <c r="D70" s="133"/>
      <c r="E70" s="133"/>
      <c r="F70" s="133"/>
      <c r="G70" s="133"/>
      <c r="H70" s="133"/>
      <c r="I70" s="133"/>
      <c r="J70" s="133"/>
      <c r="K70" s="133"/>
      <c r="L70" s="133"/>
      <c r="M70" s="133"/>
      <c r="N70" s="133"/>
    </row>
    <row r="71" spans="2:14">
      <c r="B71" s="135"/>
      <c r="C71" s="137"/>
      <c r="L71" s="136"/>
    </row>
    <row r="72" spans="2:14">
      <c r="B72" s="135"/>
      <c r="C72" s="134"/>
      <c r="D72" s="133"/>
      <c r="E72" s="133"/>
      <c r="F72" s="133"/>
      <c r="G72" s="133"/>
      <c r="H72" s="133"/>
      <c r="I72" s="133"/>
      <c r="J72" s="133"/>
      <c r="K72" s="133"/>
      <c r="L72" s="133"/>
      <c r="M72" s="133"/>
      <c r="N72" s="133"/>
    </row>
    <row r="73" spans="2:14">
      <c r="B73" s="135"/>
      <c r="C73" s="137"/>
      <c r="L73" s="136"/>
    </row>
    <row r="74" spans="2:14">
      <c r="B74" s="135"/>
      <c r="C74" s="134"/>
      <c r="D74" s="133"/>
      <c r="E74" s="133"/>
      <c r="F74" s="133"/>
      <c r="G74" s="133"/>
      <c r="H74" s="133"/>
      <c r="I74" s="133"/>
      <c r="J74" s="133"/>
      <c r="K74" s="133"/>
      <c r="L74" s="133"/>
      <c r="M74" s="133"/>
      <c r="N74" s="133"/>
    </row>
    <row r="75" spans="2:14">
      <c r="B75" s="135"/>
      <c r="C75" s="137"/>
      <c r="L75" s="136"/>
    </row>
    <row r="76" spans="2:14">
      <c r="B76" s="135"/>
      <c r="C76" s="134"/>
      <c r="D76" s="133"/>
      <c r="E76" s="133"/>
      <c r="F76" s="133"/>
      <c r="G76" s="133"/>
      <c r="H76" s="133"/>
      <c r="I76" s="133"/>
      <c r="J76" s="133"/>
      <c r="K76" s="133"/>
      <c r="L76" s="133"/>
      <c r="M76" s="133"/>
      <c r="N76" s="133"/>
    </row>
    <row r="77" spans="2:14">
      <c r="B77" s="135"/>
      <c r="C77" s="137"/>
      <c r="L77" s="136"/>
    </row>
    <row r="78" spans="2:14">
      <c r="B78" s="135"/>
      <c r="C78" s="134"/>
      <c r="D78" s="133"/>
      <c r="E78" s="133"/>
      <c r="F78" s="133"/>
      <c r="G78" s="133"/>
      <c r="H78" s="133"/>
      <c r="I78" s="133"/>
      <c r="J78" s="133"/>
      <c r="K78" s="133"/>
      <c r="L78" s="133"/>
      <c r="M78" s="133"/>
      <c r="N78" s="133"/>
    </row>
    <row r="79" spans="2:14">
      <c r="B79" s="135"/>
      <c r="C79" s="137"/>
      <c r="L79" s="136"/>
    </row>
    <row r="80" spans="2:14">
      <c r="B80" s="135"/>
      <c r="C80" s="134"/>
      <c r="D80" s="133"/>
      <c r="E80" s="133"/>
      <c r="F80" s="133"/>
      <c r="G80" s="133"/>
      <c r="H80" s="133"/>
      <c r="I80" s="133"/>
      <c r="J80" s="133"/>
      <c r="K80" s="133"/>
      <c r="L80" s="133"/>
      <c r="M80" s="133"/>
      <c r="N80" s="133"/>
    </row>
  </sheetData>
  <mergeCells count="76">
    <mergeCell ref="D32:N32"/>
    <mergeCell ref="B25:B26"/>
    <mergeCell ref="B27:B28"/>
    <mergeCell ref="B37:B38"/>
    <mergeCell ref="D38:N38"/>
    <mergeCell ref="B39:B40"/>
    <mergeCell ref="D40:N40"/>
    <mergeCell ref="D26:N26"/>
    <mergeCell ref="D30:N30"/>
    <mergeCell ref="D14:N14"/>
    <mergeCell ref="D16:N16"/>
    <mergeCell ref="D18:N18"/>
    <mergeCell ref="D20:N20"/>
    <mergeCell ref="D22:N22"/>
    <mergeCell ref="E5:F5"/>
    <mergeCell ref="G5:I5"/>
    <mergeCell ref="J5:N5"/>
    <mergeCell ref="B7:B8"/>
    <mergeCell ref="B9:B10"/>
    <mergeCell ref="D42:N42"/>
    <mergeCell ref="D34:N34"/>
    <mergeCell ref="D36:N36"/>
    <mergeCell ref="D8:N8"/>
    <mergeCell ref="D24:N24"/>
    <mergeCell ref="B15:B16"/>
    <mergeCell ref="B17:B18"/>
    <mergeCell ref="B19:B20"/>
    <mergeCell ref="B21:B22"/>
    <mergeCell ref="B23:B24"/>
    <mergeCell ref="B41:B42"/>
    <mergeCell ref="B11:B12"/>
    <mergeCell ref="D10:N10"/>
    <mergeCell ref="D12:N12"/>
    <mergeCell ref="B53:B54"/>
    <mergeCell ref="B55:B56"/>
    <mergeCell ref="B29:B30"/>
    <mergeCell ref="B31:B32"/>
    <mergeCell ref="B33:B34"/>
    <mergeCell ref="B35:B36"/>
    <mergeCell ref="B13:B14"/>
    <mergeCell ref="B49:B50"/>
    <mergeCell ref="B51:B52"/>
    <mergeCell ref="B57:B58"/>
    <mergeCell ref="B59:B60"/>
    <mergeCell ref="B43:B44"/>
    <mergeCell ref="D44:N44"/>
    <mergeCell ref="B45:B46"/>
    <mergeCell ref="B47:B48"/>
    <mergeCell ref="D46:N46"/>
    <mergeCell ref="D48:N48"/>
    <mergeCell ref="D50:N50"/>
    <mergeCell ref="D52:N52"/>
    <mergeCell ref="D54:N54"/>
    <mergeCell ref="D56:N56"/>
    <mergeCell ref="D58:N58"/>
    <mergeCell ref="D60:N60"/>
    <mergeCell ref="D64:N64"/>
    <mergeCell ref="D66:N66"/>
    <mergeCell ref="D68:N68"/>
    <mergeCell ref="D70:N70"/>
    <mergeCell ref="D72:N72"/>
    <mergeCell ref="B61:B62"/>
    <mergeCell ref="D62:N62"/>
    <mergeCell ref="B63:B64"/>
    <mergeCell ref="B65:B66"/>
    <mergeCell ref="B67:B68"/>
    <mergeCell ref="B69:B70"/>
    <mergeCell ref="B71:B72"/>
    <mergeCell ref="B73:B74"/>
    <mergeCell ref="D78:N78"/>
    <mergeCell ref="D80:N80"/>
    <mergeCell ref="B75:B76"/>
    <mergeCell ref="B77:B78"/>
    <mergeCell ref="B79:B80"/>
    <mergeCell ref="D74:N74"/>
    <mergeCell ref="D76:N76"/>
  </mergeCells>
  <pageMargins left="0.75" right="0.75" top="1" bottom="1"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Tabla 6,1</vt:lpstr>
      <vt:lpstr>Tabla 6,2</vt:lpstr>
      <vt:lpstr>Tabla 6,3</vt:lpstr>
      <vt:lpstr>Tabla 6,4</vt:lpstr>
      <vt:lpstr>Defectos Desarrollo 1</vt:lpstr>
      <vt:lpstr>Defectos Desarrollo 1_2</vt:lpstr>
      <vt:lpstr>Resumen Semanal</vt:lpstr>
      <vt:lpstr>Estimación semanal</vt:lpstr>
      <vt:lpstr>CuadernoTrabajo</vt:lpstr>
      <vt:lpstr>CRT</vt:lpstr>
      <vt:lpstr>Diccionario de Actividades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ALEXANDER GUZMAN ARIZAGA</dc:creator>
  <cp:lastModifiedBy>KEVIN ALEXANDER GUZMAN ARIZAGA</cp:lastModifiedBy>
  <dcterms:created xsi:type="dcterms:W3CDTF">2025-02-10T16:35:54Z</dcterms:created>
  <dcterms:modified xsi:type="dcterms:W3CDTF">2025-03-05T13:22:51Z</dcterms:modified>
</cp:coreProperties>
</file>