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rdenador\Documents\GitHub\2563_G5_ACSW\02_Proyecto\07.InformeGeneral\Cuadernos\"/>
    </mc:Choice>
  </mc:AlternateContent>
  <xr:revisionPtr revIDLastSave="0" documentId="13_ncr:1_{9C743159-F358-4243-A61C-019BD07E7D88}" xr6:coauthVersionLast="47" xr6:coauthVersionMax="47" xr10:uidLastSave="{00000000-0000-0000-0000-000000000000}"/>
  <bookViews>
    <workbookView xWindow="-108" yWindow="-108" windowWidth="23256" windowHeight="12456" firstSheet="1" activeTab="6" xr2:uid="{4A5921DE-74FD-453F-A450-9A213226377B}"/>
  </bookViews>
  <sheets>
    <sheet name="Tabla 6,1" sheetId="15" r:id="rId1"/>
    <sheet name="Tabla 6,2" sheetId="10" r:id="rId2"/>
    <sheet name="Tabla 6,3" sheetId="11" r:id="rId3"/>
    <sheet name="Tabla 6,4" sheetId="12" r:id="rId4"/>
    <sheet name="Defectos Desarrollo 1" sheetId="3" r:id="rId5"/>
    <sheet name="Defectos Desarrollo 1_2" sheetId="14" r:id="rId6"/>
    <sheet name="Resumen Semanal" sheetId="1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2" l="1"/>
  <c r="F60" i="12"/>
  <c r="C10" i="11"/>
  <c r="E48" i="10"/>
  <c r="E47" i="10"/>
  <c r="D48" i="10"/>
  <c r="D47" i="10"/>
  <c r="F47" i="10" s="1"/>
  <c r="F11" i="10"/>
  <c r="E46" i="16"/>
  <c r="F46" i="16"/>
  <c r="G41" i="16" s="1"/>
  <c r="H46" i="16"/>
  <c r="H41" i="16"/>
  <c r="H42" i="16"/>
  <c r="H43" i="16"/>
  <c r="H44" i="16"/>
  <c r="H45" i="16"/>
  <c r="H40" i="16"/>
  <c r="H33" i="16"/>
  <c r="H34" i="16"/>
  <c r="H35" i="16"/>
  <c r="H36" i="16"/>
  <c r="H37" i="16"/>
  <c r="H38" i="16" s="1"/>
  <c r="H32" i="16"/>
  <c r="G33" i="16"/>
  <c r="G34" i="16"/>
  <c r="G35" i="16"/>
  <c r="G36" i="16"/>
  <c r="G37" i="16"/>
  <c r="G32" i="16"/>
  <c r="F33" i="16"/>
  <c r="F34" i="16"/>
  <c r="F35" i="16"/>
  <c r="F36" i="16"/>
  <c r="F37" i="16"/>
  <c r="F38" i="16" s="1"/>
  <c r="F32" i="16"/>
  <c r="E38" i="16"/>
  <c r="D38" i="16"/>
  <c r="F23" i="16"/>
  <c r="F24" i="16"/>
  <c r="F25" i="16"/>
  <c r="F26" i="16"/>
  <c r="F27" i="16"/>
  <c r="F28" i="16"/>
  <c r="F22" i="16"/>
  <c r="E29" i="16"/>
  <c r="D29" i="16"/>
  <c r="E19" i="16"/>
  <c r="D19" i="16"/>
  <c r="E18" i="16"/>
  <c r="D18" i="16"/>
  <c r="F18" i="16"/>
  <c r="F19" i="16"/>
  <c r="F17" i="16"/>
  <c r="E17" i="16"/>
  <c r="D17" i="16"/>
  <c r="G42" i="16"/>
  <c r="G43" i="16"/>
  <c r="G44" i="16"/>
  <c r="G45" i="16"/>
  <c r="G40" i="16"/>
  <c r="G46" i="16" s="1"/>
  <c r="D46" i="16"/>
  <c r="F41" i="16"/>
  <c r="F42" i="16"/>
  <c r="F43" i="16"/>
  <c r="F44" i="16"/>
  <c r="F45" i="16"/>
  <c r="F40" i="16"/>
  <c r="C58" i="12"/>
  <c r="I13" i="14"/>
  <c r="F48" i="10" l="1"/>
  <c r="F29" i="16"/>
  <c r="G38" i="16"/>
  <c r="E12" i="16"/>
  <c r="F12" i="16" s="1"/>
  <c r="E45" i="11"/>
  <c r="E41" i="15"/>
  <c r="F41" i="15"/>
  <c r="E40" i="15"/>
  <c r="F40" i="15"/>
  <c r="D41" i="15"/>
  <c r="D40" i="15"/>
  <c r="E30" i="15"/>
  <c r="E29" i="15"/>
  <c r="D29" i="15"/>
  <c r="D30" i="15" s="1"/>
  <c r="E18" i="15"/>
  <c r="E19" i="15" s="1"/>
  <c r="D19" i="15"/>
  <c r="D18" i="15"/>
  <c r="F39" i="15"/>
  <c r="F38" i="15"/>
  <c r="F37" i="15"/>
  <c r="F36" i="15"/>
  <c r="F35" i="15"/>
  <c r="F28" i="15"/>
  <c r="F27" i="15"/>
  <c r="F26" i="15"/>
  <c r="F25" i="15"/>
  <c r="F24" i="15"/>
  <c r="F17" i="15"/>
  <c r="F16" i="15"/>
  <c r="F15" i="15"/>
  <c r="F14" i="15"/>
  <c r="F13" i="15"/>
  <c r="F18" i="15" s="1"/>
  <c r="F19" i="15" s="1"/>
  <c r="E52" i="14"/>
  <c r="C46" i="14"/>
  <c r="D45" i="14"/>
  <c r="B45" i="14"/>
  <c r="D44" i="14"/>
  <c r="B44" i="14"/>
  <c r="D43" i="14"/>
  <c r="B43" i="14"/>
  <c r="D42" i="14"/>
  <c r="B42" i="14"/>
  <c r="D41" i="14"/>
  <c r="B41" i="14"/>
  <c r="D40" i="14"/>
  <c r="B40" i="14"/>
  <c r="D39" i="14"/>
  <c r="B39" i="14"/>
  <c r="D38" i="14"/>
  <c r="B38" i="14"/>
  <c r="D37" i="14"/>
  <c r="B37" i="14"/>
  <c r="D36" i="14"/>
  <c r="B36" i="14"/>
  <c r="D35" i="14"/>
  <c r="B35" i="14"/>
  <c r="D34" i="14"/>
  <c r="B34" i="14"/>
  <c r="D33" i="14"/>
  <c r="B33" i="14"/>
  <c r="D32" i="14"/>
  <c r="B32" i="14"/>
  <c r="D31" i="14"/>
  <c r="B31" i="14"/>
  <c r="D30" i="14"/>
  <c r="B30" i="14"/>
  <c r="D29" i="14"/>
  <c r="B29" i="14"/>
  <c r="D28" i="14"/>
  <c r="B28" i="14"/>
  <c r="D27" i="14"/>
  <c r="B27" i="14"/>
  <c r="D26" i="14"/>
  <c r="B26" i="14"/>
  <c r="D25" i="14"/>
  <c r="B25" i="14"/>
  <c r="D24" i="14"/>
  <c r="B24" i="14"/>
  <c r="D23" i="14"/>
  <c r="B23" i="14"/>
  <c r="D22" i="14"/>
  <c r="B22" i="14"/>
  <c r="D21" i="14"/>
  <c r="B21" i="14"/>
  <c r="D20" i="14"/>
  <c r="B20" i="14"/>
  <c r="D19" i="14"/>
  <c r="B19" i="14"/>
  <c r="D18" i="14"/>
  <c r="B18" i="14"/>
  <c r="D17" i="14"/>
  <c r="B17" i="14"/>
  <c r="D16" i="14"/>
  <c r="B16" i="14"/>
  <c r="D15" i="14"/>
  <c r="B15" i="14"/>
  <c r="D14" i="14"/>
  <c r="B14" i="14"/>
  <c r="D13" i="14"/>
  <c r="B13" i="14"/>
  <c r="D12" i="14"/>
  <c r="B12" i="14"/>
  <c r="D11" i="14"/>
  <c r="B11" i="14"/>
  <c r="D10" i="14"/>
  <c r="D46" i="14" s="1"/>
  <c r="B10" i="14"/>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10" i="3"/>
  <c r="C57" i="12"/>
  <c r="C56" i="12"/>
  <c r="B57" i="12"/>
  <c r="B56" i="12"/>
  <c r="C53" i="12"/>
  <c r="C54" i="12"/>
  <c r="C52" i="12"/>
  <c r="B53" i="12"/>
  <c r="B54" i="12"/>
  <c r="B52" i="12"/>
  <c r="C50" i="12"/>
  <c r="C49" i="12"/>
  <c r="B50" i="12"/>
  <c r="B49" i="12"/>
  <c r="C47" i="12"/>
  <c r="C46" i="12"/>
  <c r="B47" i="12"/>
  <c r="B46" i="12"/>
  <c r="C44" i="12"/>
  <c r="C43" i="12"/>
  <c r="B44" i="12"/>
  <c r="B43" i="12"/>
  <c r="C41" i="12"/>
  <c r="C40" i="12"/>
  <c r="B41" i="12"/>
  <c r="B40" i="12"/>
  <c r="C37" i="12"/>
  <c r="C38" i="12"/>
  <c r="C36" i="12"/>
  <c r="B37" i="12"/>
  <c r="B38" i="12"/>
  <c r="B36" i="12"/>
  <c r="C33" i="12"/>
  <c r="C34" i="12"/>
  <c r="C32" i="12"/>
  <c r="B33" i="12"/>
  <c r="B34" i="12"/>
  <c r="B32" i="12"/>
  <c r="C29" i="12"/>
  <c r="C30" i="12"/>
  <c r="C28" i="12"/>
  <c r="B29" i="12"/>
  <c r="B30" i="12"/>
  <c r="B28" i="12"/>
  <c r="C25" i="12"/>
  <c r="C26" i="12"/>
  <c r="C24" i="12"/>
  <c r="B25" i="12"/>
  <c r="B26" i="12"/>
  <c r="B24" i="12"/>
  <c r="C20" i="12"/>
  <c r="C21" i="12"/>
  <c r="C22" i="12"/>
  <c r="C19" i="12"/>
  <c r="B20" i="12"/>
  <c r="B21" i="12"/>
  <c r="B22" i="12"/>
  <c r="B19" i="12"/>
  <c r="C12" i="12"/>
  <c r="C13" i="12"/>
  <c r="C14" i="12"/>
  <c r="C15" i="12"/>
  <c r="C16" i="12"/>
  <c r="C17" i="12"/>
  <c r="C11" i="12"/>
  <c r="B17" i="12"/>
  <c r="B12" i="12"/>
  <c r="B13" i="12"/>
  <c r="B14" i="12"/>
  <c r="B15" i="12"/>
  <c r="B16" i="12"/>
  <c r="B11" i="12"/>
  <c r="B18" i="11"/>
  <c r="B33" i="11"/>
  <c r="B19" i="11"/>
  <c r="B15" i="11"/>
  <c r="B13" i="11"/>
  <c r="B12" i="11"/>
  <c r="B36" i="11"/>
  <c r="B10" i="11"/>
  <c r="B22" i="11"/>
  <c r="B14" i="11"/>
  <c r="B38" i="11"/>
  <c r="B24" i="11"/>
  <c r="B20" i="11"/>
  <c r="B34" i="11"/>
  <c r="B27" i="11"/>
  <c r="B17" i="11"/>
  <c r="B45" i="11"/>
  <c r="B31" i="11"/>
  <c r="B29" i="11"/>
  <c r="B37" i="11"/>
  <c r="B21" i="11"/>
  <c r="B30" i="11"/>
  <c r="B44" i="11"/>
  <c r="B23" i="11"/>
  <c r="B40" i="11"/>
  <c r="B25" i="11"/>
  <c r="B28" i="11"/>
  <c r="B16" i="11"/>
  <c r="B39" i="11"/>
  <c r="B41" i="11"/>
  <c r="B35" i="11"/>
  <c r="B11" i="11"/>
  <c r="B32" i="11"/>
  <c r="B42" i="11"/>
  <c r="B26" i="11"/>
  <c r="B43" i="11"/>
  <c r="C18" i="11"/>
  <c r="C33" i="11"/>
  <c r="E33" i="11" s="1"/>
  <c r="C19" i="11"/>
  <c r="C15" i="11"/>
  <c r="G16" i="12" s="1"/>
  <c r="H16" i="12" s="1"/>
  <c r="C13" i="11"/>
  <c r="C12" i="11"/>
  <c r="C36" i="11"/>
  <c r="C22" i="11"/>
  <c r="C14" i="11"/>
  <c r="C38" i="11"/>
  <c r="C24" i="11"/>
  <c r="G25" i="12" s="1"/>
  <c r="H25" i="12" s="1"/>
  <c r="C20" i="11"/>
  <c r="G26" i="12" s="1"/>
  <c r="H26" i="12" s="1"/>
  <c r="C34" i="11"/>
  <c r="C27" i="11"/>
  <c r="G29" i="12" s="1"/>
  <c r="H29" i="12" s="1"/>
  <c r="C17" i="11"/>
  <c r="G19" i="12" s="1"/>
  <c r="H19" i="12" s="1"/>
  <c r="C45" i="11"/>
  <c r="C31" i="11"/>
  <c r="C29" i="11"/>
  <c r="C37" i="11"/>
  <c r="C21" i="11"/>
  <c r="C30" i="11"/>
  <c r="C44" i="11"/>
  <c r="C23" i="11"/>
  <c r="C40" i="11"/>
  <c r="C25" i="11"/>
  <c r="C28" i="11"/>
  <c r="C16" i="11"/>
  <c r="G17" i="12" s="1"/>
  <c r="H17" i="12" s="1"/>
  <c r="C39" i="11"/>
  <c r="G49" i="12" s="1"/>
  <c r="H49" i="12" s="1"/>
  <c r="C41" i="11"/>
  <c r="C35" i="11"/>
  <c r="G52" i="12" s="1"/>
  <c r="F52" i="12" s="1"/>
  <c r="C11" i="11"/>
  <c r="G12" i="12" s="1"/>
  <c r="H12" i="12" s="1"/>
  <c r="C32" i="11"/>
  <c r="E32" i="11" s="1"/>
  <c r="C42" i="11"/>
  <c r="E42" i="11" s="1"/>
  <c r="C26" i="11"/>
  <c r="C43" i="11"/>
  <c r="G11" i="12" s="1"/>
  <c r="F11" i="12" s="1"/>
  <c r="D18" i="11"/>
  <c r="D33" i="11"/>
  <c r="D19" i="11"/>
  <c r="D15" i="11"/>
  <c r="D13" i="11"/>
  <c r="D12" i="11"/>
  <c r="D36" i="11"/>
  <c r="D10" i="11"/>
  <c r="D22" i="11"/>
  <c r="D14" i="11"/>
  <c r="D38" i="11"/>
  <c r="D24" i="11"/>
  <c r="D20" i="11"/>
  <c r="D34" i="11"/>
  <c r="D27" i="11"/>
  <c r="D17" i="11"/>
  <c r="D45" i="11"/>
  <c r="D31" i="11"/>
  <c r="D29" i="11"/>
  <c r="D37" i="11"/>
  <c r="D21" i="11"/>
  <c r="D30" i="11"/>
  <c r="D44" i="11"/>
  <c r="D23" i="11"/>
  <c r="D40" i="11"/>
  <c r="D25" i="11"/>
  <c r="D28" i="11"/>
  <c r="D16" i="11"/>
  <c r="D39" i="11"/>
  <c r="D41" i="11"/>
  <c r="D35" i="11"/>
  <c r="D11" i="11"/>
  <c r="D32" i="11"/>
  <c r="D42" i="11"/>
  <c r="D26" i="11"/>
  <c r="D43" i="11"/>
  <c r="G57" i="12"/>
  <c r="F57" i="12" s="1"/>
  <c r="C46" i="3"/>
  <c r="G56" i="12"/>
  <c r="F56" i="12" s="1"/>
  <c r="G54" i="12"/>
  <c r="F54" i="12" s="1"/>
  <c r="G50" i="12"/>
  <c r="H50" i="12" s="1"/>
  <c r="G47" i="12"/>
  <c r="H47" i="12" s="1"/>
  <c r="G44" i="12"/>
  <c r="H44" i="12" s="1"/>
  <c r="G43" i="12"/>
  <c r="F43" i="12" s="1"/>
  <c r="G41" i="12"/>
  <c r="H41" i="12" s="1"/>
  <c r="G40" i="12"/>
  <c r="H40" i="12" s="1"/>
  <c r="G36" i="12"/>
  <c r="F36" i="12" s="1"/>
  <c r="G24" i="12"/>
  <c r="H24" i="12" s="1"/>
  <c r="G20" i="12"/>
  <c r="H20" i="12" s="1"/>
  <c r="G21" i="12"/>
  <c r="F21" i="12" s="1"/>
  <c r="G22" i="12"/>
  <c r="F22" i="12" s="1"/>
  <c r="G13" i="12"/>
  <c r="H13" i="12" s="1"/>
  <c r="G14" i="12"/>
  <c r="H14" i="12" s="1"/>
  <c r="G15" i="12"/>
  <c r="F15" i="12" s="1"/>
  <c r="E30" i="11"/>
  <c r="E36" i="11"/>
  <c r="E12" i="11"/>
  <c r="E13" i="11"/>
  <c r="E19" i="11"/>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G24" i="16" l="1"/>
  <c r="G25" i="16"/>
  <c r="G27" i="16"/>
  <c r="G28" i="16"/>
  <c r="G23" i="16"/>
  <c r="G22" i="16"/>
  <c r="G26" i="16"/>
  <c r="F29" i="15"/>
  <c r="F30" i="15" s="1"/>
  <c r="D50" i="14"/>
  <c r="I11" i="14"/>
  <c r="G34" i="12"/>
  <c r="H34" i="12" s="1"/>
  <c r="E18" i="11"/>
  <c r="G38" i="12"/>
  <c r="H38" i="12" s="1"/>
  <c r="E24" i="11"/>
  <c r="E37" i="11"/>
  <c r="E43" i="11"/>
  <c r="E15" i="11"/>
  <c r="G32" i="12"/>
  <c r="F32" i="12" s="1"/>
  <c r="G46" i="12"/>
  <c r="H46" i="12" s="1"/>
  <c r="G33" i="12"/>
  <c r="F33" i="12" s="1"/>
  <c r="E21" i="11"/>
  <c r="G30" i="12"/>
  <c r="H30" i="12" s="1"/>
  <c r="G28" i="12"/>
  <c r="H28" i="12" s="1"/>
  <c r="H57" i="12"/>
  <c r="G37" i="12"/>
  <c r="H37" i="12" s="1"/>
  <c r="E35" i="11"/>
  <c r="E27" i="11"/>
  <c r="G53" i="12"/>
  <c r="F53" i="12" s="1"/>
  <c r="E31" i="11"/>
  <c r="E41" i="11"/>
  <c r="E20" i="11"/>
  <c r="E28" i="11"/>
  <c r="E38" i="11"/>
  <c r="C46" i="11"/>
  <c r="E46" i="11" s="1"/>
  <c r="E29" i="11"/>
  <c r="E44" i="11"/>
  <c r="E10" i="11"/>
  <c r="E17" i="11"/>
  <c r="E23" i="11"/>
  <c r="E11" i="11"/>
  <c r="H52" i="12"/>
  <c r="D46" i="11"/>
  <c r="E26" i="11"/>
  <c r="E22" i="11"/>
  <c r="E40" i="11"/>
  <c r="E14" i="11"/>
  <c r="E25" i="11"/>
  <c r="E16" i="11"/>
  <c r="E39" i="11"/>
  <c r="E34" i="11"/>
  <c r="F50" i="12"/>
  <c r="F49" i="12"/>
  <c r="F29" i="12"/>
  <c r="F19" i="12"/>
  <c r="H32" i="12"/>
  <c r="H56" i="12"/>
  <c r="H43" i="12"/>
  <c r="H36" i="12"/>
  <c r="H22" i="12"/>
  <c r="H21" i="12"/>
  <c r="F26" i="12"/>
  <c r="F24" i="12"/>
  <c r="F20" i="12"/>
  <c r="H54" i="12"/>
  <c r="F47" i="12"/>
  <c r="H15" i="12"/>
  <c r="F25" i="12"/>
  <c r="F46" i="12"/>
  <c r="F44" i="12"/>
  <c r="F41" i="12"/>
  <c r="F40" i="12"/>
  <c r="F17" i="12"/>
  <c r="F16" i="12"/>
  <c r="F34" i="12"/>
  <c r="F14" i="12"/>
  <c r="F13" i="12"/>
  <c r="F12" i="12"/>
  <c r="H11" i="12"/>
  <c r="G29" i="16" l="1"/>
  <c r="F28" i="12"/>
  <c r="F38" i="12"/>
  <c r="F30" i="12"/>
  <c r="H33" i="12"/>
  <c r="G58" i="12"/>
  <c r="H53" i="12"/>
  <c r="F37" i="12"/>
  <c r="D46" i="3"/>
  <c r="I11" i="3" s="1"/>
  <c r="F58" i="12" l="1"/>
  <c r="G60" i="12"/>
  <c r="G61" i="12" s="1"/>
  <c r="F64" i="12"/>
  <c r="D10" i="16" s="1"/>
  <c r="D11" i="16" s="1"/>
  <c r="H58" i="12"/>
  <c r="H60" i="12" l="1"/>
  <c r="H61" i="12" s="1"/>
  <c r="F63" i="12"/>
  <c r="E10" i="16" s="1"/>
  <c r="F10" i="16" l="1"/>
  <c r="E11" i="16"/>
  <c r="F11" i="16" s="1"/>
</calcChain>
</file>

<file path=xl/sharedStrings.xml><?xml version="1.0" encoding="utf-8"?>
<sst xmlns="http://schemas.openxmlformats.org/spreadsheetml/2006/main" count="384" uniqueCount="233">
  <si>
    <t xml:space="preserve">Numero de Programas </t>
  </si>
  <si>
    <t>LOC(N)</t>
  </si>
  <si>
    <t>Defectos (D)</t>
  </si>
  <si>
    <t xml:space="preserve">TOTAL HASTA LA FECHA </t>
  </si>
  <si>
    <t>Dd</t>
  </si>
  <si>
    <t>defectos/KLOC</t>
  </si>
  <si>
    <t>Dd plan= N plan + Dd plan /1000</t>
  </si>
  <si>
    <t xml:space="preserve">LOC </t>
  </si>
  <si>
    <t>Programa</t>
  </si>
  <si>
    <t>Medias</t>
  </si>
  <si>
    <t>Totales</t>
  </si>
  <si>
    <t>Minutos/LOC</t>
  </si>
  <si>
    <t>LOC</t>
  </si>
  <si>
    <t xml:space="preserve">Tiempo de desarrollo </t>
  </si>
  <si>
    <t>EL TAMAÑO DEL PRODUCTO</t>
  </si>
  <si>
    <t>Funciones</t>
  </si>
  <si>
    <t xml:space="preserve">Tiempo </t>
  </si>
  <si>
    <t>Máx.</t>
  </si>
  <si>
    <t>Media</t>
  </si>
  <si>
    <t>Min.</t>
  </si>
  <si>
    <t>Funciones estimadas</t>
  </si>
  <si>
    <t>Func. Anteriores</t>
  </si>
  <si>
    <t xml:space="preserve">Programa </t>
  </si>
  <si>
    <t>ProveedorController.cs</t>
  </si>
  <si>
    <t>Proveedor.cs (Modelo)</t>
  </si>
  <si>
    <t>ProveedorService.cs</t>
  </si>
  <si>
    <t>Create.cshtml (Vista)</t>
  </si>
  <si>
    <t>Edit.cshtml (Vista)</t>
  </si>
  <si>
    <t>Details.cshtml (Vista)</t>
  </si>
  <si>
    <t>Delete.cshtml (Vista)</t>
  </si>
  <si>
    <t>HistorialController.cs</t>
  </si>
  <si>
    <t>Historial.cs (Modelo)</t>
  </si>
  <si>
    <t>HistorialService.cs</t>
  </si>
  <si>
    <t>Index.cshtml (Vista)</t>
  </si>
  <si>
    <t>BusquedaController.cs</t>
  </si>
  <si>
    <t>FiltroService.cs</t>
  </si>
  <si>
    <t>Busqueda.cshtml (Vista)</t>
  </si>
  <si>
    <t>NotificacionService.cs</t>
  </si>
  <si>
    <t>EmailService.cs</t>
  </si>
  <si>
    <t>Alertas.cshtml (Vista)</t>
  </si>
  <si>
    <t>DashboardController.cs</t>
  </si>
  <si>
    <t>DashboardService.cs</t>
  </si>
  <si>
    <t>ReporteController.cs</t>
  </si>
  <si>
    <t>ReporteService.cs</t>
  </si>
  <si>
    <t>PDFGenerator.cs</t>
  </si>
  <si>
    <t>AuthMiddleware.cs</t>
  </si>
  <si>
    <t>PasswordHasher.cs</t>
  </si>
  <si>
    <t>AccessController.cs</t>
  </si>
  <si>
    <t>RoleService.cs</t>
  </si>
  <si>
    <t>ConfiguracionController.cs</t>
  </si>
  <si>
    <t>ParametrosService.cs</t>
  </si>
  <si>
    <t>AuditoriaController.cs</t>
  </si>
  <si>
    <t>AuditoriaService.cs</t>
  </si>
  <si>
    <t>LoginController.cs</t>
  </si>
  <si>
    <t>AuthService.cs</t>
  </si>
  <si>
    <t>Login.cshtml (Vista)</t>
  </si>
  <si>
    <t>TestUnitarios.cs</t>
  </si>
  <si>
    <t>PruebasIntegracion.cs</t>
  </si>
  <si>
    <t>Crear, editar, eliminar y listar proveedores</t>
  </si>
  <si>
    <t>Modelo de proveedor</t>
  </si>
  <si>
    <t>Validar atributos y relaciones</t>
  </si>
  <si>
    <t>Lógica de negocio CRUD</t>
  </si>
  <si>
    <t>Procesar y validar datos CRUD</t>
  </si>
  <si>
    <t>Formulario de creación</t>
  </si>
  <si>
    <t>Capturar datos y validaciones en UI</t>
  </si>
  <si>
    <t>Formulario de edición</t>
  </si>
  <si>
    <t>Mostrar y editar datos existentes</t>
  </si>
  <si>
    <t>Visualización de detalles</t>
  </si>
  <si>
    <t>Mostrar datos en formato de solo lectura</t>
  </si>
  <si>
    <t>Confirmación de eliminación</t>
  </si>
  <si>
    <t>Confirmar y eliminar proveedor</t>
  </si>
  <si>
    <t>Listado de historial</t>
  </si>
  <si>
    <t>Buscar, filtrar y mostrar registros de cambios</t>
  </si>
  <si>
    <t>Modelo de historial</t>
  </si>
  <si>
    <t>Almacenar acciones realizadas</t>
  </si>
  <si>
    <t>Lógica del historial</t>
  </si>
  <si>
    <t>Recuperar y procesar eventos históricos</t>
  </si>
  <si>
    <t>Vista del historial</t>
  </si>
  <si>
    <t>Visualizar registros con filtros</t>
  </si>
  <si>
    <t>Controlador de búsqueda</t>
  </si>
  <si>
    <t>Filtrar por nombre, categoría y estado</t>
  </si>
  <si>
    <t>Lógica de filtros</t>
  </si>
  <si>
    <t>Aplicar filtros y ordenar resultados</t>
  </si>
  <si>
    <t>Formulario de búsqueda</t>
  </si>
  <si>
    <t>Capturar parámetros y mostrar resultados</t>
  </si>
  <si>
    <t>Lógica de notificaciones</t>
  </si>
  <si>
    <t>Generar y enviar notificaciones</t>
  </si>
  <si>
    <t>Servicio de envío de correos</t>
  </si>
  <si>
    <t>Enviar correos automáticos</t>
  </si>
  <si>
    <t>Vista de alertas</t>
  </si>
  <si>
    <t>Mostrar alertas en el panel de control</t>
  </si>
  <si>
    <t>Controlador del dashboard</t>
  </si>
  <si>
    <t>Obtener estadísticas y métricas</t>
  </si>
  <si>
    <t>Lógica del dashboard</t>
  </si>
  <si>
    <t>Procesar y calcular KPIs</t>
  </si>
  <si>
    <t>Visualización del dashboard</t>
  </si>
  <si>
    <t>Mostrar gráficos y tablas de datos</t>
  </si>
  <si>
    <t>Controlador de reportes</t>
  </si>
  <si>
    <t>Generar reportes en PDF y Excel</t>
  </si>
  <si>
    <t>Lógica de generación de reportes</t>
  </si>
  <si>
    <t>Procesar datos y formatear documentos</t>
  </si>
  <si>
    <t>Generador de PDF</t>
  </si>
  <si>
    <t>Crear documentos PDF con formato específico</t>
  </si>
  <si>
    <t>Middleware de autenticación</t>
  </si>
  <si>
    <t>Validar tokens y proteger rutas</t>
  </si>
  <si>
    <t>Hasher de contraseñas</t>
  </si>
  <si>
    <t>Cifrar y verificar contraseñas</t>
  </si>
  <si>
    <t>Controlador de permisos</t>
  </si>
  <si>
    <t>Asignar permisos según roles</t>
  </si>
  <si>
    <t>Lógica de gestión de roles</t>
  </si>
  <si>
    <t>Definir roles y validar acceso</t>
  </si>
  <si>
    <t>Controlador de configuración</t>
  </si>
  <si>
    <t>Cambiar parámetros generales</t>
  </si>
  <si>
    <t>Servicio de parámetros</t>
  </si>
  <si>
    <t>Guardar y recuperar configuraciones</t>
  </si>
  <si>
    <t>Guardar quién, cuándo y qué se modificó</t>
  </si>
  <si>
    <t>Controlador de login</t>
  </si>
  <si>
    <t>Iniciar sesión y gestionar autenticación</t>
  </si>
  <si>
    <t>Servicio de autenticación</t>
  </si>
  <si>
    <t>Validar credenciales y roles</t>
  </si>
  <si>
    <t>Formulario de login</t>
  </si>
  <si>
    <t>Capturar usuario y contraseña</t>
  </si>
  <si>
    <t>Pruebas unitarias</t>
  </si>
  <si>
    <t>Validar métodos y clases</t>
  </si>
  <si>
    <t>Pruebas de integración</t>
  </si>
  <si>
    <t>Probar flujo entre componentes</t>
  </si>
  <si>
    <t>CRUD de Proveedores</t>
  </si>
  <si>
    <t>Historial de Proveedores</t>
  </si>
  <si>
    <t>Búsqueda y Filtros</t>
  </si>
  <si>
    <t>Notificaciones y Alertas</t>
  </si>
  <si>
    <t>Generación de Reportes</t>
  </si>
  <si>
    <t xml:space="preserve"> Dashboard Administrativo</t>
  </si>
  <si>
    <t>Seguridad de Datos</t>
  </si>
  <si>
    <t>Configuración del Sistema</t>
  </si>
  <si>
    <t>Autenticación y Autorización</t>
  </si>
  <si>
    <t>Control de Acceso</t>
  </si>
  <si>
    <t>Validación Final del Sistema</t>
  </si>
  <si>
    <t xml:space="preserve">Universidad de las Fuerzas Armadas ESPE </t>
  </si>
  <si>
    <r>
      <rPr>
        <b/>
        <sz val="12"/>
        <color theme="1"/>
        <rFont val="Aptos Narrow"/>
        <family val="2"/>
        <scheme val="minor"/>
      </rPr>
      <t xml:space="preserve">Tabla 6.2 </t>
    </r>
    <r>
      <rPr>
        <sz val="12"/>
        <color theme="1"/>
        <rFont val="Aptos Narrow"/>
        <family val="2"/>
        <scheme val="minor"/>
      </rPr>
      <t xml:space="preserve"> Tiempos de desarrollo de programas</t>
    </r>
  </si>
  <si>
    <t xml:space="preserve">Integrantes: </t>
  </si>
  <si>
    <t>Sebastian Monga</t>
  </si>
  <si>
    <t>Profesor</t>
  </si>
  <si>
    <t>Fecha:</t>
  </si>
  <si>
    <t xml:space="preserve"> 03/02/2025</t>
  </si>
  <si>
    <t>Nicole Lara</t>
  </si>
  <si>
    <t xml:space="preserve">Kevin Guzmán </t>
  </si>
  <si>
    <t>NRC:</t>
  </si>
  <si>
    <r>
      <rPr>
        <b/>
        <sz val="12"/>
        <color theme="1"/>
        <rFont val="Aptos Narrow"/>
        <family val="2"/>
        <scheme val="minor"/>
      </rPr>
      <t xml:space="preserve">Tabla 6.3 </t>
    </r>
    <r>
      <rPr>
        <sz val="12"/>
        <color theme="1"/>
        <rFont val="Aptos Narrow"/>
        <family val="2"/>
        <scheme val="minor"/>
      </rPr>
      <t xml:space="preserve">  Rangos de tamaños de programas</t>
    </r>
  </si>
  <si>
    <r>
      <t xml:space="preserve">Tabla 6.4 </t>
    </r>
    <r>
      <rPr>
        <sz val="12"/>
        <color theme="1"/>
        <rFont val="Aptos Narrow"/>
        <family val="2"/>
        <scheme val="minor"/>
      </rPr>
      <t xml:space="preserve"> Formulario para estimar el tamaño del programa.</t>
    </r>
  </si>
  <si>
    <t>Estimado</t>
  </si>
  <si>
    <t xml:space="preserve"> </t>
  </si>
  <si>
    <t>Gestion de proveedores</t>
  </si>
  <si>
    <t>Control de Cambios</t>
  </si>
  <si>
    <t>Controlador de cambios</t>
  </si>
  <si>
    <t>Lógica de control de cambios</t>
  </si>
  <si>
    <t>Registrar y gestionar modificaciones en la base de datos</t>
  </si>
  <si>
    <t>ControlController.cs</t>
  </si>
  <si>
    <t>ControlService.cs</t>
  </si>
  <si>
    <r>
      <rPr>
        <b/>
        <sz val="12"/>
        <color theme="1"/>
        <rFont val="Aptos Narrow"/>
        <family val="2"/>
        <scheme val="minor"/>
      </rPr>
      <t>Tabla 15.1</t>
    </r>
    <r>
      <rPr>
        <sz val="12"/>
        <color theme="1"/>
        <rFont val="Aptos Narrow"/>
        <family val="2"/>
        <scheme val="minor"/>
      </rPr>
      <t xml:space="preserve"> Datos de defectos.</t>
    </r>
  </si>
  <si>
    <t xml:space="preserve"> Ing. Jenny Ruiz</t>
  </si>
  <si>
    <t>Se implementaron patrones de diseño para el control de flujo</t>
  </si>
  <si>
    <t>Se optimizó el modelado de datos mediante validaciones integradas</t>
  </si>
  <si>
    <t>La reutilización de código y la incorporación de pruebas</t>
  </si>
  <si>
    <t xml:space="preserve">Se mejoró la integración de componentes UI </t>
  </si>
  <si>
    <t>Se optimizó el manejo de estados y se mejoraron las validaciones en el formulario,</t>
  </si>
  <si>
    <t>Se refactorizó el código y se adoptaron librerías modernas</t>
  </si>
  <si>
    <t>Se implementaron confirmaciones y un manejo de excepciones robusto.</t>
  </si>
  <si>
    <t>La integración de nuevas librerías para la gestión de logs y el control de versiones</t>
  </si>
  <si>
    <t xml:space="preserve">La adopción de patrones de servicio y la implementación de middleware para el manejo de errores </t>
  </si>
  <si>
    <t>Se reestructuró el código HTML y se mejoraron las validaciones en el cliente</t>
  </si>
  <si>
    <t>La aplicación de algoritmos optimizados</t>
  </si>
  <si>
    <t>Se adoptaron librerías de mensajería y se centralizó el control de notificaciones</t>
  </si>
  <si>
    <t>El uso de servicios de correo robustos y el manejo adecuado de excepciones</t>
  </si>
  <si>
    <t>Se refactorizó el código y se realizaron pruebas en distintos navegadores</t>
  </si>
  <si>
    <t>La optimización en el procesamiento de datos y la adopción de frameworks</t>
  </si>
  <si>
    <t>Se mejoró la integración de la presentación de datos</t>
  </si>
  <si>
    <t xml:space="preserve">La implementación de nuevos componentes para generación dinámica </t>
  </si>
  <si>
    <t>La adopción de patrones de diseño en el procesamiento de datos</t>
  </si>
  <si>
    <t xml:space="preserve">El uso de librerías especializadas para la generación de PDF </t>
  </si>
  <si>
    <t>La implementación de un middleware robusto</t>
  </si>
  <si>
    <t>El uso de algoritmos criptográficos</t>
  </si>
  <si>
    <t>La mejora en la gestión de permisos y validaciones de acceso</t>
  </si>
  <si>
    <t>Se implementaron validaciones robustas y se centralizó el manejo de configuraciones</t>
  </si>
  <si>
    <t>La adopción de patrones de diseño y la centralización de validaciones</t>
  </si>
  <si>
    <t>La validación en tiempo real han permitido reducir errores en la vista de login.</t>
  </si>
  <si>
    <t xml:space="preserve">La ampliación de casos de prueba y la integración continua </t>
  </si>
  <si>
    <t xml:space="preserve">La implementación de procesos de seguimiento y validación de datos </t>
  </si>
  <si>
    <t xml:space="preserve"> 24/02/2025</t>
  </si>
  <si>
    <t xml:space="preserve"> 06/02/2025</t>
  </si>
  <si>
    <t>Por tanto son 49 Defectos para un proyecto codiciando 218 LOC</t>
  </si>
  <si>
    <t>Capítulo</t>
  </si>
  <si>
    <t>Tiempo de Lectura</t>
  </si>
  <si>
    <t>Páginas</t>
  </si>
  <si>
    <t>Minutosipágina</t>
  </si>
  <si>
    <t>1 y 2</t>
  </si>
  <si>
    <r>
      <rPr>
        <b/>
        <sz val="12"/>
        <color theme="1"/>
        <rFont val="Aptos Narrow"/>
        <family val="2"/>
        <scheme val="minor"/>
      </rPr>
      <t xml:space="preserve">Tabla 6.1 </t>
    </r>
    <r>
      <rPr>
        <sz val="12"/>
        <color theme="1"/>
        <rFont val="Aptos Narrow"/>
        <family val="2"/>
        <scheme val="minor"/>
      </rPr>
      <t xml:space="preserve">Tiempos de lectura </t>
    </r>
  </si>
  <si>
    <r>
      <rPr>
        <b/>
        <sz val="11"/>
        <color theme="1"/>
        <rFont val="Aptos Narrow"/>
        <family val="2"/>
        <scheme val="minor"/>
      </rPr>
      <t xml:space="preserve">Tabla 6.1 </t>
    </r>
    <r>
      <rPr>
        <sz val="11"/>
        <color theme="1"/>
        <rFont val="Aptos Narrow"/>
        <family val="2"/>
        <scheme val="minor"/>
      </rPr>
      <t>Tiempos de lectura de capítulos de Sebastian Monga</t>
    </r>
  </si>
  <si>
    <r>
      <rPr>
        <b/>
        <sz val="11"/>
        <color theme="1"/>
        <rFont val="Aptos Narrow"/>
        <family val="2"/>
        <scheme val="minor"/>
      </rPr>
      <t>Tabla 6.1</t>
    </r>
    <r>
      <rPr>
        <sz val="11"/>
        <color theme="1"/>
        <rFont val="Aptos Narrow"/>
        <family val="2"/>
        <scheme val="minor"/>
      </rPr>
      <t xml:space="preserve"> Tiempos de lectura de capítulos de Kevin Guzmán</t>
    </r>
  </si>
  <si>
    <r>
      <rPr>
        <b/>
        <sz val="11"/>
        <color theme="1"/>
        <rFont val="Aptos Narrow"/>
        <family val="2"/>
        <scheme val="minor"/>
      </rPr>
      <t>Tabla 6.1</t>
    </r>
    <r>
      <rPr>
        <sz val="11"/>
        <color theme="1"/>
        <rFont val="Aptos Narrow"/>
        <family val="2"/>
        <scheme val="minor"/>
      </rPr>
      <t xml:space="preserve"> Tiempos de lectura de capítulos de Nicole Lara</t>
    </r>
  </si>
  <si>
    <t>RESUMEN SEMANAL DEL PROYECTO Nª</t>
  </si>
  <si>
    <r>
      <t>Programa:</t>
    </r>
    <r>
      <rPr>
        <sz val="11"/>
        <color theme="1"/>
        <rFont val="Aptos Narrow"/>
        <family val="2"/>
        <scheme val="minor"/>
      </rPr>
      <t xml:space="preserve"> Sistema de Gestion de Proveedores en Tiendita.ec</t>
    </r>
  </si>
  <si>
    <t>Resumen</t>
  </si>
  <si>
    <t xml:space="preserve">Lenguaje: </t>
  </si>
  <si>
    <t>.NET</t>
  </si>
  <si>
    <t>LOC/Hora</t>
  </si>
  <si>
    <t>Defectos/KLOC</t>
  </si>
  <si>
    <t>Rendimiento</t>
  </si>
  <si>
    <t>V/F</t>
  </si>
  <si>
    <t xml:space="preserve">Plan </t>
  </si>
  <si>
    <t xml:space="preserve">Real </t>
  </si>
  <si>
    <t>Hasta la fecha</t>
  </si>
  <si>
    <t>Tamaño Programa (MB)</t>
  </si>
  <si>
    <t>Total Nuevo &amp;Cambiado</t>
  </si>
  <si>
    <t>Tamaño Máximo</t>
  </si>
  <si>
    <t>Tamaño Mínimo</t>
  </si>
  <si>
    <t>Tiempo por fase (horas)</t>
  </si>
  <si>
    <t>Planificación</t>
  </si>
  <si>
    <t>Diseño</t>
  </si>
  <si>
    <t>Codificación</t>
  </si>
  <si>
    <t>Revisión código</t>
  </si>
  <si>
    <t>Deploy</t>
  </si>
  <si>
    <t>Pruebas</t>
  </si>
  <si>
    <t>Postmortem</t>
  </si>
  <si>
    <t>Total</t>
  </si>
  <si>
    <t>%Hasta la fecha</t>
  </si>
  <si>
    <t>Defectos Introducidos</t>
  </si>
  <si>
    <t>Compilación</t>
  </si>
  <si>
    <t>Defectos eliminados</t>
  </si>
  <si>
    <r>
      <rPr>
        <b/>
        <u/>
        <sz val="11"/>
        <color theme="1"/>
        <rFont val="Aptos Narrow"/>
        <family val="2"/>
        <scheme val="minor"/>
      </rPr>
      <t xml:space="preserve">Comentario: </t>
    </r>
    <r>
      <rPr>
        <u/>
        <sz val="11"/>
        <color theme="1"/>
        <rFont val="Aptos Narrow"/>
        <family val="2"/>
        <scheme val="minor"/>
      </rPr>
      <t>Este programa tiene el módulo de la gestion de Proveedores, tiene una función para gestionar la creación y edición de proveedores, una rutina para validar y procesar los datos de entrada, y un procedimiento para listar y eliminar proveedores. Como máximo, el tamaño se obtendrá sumando estos tamaños típicos, 36 + 54 + 30 + 42 + 102 + 60 + 186 + 170.4 + 96 + 57.6 + 110.4 + 120 + 108 + 180 + 174 + 216 + 144 + 192 + 180 + 212.4 + 126 + 199.2 + 240 + 132 + 198 + 264 + 72 + 238.8 + 132 + 115.2 + 108 + 120 + 288 + 144 + 144 + 222 = 5214 LOC. Para el valor mínimo, asumo que estas funciones podrían integrarse de forma más eficiente que cuando están implementadas como elementos separados, lo que nos da 3476 LOC como valor mínimo. 4345 LOC es el punto medio entre los dos valores anteriore</t>
    </r>
  </si>
  <si>
    <t>Horas:</t>
  </si>
  <si>
    <t xml:space="preserve">Planeado: </t>
  </si>
  <si>
    <t>Real :</t>
  </si>
  <si>
    <t>Def/Hora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</si>
</sst>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9">
    <font>
      <sz val="11"/>
      <color theme="1"/>
      <name val="Aptos Narrow"/>
      <family val="2"/>
      <scheme val="minor"/>
    </font>
    <font>
      <b/>
      <sz val="11"/>
      <color theme="1"/>
      <name val="Aptos Narrow"/>
      <family val="2"/>
      <scheme val="minor"/>
    </font>
    <font>
      <sz val="10"/>
      <name val="Arial"/>
      <family val="2"/>
    </font>
    <font>
      <u/>
      <sz val="11"/>
      <color theme="1"/>
      <name val="Aptos Narrow"/>
      <family val="2"/>
      <scheme val="minor"/>
    </font>
    <font>
      <sz val="10"/>
      <color theme="1"/>
      <name val="Arial Unicode MS"/>
    </font>
    <font>
      <sz val="12"/>
      <color theme="1"/>
      <name val="Aptos Narrow"/>
      <family val="2"/>
      <scheme val="minor"/>
    </font>
    <font>
      <b/>
      <sz val="12"/>
      <color theme="1"/>
      <name val="Aptos Narrow"/>
      <family val="2"/>
      <scheme val="minor"/>
    </font>
    <font>
      <sz val="11"/>
      <color theme="1"/>
      <name val="Arial Unicode MS"/>
    </font>
    <font>
      <b/>
      <u/>
      <sz val="11"/>
      <color theme="1"/>
      <name val="Aptos Narrow"/>
      <family val="2"/>
      <scheme val="minor"/>
    </font>
  </fonts>
  <fills count="8">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95">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2"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left"/>
    </xf>
    <xf numFmtId="0" fontId="3" fillId="0" borderId="0" xfId="0" applyFont="1" applyAlignment="1">
      <alignment horizontal="left"/>
    </xf>
    <xf numFmtId="0" fontId="0" fillId="0" borderId="1" xfId="0" applyBorder="1"/>
    <xf numFmtId="0" fontId="0" fillId="0" borderId="1" xfId="0" applyBorder="1" applyAlignment="1">
      <alignment vertical="center" wrapText="1"/>
    </xf>
    <xf numFmtId="0" fontId="1" fillId="0" borderId="1" xfId="0" applyFont="1" applyBorder="1" applyAlignment="1">
      <alignment vertical="center" wrapText="1"/>
    </xf>
    <xf numFmtId="0" fontId="1" fillId="2" borderId="2" xfId="0" applyFont="1" applyFill="1" applyBorder="1"/>
    <xf numFmtId="0" fontId="1" fillId="0" borderId="2" xfId="0" applyFont="1" applyBorder="1" applyAlignment="1">
      <alignment horizontal="center"/>
    </xf>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wrapText="1"/>
    </xf>
    <xf numFmtId="2" fontId="1" fillId="5"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left" vertical="center"/>
    </xf>
    <xf numFmtId="0" fontId="1" fillId="4" borderId="1" xfId="0" applyFont="1" applyFill="1" applyBorder="1" applyAlignment="1">
      <alignment horizontal="center" vertical="center"/>
    </xf>
    <xf numFmtId="0" fontId="7" fillId="0" borderId="1" xfId="0" applyFont="1" applyBorder="1" applyAlignment="1">
      <alignment horizontal="left" vertical="center" wrapText="1"/>
    </xf>
    <xf numFmtId="0" fontId="0" fillId="4" borderId="0" xfId="0" applyFill="1" applyAlignment="1">
      <alignment horizontal="center"/>
    </xf>
    <xf numFmtId="0" fontId="1" fillId="3" borderId="1" xfId="0" applyFont="1" applyFill="1" applyBorder="1" applyAlignment="1">
      <alignment horizontal="center" vertical="center"/>
    </xf>
    <xf numFmtId="16" fontId="0" fillId="0" borderId="1" xfId="0" applyNumberFormat="1" applyBorder="1" applyAlignment="1">
      <alignment horizontal="center" vertical="center" wrapText="1"/>
    </xf>
    <xf numFmtId="0" fontId="1" fillId="4"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2" fontId="1" fillId="3"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0" fontId="1" fillId="0" borderId="6" xfId="0" applyFont="1" applyBorder="1" applyAlignment="1">
      <alignment vertical="center" wrapText="1"/>
    </xf>
    <xf numFmtId="0" fontId="0" fillId="0" borderId="7" xfId="0" applyBorder="1" applyAlignment="1">
      <alignment vertical="center" wrapText="1"/>
    </xf>
    <xf numFmtId="2" fontId="0" fillId="4" borderId="1" xfId="0" applyNumberFormat="1" applyFill="1" applyBorder="1" applyAlignment="1">
      <alignment horizontal="center" vertical="center" wrapText="1"/>
    </xf>
    <xf numFmtId="0" fontId="0" fillId="0" borderId="11" xfId="0"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2"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 fillId="0" borderId="9" xfId="0" applyFont="1" applyBorder="1" applyAlignment="1">
      <alignment horizontal="left" vertical="center"/>
    </xf>
    <xf numFmtId="0" fontId="1" fillId="0" borderId="0" xfId="0" applyFont="1" applyBorder="1" applyAlignment="1">
      <alignment horizontal="left" vertical="center"/>
    </xf>
    <xf numFmtId="0" fontId="1" fillId="0" borderId="13" xfId="0" applyFont="1" applyBorder="1" applyAlignment="1">
      <alignment horizontal="left" vertical="center"/>
    </xf>
    <xf numFmtId="0" fontId="1" fillId="5" borderId="5" xfId="0" applyFont="1" applyFill="1" applyBorder="1" applyAlignment="1"/>
    <xf numFmtId="0" fontId="1" fillId="5" borderId="6" xfId="0" applyFont="1" applyFill="1" applyBorder="1" applyAlignment="1"/>
    <xf numFmtId="0" fontId="1" fillId="4" borderId="5" xfId="0" applyFont="1" applyFill="1" applyBorder="1" applyAlignment="1">
      <alignment horizontal="center" vertical="center"/>
    </xf>
    <xf numFmtId="0" fontId="0" fillId="4" borderId="6" xfId="0" applyFill="1" applyBorder="1" applyAlignment="1">
      <alignment horizontal="center" vertical="center"/>
    </xf>
    <xf numFmtId="0" fontId="1" fillId="4" borderId="6" xfId="0" applyFont="1" applyFill="1" applyBorder="1" applyAlignment="1">
      <alignment horizontal="center" vertical="center"/>
    </xf>
    <xf numFmtId="0" fontId="1" fillId="3" borderId="10" xfId="0" applyFont="1" applyFill="1" applyBorder="1" applyAlignment="1">
      <alignment horizontal="left" vertical="center"/>
    </xf>
    <xf numFmtId="0" fontId="1" fillId="3" borderId="5" xfId="0" applyFont="1" applyFill="1" applyBorder="1" applyAlignment="1">
      <alignment horizontal="left" vertical="center"/>
    </xf>
    <xf numFmtId="0" fontId="1" fillId="3" borderId="6" xfId="0" applyFont="1" applyFill="1" applyBorder="1" applyAlignment="1">
      <alignment horizontal="center" vertical="center"/>
    </xf>
    <xf numFmtId="0" fontId="0" fillId="0" borderId="0" xfId="0" applyBorder="1" applyAlignment="1">
      <alignment horizontal="left" vertical="center"/>
    </xf>
    <xf numFmtId="0" fontId="1" fillId="7" borderId="5" xfId="0" applyFont="1" applyFill="1" applyBorder="1" applyAlignment="1">
      <alignment horizontal="left" vertical="center"/>
    </xf>
    <xf numFmtId="0" fontId="0" fillId="7" borderId="6" xfId="0" applyFill="1" applyBorder="1" applyAlignment="1">
      <alignment horizontal="left" vertical="center"/>
    </xf>
    <xf numFmtId="0" fontId="1" fillId="7" borderId="6" xfId="0" applyFont="1" applyFill="1" applyBorder="1" applyAlignment="1">
      <alignment horizontal="center" vertical="center"/>
    </xf>
    <xf numFmtId="0" fontId="1" fillId="7" borderId="7"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0" xfId="0" applyFill="1" applyAlignment="1">
      <alignment horizontal="center" vertical="center"/>
    </xf>
    <xf numFmtId="2" fontId="0" fillId="0" borderId="0" xfId="0" applyNumberFormat="1" applyAlignment="1">
      <alignment horizontal="center" vertical="center"/>
    </xf>
    <xf numFmtId="165" fontId="0" fillId="0" borderId="11" xfId="0" applyNumberFormat="1" applyBorder="1" applyAlignment="1">
      <alignment horizontal="center" vertical="center"/>
    </xf>
    <xf numFmtId="0" fontId="0" fillId="4" borderId="7" xfId="0" applyFill="1" applyBorder="1"/>
    <xf numFmtId="0" fontId="0" fillId="5" borderId="7" xfId="0" applyFill="1" applyBorder="1"/>
    <xf numFmtId="0" fontId="0" fillId="3" borderId="7" xfId="0" applyFill="1" applyBorder="1"/>
    <xf numFmtId="165" fontId="0" fillId="0" borderId="0" xfId="0" applyNumberFormat="1" applyBorder="1" applyAlignment="1">
      <alignment horizontal="center" vertical="center"/>
    </xf>
    <xf numFmtId="164" fontId="0" fillId="0" borderId="11" xfId="0" applyNumberFormat="1" applyBorder="1" applyAlignment="1">
      <alignment horizontal="center"/>
    </xf>
    <xf numFmtId="164" fontId="0" fillId="0" borderId="14" xfId="0" applyNumberForma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left"/>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left" vertical="center"/>
    </xf>
    <xf numFmtId="0" fontId="3" fillId="0" borderId="0" xfId="0" applyFont="1" applyAlignment="1">
      <alignment horizontal="left" vertical="top" wrapText="1"/>
    </xf>
    <xf numFmtId="0" fontId="6"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1" xfId="0" applyBorder="1" applyAlignment="1">
      <alignment horizontal="center"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2" fontId="3" fillId="0" borderId="1" xfId="0" applyNumberFormat="1" applyFont="1" applyBorder="1" applyAlignment="1">
      <alignment horizontal="center"/>
    </xf>
  </cellXfs>
  <cellStyles count="2">
    <cellStyle name="Normal" xfId="0" builtinId="0"/>
    <cellStyle name="Normal 2" xfId="1" xr:uid="{4BC74DD3-E0CE-48DB-9A4A-935C998B22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4031-78D7-44C9-A2CB-83335615C3AF}">
  <dimension ref="B3:G41"/>
  <sheetViews>
    <sheetView topLeftCell="A4" workbookViewId="0">
      <selection activeCell="F40" sqref="F40"/>
    </sheetView>
  </sheetViews>
  <sheetFormatPr baseColWidth="10" defaultColWidth="11.3984375" defaultRowHeight="13.8"/>
  <cols>
    <col min="2" max="2" width="14.59765625" customWidth="1"/>
    <col min="3" max="3" width="16" customWidth="1"/>
    <col min="4" max="5" width="14.59765625" customWidth="1"/>
    <col min="6" max="6" width="13.8984375" customWidth="1"/>
  </cols>
  <sheetData>
    <row r="3" spans="2:7">
      <c r="B3" s="76" t="s">
        <v>137</v>
      </c>
      <c r="C3" s="76"/>
      <c r="D3" s="76"/>
      <c r="E3" s="76"/>
      <c r="F3" s="76"/>
      <c r="G3" s="76"/>
    </row>
    <row r="4" spans="2:7" ht="15.6">
      <c r="B4" s="77" t="s">
        <v>195</v>
      </c>
      <c r="C4" s="77"/>
      <c r="D4" s="77"/>
      <c r="E4" s="77"/>
      <c r="F4" s="77"/>
      <c r="G4" s="77"/>
    </row>
    <row r="5" spans="2:7" ht="14.4" customHeight="1">
      <c r="B5" s="78" t="s">
        <v>139</v>
      </c>
      <c r="C5" s="14" t="s">
        <v>140</v>
      </c>
      <c r="D5" s="79" t="s">
        <v>141</v>
      </c>
      <c r="E5" s="82" t="s">
        <v>159</v>
      </c>
      <c r="F5" s="78" t="s">
        <v>142</v>
      </c>
      <c r="G5" s="85" t="s">
        <v>143</v>
      </c>
    </row>
    <row r="6" spans="2:7">
      <c r="B6" s="78"/>
      <c r="C6" s="14" t="s">
        <v>144</v>
      </c>
      <c r="D6" s="80"/>
      <c r="E6" s="83"/>
      <c r="F6" s="78"/>
      <c r="G6" s="85"/>
    </row>
    <row r="7" spans="2:7">
      <c r="B7" s="78"/>
      <c r="C7" s="14" t="s">
        <v>145</v>
      </c>
      <c r="D7" s="81"/>
      <c r="E7" s="84"/>
      <c r="F7" s="20" t="s">
        <v>146</v>
      </c>
      <c r="G7" s="5">
        <v>2563</v>
      </c>
    </row>
    <row r="10" spans="2:7" ht="28.2" customHeight="1">
      <c r="B10" t="s">
        <v>196</v>
      </c>
    </row>
    <row r="11" spans="2:7" ht="20.399999999999999" customHeight="1"/>
    <row r="12" spans="2:7" ht="30.6" customHeight="1">
      <c r="C12" s="30" t="s">
        <v>190</v>
      </c>
      <c r="D12" s="30" t="s">
        <v>191</v>
      </c>
      <c r="E12" s="30" t="s">
        <v>192</v>
      </c>
      <c r="F12" s="31" t="s">
        <v>193</v>
      </c>
    </row>
    <row r="13" spans="2:7" ht="22.2" customHeight="1">
      <c r="C13" s="29" t="s">
        <v>194</v>
      </c>
      <c r="D13" s="6">
        <v>68</v>
      </c>
      <c r="E13" s="6">
        <v>16</v>
      </c>
      <c r="F13" s="23">
        <f>D13/E13</f>
        <v>4.25</v>
      </c>
    </row>
    <row r="14" spans="2:7" ht="22.2" customHeight="1">
      <c r="C14" s="6">
        <v>3</v>
      </c>
      <c r="D14" s="6">
        <v>56</v>
      </c>
      <c r="E14" s="6">
        <v>10</v>
      </c>
      <c r="F14" s="23">
        <f t="shared" ref="F14:F17" si="0">D14/E14</f>
        <v>5.6</v>
      </c>
    </row>
    <row r="15" spans="2:7" ht="22.2" customHeight="1">
      <c r="C15" s="6">
        <v>4</v>
      </c>
      <c r="D15" s="6">
        <v>70</v>
      </c>
      <c r="E15" s="6">
        <v>12</v>
      </c>
      <c r="F15" s="23">
        <f t="shared" si="0"/>
        <v>5.833333333333333</v>
      </c>
    </row>
    <row r="16" spans="2:7" ht="22.2" customHeight="1">
      <c r="C16" s="6">
        <v>5</v>
      </c>
      <c r="D16" s="6">
        <v>84</v>
      </c>
      <c r="E16" s="6">
        <v>12</v>
      </c>
      <c r="F16" s="23">
        <f t="shared" si="0"/>
        <v>7</v>
      </c>
    </row>
    <row r="17" spans="2:6" ht="22.2" customHeight="1">
      <c r="C17" s="6">
        <v>6</v>
      </c>
      <c r="D17" s="6">
        <v>45</v>
      </c>
      <c r="E17" s="6">
        <v>14</v>
      </c>
      <c r="F17" s="23">
        <f t="shared" si="0"/>
        <v>3.2142857142857144</v>
      </c>
    </row>
    <row r="18" spans="2:6" ht="22.2" customHeight="1">
      <c r="C18" s="6" t="s">
        <v>10</v>
      </c>
      <c r="D18" s="6">
        <f>SUM(D13:D17)</f>
        <v>323</v>
      </c>
      <c r="E18" s="6">
        <f t="shared" ref="E18:F18" si="1">SUM(E13:E17)</f>
        <v>64</v>
      </c>
      <c r="F18" s="6">
        <f t="shared" si="1"/>
        <v>25.897619047619049</v>
      </c>
    </row>
    <row r="19" spans="2:6" ht="22.2" customHeight="1">
      <c r="C19" s="6" t="s">
        <v>9</v>
      </c>
      <c r="D19" s="6">
        <f>D18/2</f>
        <v>161.5</v>
      </c>
      <c r="E19" s="6">
        <f t="shared" ref="E19:F19" si="2">E18/2</f>
        <v>32</v>
      </c>
      <c r="F19" s="6">
        <f t="shared" si="2"/>
        <v>12.948809523809524</v>
      </c>
    </row>
    <row r="21" spans="2:6">
      <c r="B21" t="s">
        <v>197</v>
      </c>
    </row>
    <row r="23" spans="2:6" ht="27.6">
      <c r="C23" s="32" t="s">
        <v>190</v>
      </c>
      <c r="D23" s="32" t="s">
        <v>191</v>
      </c>
      <c r="E23" s="32" t="s">
        <v>192</v>
      </c>
      <c r="F23" s="33" t="s">
        <v>193</v>
      </c>
    </row>
    <row r="24" spans="2:6" ht="21" customHeight="1">
      <c r="C24" s="29" t="s">
        <v>194</v>
      </c>
      <c r="D24" s="6">
        <v>62</v>
      </c>
      <c r="E24" s="6">
        <v>16</v>
      </c>
      <c r="F24" s="23">
        <f>D24/E24</f>
        <v>3.875</v>
      </c>
    </row>
    <row r="25" spans="2:6" ht="21" customHeight="1">
      <c r="C25" s="6">
        <v>3</v>
      </c>
      <c r="D25" s="6">
        <v>52</v>
      </c>
      <c r="E25" s="6">
        <v>10</v>
      </c>
      <c r="F25" s="23">
        <f t="shared" ref="F25:F28" si="3">D25/E25</f>
        <v>5.2</v>
      </c>
    </row>
    <row r="26" spans="2:6" ht="21" customHeight="1">
      <c r="C26" s="6">
        <v>4</v>
      </c>
      <c r="D26" s="6">
        <v>72</v>
      </c>
      <c r="E26" s="6">
        <v>12</v>
      </c>
      <c r="F26" s="23">
        <f t="shared" si="3"/>
        <v>6</v>
      </c>
    </row>
    <row r="27" spans="2:6" ht="21" customHeight="1">
      <c r="C27" s="6">
        <v>5</v>
      </c>
      <c r="D27" s="6">
        <v>80</v>
      </c>
      <c r="E27" s="6">
        <v>12</v>
      </c>
      <c r="F27" s="23">
        <f t="shared" si="3"/>
        <v>6.666666666666667</v>
      </c>
    </row>
    <row r="28" spans="2:6" ht="21" customHeight="1">
      <c r="C28" s="6">
        <v>6</v>
      </c>
      <c r="D28" s="6">
        <v>40</v>
      </c>
      <c r="E28" s="6">
        <v>14</v>
      </c>
      <c r="F28" s="23">
        <f t="shared" si="3"/>
        <v>2.8571428571428572</v>
      </c>
    </row>
    <row r="29" spans="2:6" ht="21" customHeight="1">
      <c r="C29" s="6" t="s">
        <v>10</v>
      </c>
      <c r="D29" s="6">
        <f>SUM(D24:D28)</f>
        <v>306</v>
      </c>
      <c r="E29" s="6">
        <f t="shared" ref="E29:F29" si="4">SUM(E24:E28)</f>
        <v>64</v>
      </c>
      <c r="F29" s="6">
        <f t="shared" si="4"/>
        <v>24.598809523809525</v>
      </c>
    </row>
    <row r="30" spans="2:6" ht="21" customHeight="1">
      <c r="C30" s="6" t="s">
        <v>9</v>
      </c>
      <c r="D30" s="6">
        <f>D29/2</f>
        <v>153</v>
      </c>
      <c r="E30" s="6">
        <f t="shared" ref="E30:F30" si="5">E29/2</f>
        <v>32</v>
      </c>
      <c r="F30" s="6">
        <f t="shared" si="5"/>
        <v>12.299404761904762</v>
      </c>
    </row>
    <row r="32" spans="2:6">
      <c r="B32" t="s">
        <v>198</v>
      </c>
    </row>
    <row r="34" spans="3:6" ht="27.6">
      <c r="C34" s="34" t="s">
        <v>190</v>
      </c>
      <c r="D34" s="34" t="s">
        <v>191</v>
      </c>
      <c r="E34" s="34" t="s">
        <v>192</v>
      </c>
      <c r="F34" s="35" t="s">
        <v>193</v>
      </c>
    </row>
    <row r="35" spans="3:6" ht="18.600000000000001" customHeight="1">
      <c r="C35" s="29" t="s">
        <v>194</v>
      </c>
      <c r="D35" s="6">
        <v>63</v>
      </c>
      <c r="E35" s="6">
        <v>16</v>
      </c>
      <c r="F35" s="23">
        <f>D35/E35</f>
        <v>3.9375</v>
      </c>
    </row>
    <row r="36" spans="3:6" ht="18.600000000000001" customHeight="1">
      <c r="C36" s="6">
        <v>3</v>
      </c>
      <c r="D36" s="6">
        <v>50</v>
      </c>
      <c r="E36" s="6">
        <v>10</v>
      </c>
      <c r="F36" s="23">
        <f t="shared" ref="F36:F39" si="6">D36/E36</f>
        <v>5</v>
      </c>
    </row>
    <row r="37" spans="3:6" ht="18.600000000000001" customHeight="1">
      <c r="C37" s="6">
        <v>4</v>
      </c>
      <c r="D37" s="6">
        <v>62</v>
      </c>
      <c r="E37" s="6">
        <v>12</v>
      </c>
      <c r="F37" s="23">
        <f t="shared" si="6"/>
        <v>5.166666666666667</v>
      </c>
    </row>
    <row r="38" spans="3:6" ht="18.600000000000001" customHeight="1">
      <c r="C38" s="6">
        <v>5</v>
      </c>
      <c r="D38" s="6">
        <v>75</v>
      </c>
      <c r="E38" s="6">
        <v>12</v>
      </c>
      <c r="F38" s="23">
        <f t="shared" si="6"/>
        <v>6.25</v>
      </c>
    </row>
    <row r="39" spans="3:6" ht="18.600000000000001" customHeight="1">
      <c r="C39" s="6">
        <v>6</v>
      </c>
      <c r="D39" s="6">
        <v>60</v>
      </c>
      <c r="E39" s="6">
        <v>14</v>
      </c>
      <c r="F39" s="23">
        <f t="shared" si="6"/>
        <v>4.2857142857142856</v>
      </c>
    </row>
    <row r="40" spans="3:6" ht="18.600000000000001" customHeight="1">
      <c r="C40" s="6" t="s">
        <v>10</v>
      </c>
      <c r="D40" s="6">
        <f>SUM(D35:D39)</f>
        <v>310</v>
      </c>
      <c r="E40" s="6">
        <f t="shared" ref="E40:F40" si="7">SUM(E35:E39)</f>
        <v>64</v>
      </c>
      <c r="F40" s="6">
        <f t="shared" si="7"/>
        <v>24.639880952380953</v>
      </c>
    </row>
    <row r="41" spans="3:6" ht="18.600000000000001" customHeight="1">
      <c r="C41" s="6" t="s">
        <v>9</v>
      </c>
      <c r="D41" s="6">
        <f>D40/2</f>
        <v>155</v>
      </c>
      <c r="E41" s="6">
        <f t="shared" ref="E41:F41" si="8">E40/2</f>
        <v>32</v>
      </c>
      <c r="F41" s="6">
        <f t="shared" si="8"/>
        <v>12.319940476190476</v>
      </c>
    </row>
  </sheetData>
  <mergeCells count="7">
    <mergeCell ref="B3:G3"/>
    <mergeCell ref="B4:G4"/>
    <mergeCell ref="B5:B7"/>
    <mergeCell ref="D5:D7"/>
    <mergeCell ref="E5:E7"/>
    <mergeCell ref="F5:F6"/>
    <mergeCell ref="G5:G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E558-125E-455C-96BB-7C6F6B47C988}">
  <dimension ref="A1:G48"/>
  <sheetViews>
    <sheetView topLeftCell="A27" zoomScale="85" zoomScaleNormal="85" workbookViewId="0">
      <selection activeCell="F47" sqref="F47"/>
    </sheetView>
  </sheetViews>
  <sheetFormatPr baseColWidth="10" defaultColWidth="11.3984375" defaultRowHeight="13.8"/>
  <cols>
    <col min="2" max="2" width="14.59765625" customWidth="1"/>
    <col min="3" max="3" width="16" customWidth="1"/>
    <col min="4" max="5" width="14.59765625" customWidth="1"/>
    <col min="6" max="6" width="13" customWidth="1"/>
  </cols>
  <sheetData>
    <row r="1" spans="1:7">
      <c r="A1" t="s">
        <v>14</v>
      </c>
    </row>
    <row r="3" spans="1:7">
      <c r="B3" s="76" t="s">
        <v>137</v>
      </c>
      <c r="C3" s="76"/>
      <c r="D3" s="76"/>
      <c r="E3" s="76"/>
      <c r="F3" s="76"/>
      <c r="G3" s="76"/>
    </row>
    <row r="4" spans="1:7" ht="15.6">
      <c r="B4" s="77" t="s">
        <v>138</v>
      </c>
      <c r="C4" s="77"/>
      <c r="D4" s="77"/>
      <c r="E4" s="77"/>
      <c r="F4" s="77"/>
      <c r="G4" s="77"/>
    </row>
    <row r="5" spans="1:7">
      <c r="B5" s="78" t="s">
        <v>139</v>
      </c>
      <c r="C5" s="14" t="s">
        <v>140</v>
      </c>
      <c r="D5" s="79" t="s">
        <v>141</v>
      </c>
      <c r="E5" s="82" t="s">
        <v>159</v>
      </c>
      <c r="F5" s="78" t="s">
        <v>142</v>
      </c>
      <c r="G5" s="85" t="s">
        <v>143</v>
      </c>
    </row>
    <row r="6" spans="1:7">
      <c r="B6" s="78"/>
      <c r="C6" s="14" t="s">
        <v>144</v>
      </c>
      <c r="D6" s="80"/>
      <c r="E6" s="83"/>
      <c r="F6" s="78"/>
      <c r="G6" s="85"/>
    </row>
    <row r="7" spans="1:7">
      <c r="B7" s="78"/>
      <c r="C7" s="14" t="s">
        <v>145</v>
      </c>
      <c r="D7" s="81"/>
      <c r="E7" s="84"/>
      <c r="F7" s="20" t="s">
        <v>146</v>
      </c>
      <c r="G7" s="5">
        <v>2563</v>
      </c>
    </row>
    <row r="10" spans="1:7" ht="28.2" customHeight="1">
      <c r="C10" s="21" t="s">
        <v>8</v>
      </c>
      <c r="D10" s="21" t="s">
        <v>13</v>
      </c>
      <c r="E10" s="21" t="s">
        <v>12</v>
      </c>
      <c r="F10" s="22" t="s">
        <v>11</v>
      </c>
    </row>
    <row r="11" spans="1:7" ht="20.399999999999999" customHeight="1">
      <c r="C11" s="6">
        <v>1</v>
      </c>
      <c r="D11" s="6">
        <v>120</v>
      </c>
      <c r="E11" s="6">
        <v>82</v>
      </c>
      <c r="F11" s="23">
        <f>D11/E11</f>
        <v>1.4634146341463414</v>
      </c>
    </row>
    <row r="12" spans="1:7" ht="20.399999999999999" customHeight="1">
      <c r="C12" s="6">
        <v>2</v>
      </c>
      <c r="D12" s="6">
        <v>80</v>
      </c>
      <c r="E12" s="6">
        <v>43</v>
      </c>
      <c r="F12" s="23">
        <f t="shared" ref="F12:F47" si="0">D12/E12</f>
        <v>1.8604651162790697</v>
      </c>
    </row>
    <row r="13" spans="1:7" ht="20.399999999999999" customHeight="1">
      <c r="C13" s="6">
        <v>3</v>
      </c>
      <c r="D13" s="6">
        <v>110</v>
      </c>
      <c r="E13" s="6">
        <v>66</v>
      </c>
      <c r="F13" s="23">
        <f t="shared" si="0"/>
        <v>1.6666666666666667</v>
      </c>
    </row>
    <row r="14" spans="1:7" ht="20.399999999999999" customHeight="1">
      <c r="C14" s="6">
        <v>4</v>
      </c>
      <c r="D14" s="6">
        <v>48</v>
      </c>
      <c r="E14" s="6">
        <v>45</v>
      </c>
      <c r="F14" s="23">
        <f t="shared" si="0"/>
        <v>1.0666666666666667</v>
      </c>
    </row>
    <row r="15" spans="1:7" ht="20.399999999999999" customHeight="1">
      <c r="C15" s="6">
        <v>5</v>
      </c>
      <c r="D15" s="6">
        <v>50</v>
      </c>
      <c r="E15" s="6">
        <v>41</v>
      </c>
      <c r="F15" s="23">
        <f t="shared" si="0"/>
        <v>1.2195121951219512</v>
      </c>
    </row>
    <row r="16" spans="1:7" ht="20.399999999999999" customHeight="1">
      <c r="C16" s="6">
        <v>6</v>
      </c>
      <c r="D16" s="6">
        <v>35</v>
      </c>
      <c r="E16" s="6">
        <v>38</v>
      </c>
      <c r="F16" s="23">
        <f t="shared" si="0"/>
        <v>0.92105263157894735</v>
      </c>
    </row>
    <row r="17" spans="3:6" ht="20.399999999999999" customHeight="1">
      <c r="C17" s="6">
        <v>7</v>
      </c>
      <c r="D17" s="6">
        <v>25</v>
      </c>
      <c r="E17" s="6">
        <v>36</v>
      </c>
      <c r="F17" s="23">
        <f t="shared" si="0"/>
        <v>0.69444444444444442</v>
      </c>
    </row>
    <row r="18" spans="3:6" ht="20.399999999999999" customHeight="1">
      <c r="C18" s="6">
        <v>8</v>
      </c>
      <c r="D18" s="6">
        <v>60</v>
      </c>
      <c r="E18" s="6">
        <v>72</v>
      </c>
      <c r="F18" s="23">
        <f t="shared" si="0"/>
        <v>0.83333333333333337</v>
      </c>
    </row>
    <row r="19" spans="3:6" ht="20.399999999999999" customHeight="1">
      <c r="C19" s="6">
        <v>9</v>
      </c>
      <c r="D19" s="6">
        <v>30</v>
      </c>
      <c r="E19" s="6">
        <v>33</v>
      </c>
      <c r="F19" s="23">
        <f t="shared" si="0"/>
        <v>0.90909090909090906</v>
      </c>
    </row>
    <row r="20" spans="3:6" ht="20.399999999999999" customHeight="1">
      <c r="C20" s="2">
        <v>10</v>
      </c>
      <c r="D20" s="6">
        <v>90</v>
      </c>
      <c r="E20" s="6">
        <v>52</v>
      </c>
      <c r="F20" s="23">
        <f t="shared" si="0"/>
        <v>1.7307692307692308</v>
      </c>
    </row>
    <row r="21" spans="3:6" ht="20.399999999999999" customHeight="1">
      <c r="C21" s="2">
        <v>11</v>
      </c>
      <c r="D21" s="6">
        <v>85</v>
      </c>
      <c r="E21" s="6">
        <v>40</v>
      </c>
      <c r="F21" s="23">
        <f t="shared" si="0"/>
        <v>2.125</v>
      </c>
    </row>
    <row r="22" spans="3:6" ht="20.399999999999999" customHeight="1">
      <c r="C22" s="2">
        <v>12</v>
      </c>
      <c r="D22" s="6">
        <v>110</v>
      </c>
      <c r="E22" s="6">
        <v>73</v>
      </c>
      <c r="F22" s="23">
        <f t="shared" si="0"/>
        <v>1.5068493150684932</v>
      </c>
    </row>
    <row r="23" spans="3:6" ht="20.399999999999999" customHeight="1">
      <c r="C23" s="6">
        <v>13</v>
      </c>
      <c r="D23" s="6">
        <v>145</v>
      </c>
      <c r="E23" s="6">
        <v>55</v>
      </c>
      <c r="F23" s="23">
        <f t="shared" si="0"/>
        <v>2.6363636363636362</v>
      </c>
    </row>
    <row r="24" spans="3:6" ht="20.399999999999999" customHeight="1">
      <c r="C24" s="6">
        <v>14</v>
      </c>
      <c r="D24" s="6">
        <v>92</v>
      </c>
      <c r="E24" s="6">
        <v>46</v>
      </c>
      <c r="F24" s="23">
        <f t="shared" si="0"/>
        <v>2</v>
      </c>
    </row>
    <row r="25" spans="3:6" ht="20.399999999999999" customHeight="1">
      <c r="C25" s="6">
        <v>15</v>
      </c>
      <c r="D25" s="6">
        <v>165</v>
      </c>
      <c r="E25" s="6">
        <v>69</v>
      </c>
      <c r="F25" s="23">
        <f t="shared" si="0"/>
        <v>2.3913043478260869</v>
      </c>
    </row>
    <row r="26" spans="3:6" ht="20.399999999999999" customHeight="1">
      <c r="C26" s="6">
        <v>16</v>
      </c>
      <c r="D26" s="2">
        <v>160</v>
      </c>
      <c r="E26" s="2">
        <v>57</v>
      </c>
      <c r="F26" s="23">
        <f t="shared" si="0"/>
        <v>2.807017543859649</v>
      </c>
    </row>
    <row r="27" spans="3:6" ht="20.399999999999999" customHeight="1">
      <c r="C27" s="6">
        <v>17</v>
      </c>
      <c r="D27" s="2">
        <v>142</v>
      </c>
      <c r="E27" s="2">
        <v>42</v>
      </c>
      <c r="F27" s="23">
        <f t="shared" si="0"/>
        <v>3.3809523809523809</v>
      </c>
    </row>
    <row r="28" spans="3:6" ht="20.399999999999999" customHeight="1">
      <c r="C28" s="2">
        <v>18</v>
      </c>
      <c r="D28" s="2">
        <v>185</v>
      </c>
      <c r="E28" s="2">
        <v>86</v>
      </c>
      <c r="F28" s="23">
        <f t="shared" si="0"/>
        <v>2.1511627906976742</v>
      </c>
    </row>
    <row r="29" spans="3:6" ht="20.399999999999999" customHeight="1">
      <c r="C29" s="2">
        <v>19</v>
      </c>
      <c r="D29" s="2">
        <v>166</v>
      </c>
      <c r="E29" s="2">
        <v>62</v>
      </c>
      <c r="F29" s="23">
        <f t="shared" si="0"/>
        <v>2.6774193548387095</v>
      </c>
    </row>
    <row r="30" spans="3:6" ht="20.399999999999999" customHeight="1">
      <c r="C30" s="2">
        <v>20</v>
      </c>
      <c r="D30" s="2">
        <v>177</v>
      </c>
      <c r="E30" s="2">
        <v>58</v>
      </c>
      <c r="F30" s="23">
        <f t="shared" si="0"/>
        <v>3.0517241379310347</v>
      </c>
    </row>
    <row r="31" spans="3:6" ht="20.399999999999999" customHeight="1">
      <c r="C31" s="2">
        <v>21</v>
      </c>
      <c r="D31" s="2">
        <v>199</v>
      </c>
      <c r="E31" s="2">
        <v>72</v>
      </c>
      <c r="F31" s="23">
        <f t="shared" si="0"/>
        <v>2.7638888888888888</v>
      </c>
    </row>
    <row r="32" spans="3:6" ht="20.399999999999999" customHeight="1">
      <c r="C32" s="2">
        <v>22</v>
      </c>
      <c r="D32" s="2">
        <v>100</v>
      </c>
      <c r="E32" s="2">
        <v>50</v>
      </c>
      <c r="F32" s="23">
        <f t="shared" si="0"/>
        <v>2</v>
      </c>
    </row>
    <row r="33" spans="3:6" ht="20.399999999999999" customHeight="1">
      <c r="C33" s="2">
        <v>23</v>
      </c>
      <c r="D33" s="2">
        <v>105</v>
      </c>
      <c r="E33" s="2">
        <v>60</v>
      </c>
      <c r="F33" s="23">
        <f t="shared" si="0"/>
        <v>1.75</v>
      </c>
    </row>
    <row r="34" spans="3:6" ht="20.399999999999999" customHeight="1">
      <c r="C34" s="2">
        <v>24</v>
      </c>
      <c r="D34" s="2">
        <v>120</v>
      </c>
      <c r="E34" s="2">
        <v>84</v>
      </c>
      <c r="F34" s="23">
        <f t="shared" si="0"/>
        <v>1.4285714285714286</v>
      </c>
    </row>
    <row r="35" spans="3:6" ht="20.399999999999999" customHeight="1">
      <c r="C35" s="2">
        <v>25</v>
      </c>
      <c r="D35" s="2">
        <v>150</v>
      </c>
      <c r="E35" s="2">
        <v>54</v>
      </c>
      <c r="F35" s="23">
        <f t="shared" si="0"/>
        <v>2.7777777777777777</v>
      </c>
    </row>
    <row r="36" spans="3:6" ht="20.399999999999999" customHeight="1">
      <c r="C36" s="2">
        <v>26</v>
      </c>
      <c r="D36" s="2">
        <v>90</v>
      </c>
      <c r="E36" s="2">
        <v>77</v>
      </c>
      <c r="F36" s="23">
        <f t="shared" si="0"/>
        <v>1.1688311688311688</v>
      </c>
    </row>
    <row r="37" spans="3:6" ht="20.399999999999999" customHeight="1">
      <c r="C37" s="2">
        <v>27</v>
      </c>
      <c r="D37" s="2">
        <v>180</v>
      </c>
      <c r="E37" s="2">
        <v>56</v>
      </c>
      <c r="F37" s="23">
        <f t="shared" si="0"/>
        <v>3.2142857142857144</v>
      </c>
    </row>
    <row r="38" spans="3:6" ht="20.399999999999999" customHeight="1">
      <c r="C38" s="2">
        <v>28</v>
      </c>
      <c r="D38" s="2">
        <v>150</v>
      </c>
      <c r="E38" s="2">
        <v>57</v>
      </c>
      <c r="F38" s="23">
        <f t="shared" si="0"/>
        <v>2.6315789473684212</v>
      </c>
    </row>
    <row r="39" spans="3:6" ht="20.399999999999999" customHeight="1">
      <c r="C39" s="2">
        <v>29</v>
      </c>
      <c r="D39" s="2">
        <v>155</v>
      </c>
      <c r="E39" s="2">
        <v>41</v>
      </c>
      <c r="F39" s="23">
        <f t="shared" si="0"/>
        <v>3.7804878048780486</v>
      </c>
    </row>
    <row r="40" spans="3:6" ht="20.399999999999999" customHeight="1">
      <c r="C40" s="2">
        <v>30</v>
      </c>
      <c r="D40" s="2">
        <v>96</v>
      </c>
      <c r="E40" s="2">
        <v>74</v>
      </c>
      <c r="F40" s="23">
        <f t="shared" si="0"/>
        <v>1.2972972972972974</v>
      </c>
    </row>
    <row r="41" spans="3:6" ht="20.399999999999999" customHeight="1">
      <c r="C41" s="2">
        <v>31</v>
      </c>
      <c r="D41" s="2">
        <v>100</v>
      </c>
      <c r="E41" s="2">
        <v>78</v>
      </c>
      <c r="F41" s="23">
        <f t="shared" si="0"/>
        <v>1.2820512820512822</v>
      </c>
    </row>
    <row r="42" spans="3:6" ht="20.399999999999999" customHeight="1">
      <c r="C42" s="2">
        <v>32</v>
      </c>
      <c r="D42" s="2">
        <v>220</v>
      </c>
      <c r="E42" s="2">
        <v>69</v>
      </c>
      <c r="F42" s="23">
        <f t="shared" si="0"/>
        <v>3.1884057971014492</v>
      </c>
    </row>
    <row r="43" spans="3:6" ht="20.399999999999999" customHeight="1">
      <c r="C43" s="2">
        <v>33</v>
      </c>
      <c r="D43" s="2">
        <v>45</v>
      </c>
      <c r="E43" s="2">
        <v>35</v>
      </c>
      <c r="F43" s="23">
        <f t="shared" si="0"/>
        <v>1.2857142857142858</v>
      </c>
    </row>
    <row r="44" spans="3:6" ht="20.399999999999999" customHeight="1">
      <c r="C44" s="2">
        <v>34</v>
      </c>
      <c r="D44" s="2">
        <v>200</v>
      </c>
      <c r="E44" s="2">
        <v>63</v>
      </c>
      <c r="F44" s="23">
        <f t="shared" si="0"/>
        <v>3.1746031746031744</v>
      </c>
    </row>
    <row r="45" spans="3:6" ht="20.399999999999999" customHeight="1">
      <c r="C45" s="2">
        <v>35</v>
      </c>
      <c r="D45" s="2">
        <v>240</v>
      </c>
      <c r="E45" s="2">
        <v>80</v>
      </c>
      <c r="F45" s="23">
        <f t="shared" si="0"/>
        <v>3</v>
      </c>
    </row>
    <row r="46" spans="3:6" ht="20.399999999999999" customHeight="1">
      <c r="C46" s="2">
        <v>36</v>
      </c>
      <c r="D46" s="2">
        <v>120</v>
      </c>
      <c r="E46" s="2">
        <v>56</v>
      </c>
      <c r="F46" s="23">
        <f t="shared" si="0"/>
        <v>2.1428571428571428</v>
      </c>
    </row>
    <row r="47" spans="3:6" ht="20.399999999999999" customHeight="1">
      <c r="C47" s="21" t="s">
        <v>10</v>
      </c>
      <c r="D47" s="2">
        <f>SUM(D11:D46)</f>
        <v>4345</v>
      </c>
      <c r="E47" s="2">
        <f>SUM(E11:E46)</f>
        <v>2102</v>
      </c>
      <c r="F47" s="23">
        <f>D47/E47</f>
        <v>2.0670789724072312</v>
      </c>
    </row>
    <row r="48" spans="3:6" ht="20.399999999999999" customHeight="1">
      <c r="C48" s="21" t="s">
        <v>9</v>
      </c>
      <c r="D48" s="94">
        <f>D47/C46</f>
        <v>120.69444444444444</v>
      </c>
      <c r="E48" s="4">
        <f>E47/C46</f>
        <v>58.388888888888886</v>
      </c>
      <c r="F48" s="4">
        <f>D48/E48</f>
        <v>2.0670789724072312</v>
      </c>
    </row>
  </sheetData>
  <mergeCells count="7">
    <mergeCell ref="B3:G3"/>
    <mergeCell ref="B4:G4"/>
    <mergeCell ref="B5:B7"/>
    <mergeCell ref="D5:D7"/>
    <mergeCell ref="E5:E7"/>
    <mergeCell ref="F5:F6"/>
    <mergeCell ref="G5: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BD9E6-5CEE-4381-950C-DA82135D189C}">
  <dimension ref="B2:G46"/>
  <sheetViews>
    <sheetView topLeftCell="A11" zoomScale="66" zoomScaleNormal="100" workbookViewId="0">
      <selection activeCell="K20" sqref="K20"/>
    </sheetView>
  </sheetViews>
  <sheetFormatPr baseColWidth="10" defaultColWidth="11.3984375" defaultRowHeight="13.8"/>
  <cols>
    <col min="2" max="5" width="16.296875" customWidth="1"/>
    <col min="6" max="6" width="30.69921875" style="12" customWidth="1"/>
    <col min="11" max="11" width="19" bestFit="1" customWidth="1"/>
  </cols>
  <sheetData>
    <row r="2" spans="2:7">
      <c r="B2" s="76" t="s">
        <v>137</v>
      </c>
      <c r="C2" s="76"/>
      <c r="D2" s="76"/>
      <c r="E2" s="76"/>
      <c r="F2" s="76"/>
      <c r="G2" s="76"/>
    </row>
    <row r="3" spans="2:7" ht="15.6">
      <c r="B3" s="77" t="s">
        <v>147</v>
      </c>
      <c r="C3" s="77"/>
      <c r="D3" s="77"/>
      <c r="E3" s="77"/>
      <c r="F3" s="77"/>
      <c r="G3" s="77"/>
    </row>
    <row r="4" spans="2:7">
      <c r="B4" s="78" t="s">
        <v>139</v>
      </c>
      <c r="C4" s="14" t="s">
        <v>140</v>
      </c>
      <c r="D4" s="79" t="s">
        <v>141</v>
      </c>
      <c r="E4" s="82" t="s">
        <v>159</v>
      </c>
      <c r="F4" s="86" t="s">
        <v>142</v>
      </c>
      <c r="G4" s="85" t="s">
        <v>143</v>
      </c>
    </row>
    <row r="5" spans="2:7">
      <c r="B5" s="78"/>
      <c r="C5" s="14" t="s">
        <v>144</v>
      </c>
      <c r="D5" s="80"/>
      <c r="E5" s="83"/>
      <c r="F5" s="86"/>
      <c r="G5" s="85"/>
    </row>
    <row r="6" spans="2:7">
      <c r="B6" s="78"/>
      <c r="C6" s="14" t="s">
        <v>145</v>
      </c>
      <c r="D6" s="81"/>
      <c r="E6" s="84"/>
      <c r="F6" s="24" t="s">
        <v>146</v>
      </c>
      <c r="G6" s="5">
        <v>2563</v>
      </c>
    </row>
    <row r="8" spans="2:7" ht="20.399999999999999" customHeight="1">
      <c r="B8" t="s">
        <v>150</v>
      </c>
    </row>
    <row r="9" spans="2:7" s="8" customFormat="1" ht="16.2" customHeight="1">
      <c r="B9" s="25" t="s">
        <v>8</v>
      </c>
      <c r="C9" s="25" t="s">
        <v>16</v>
      </c>
      <c r="D9" s="25" t="s">
        <v>12</v>
      </c>
      <c r="E9" s="25" t="s">
        <v>11</v>
      </c>
      <c r="F9" s="25" t="s">
        <v>15</v>
      </c>
    </row>
    <row r="10" spans="2:7" s="8" customFormat="1" ht="16.2" customHeight="1">
      <c r="B10" s="6">
        <f>'Tabla 6,2'!C19</f>
        <v>9</v>
      </c>
      <c r="C10" s="6">
        <f>'Tabla 6,2'!D19</f>
        <v>30</v>
      </c>
      <c r="D10" s="6">
        <f>'Tabla 6,2'!E19</f>
        <v>33</v>
      </c>
      <c r="E10" s="23">
        <f t="shared" ref="E10:E46" si="0">C10/D10</f>
        <v>0.90909090909090906</v>
      </c>
      <c r="F10" s="26" t="s">
        <v>31</v>
      </c>
    </row>
    <row r="11" spans="2:7" s="8" customFormat="1" ht="16.2" customHeight="1">
      <c r="B11" s="6">
        <f>'Tabla 6,2'!C43</f>
        <v>33</v>
      </c>
      <c r="C11" s="6">
        <f>'Tabla 6,2'!D43</f>
        <v>45</v>
      </c>
      <c r="D11" s="6">
        <f>'Tabla 6,2'!E43</f>
        <v>35</v>
      </c>
      <c r="E11" s="23">
        <f t="shared" si="0"/>
        <v>1.2857142857142858</v>
      </c>
      <c r="F11" s="26" t="s">
        <v>54</v>
      </c>
    </row>
    <row r="12" spans="2:7" s="8" customFormat="1" ht="16.2" customHeight="1">
      <c r="B12" s="6">
        <f>'Tabla 6,2'!C17</f>
        <v>7</v>
      </c>
      <c r="C12" s="6">
        <f>'Tabla 6,2'!D17</f>
        <v>25</v>
      </c>
      <c r="D12" s="6">
        <f>'Tabla 6,2'!E17</f>
        <v>36</v>
      </c>
      <c r="E12" s="23">
        <f t="shared" si="0"/>
        <v>0.69444444444444442</v>
      </c>
      <c r="F12" s="26" t="s">
        <v>29</v>
      </c>
    </row>
    <row r="13" spans="2:7" s="8" customFormat="1" ht="16.2" customHeight="1">
      <c r="B13" s="6">
        <f>'Tabla 6,2'!C16</f>
        <v>6</v>
      </c>
      <c r="C13" s="6">
        <f>'Tabla 6,2'!D16</f>
        <v>35</v>
      </c>
      <c r="D13" s="6">
        <f>'Tabla 6,2'!E16</f>
        <v>38</v>
      </c>
      <c r="E13" s="23">
        <f t="shared" si="0"/>
        <v>0.92105263157894735</v>
      </c>
      <c r="F13" s="26" t="s">
        <v>28</v>
      </c>
    </row>
    <row r="14" spans="2:7" s="8" customFormat="1" ht="16.2" customHeight="1">
      <c r="B14" s="6">
        <f>'Tabla 6,2'!C21</f>
        <v>11</v>
      </c>
      <c r="C14" s="6">
        <f>'Tabla 6,2'!D21</f>
        <v>85</v>
      </c>
      <c r="D14" s="6">
        <f>'Tabla 6,2'!E21</f>
        <v>40</v>
      </c>
      <c r="E14" s="23">
        <f t="shared" si="0"/>
        <v>2.125</v>
      </c>
      <c r="F14" s="26" t="s">
        <v>33</v>
      </c>
    </row>
    <row r="15" spans="2:7" s="8" customFormat="1" ht="16.2" customHeight="1">
      <c r="B15" s="6">
        <f>'Tabla 6,2'!C15</f>
        <v>5</v>
      </c>
      <c r="C15" s="6">
        <f>'Tabla 6,2'!D15</f>
        <v>50</v>
      </c>
      <c r="D15" s="6">
        <f>'Tabla 6,2'!E15</f>
        <v>41</v>
      </c>
      <c r="E15" s="23">
        <f t="shared" si="0"/>
        <v>1.2195121951219512</v>
      </c>
      <c r="F15" s="26" t="s">
        <v>27</v>
      </c>
    </row>
    <row r="16" spans="2:7" s="8" customFormat="1" ht="16.2" customHeight="1">
      <c r="B16" s="6">
        <f>'Tabla 6,2'!C39</f>
        <v>29</v>
      </c>
      <c r="C16" s="6">
        <f>'Tabla 6,2'!D39</f>
        <v>155</v>
      </c>
      <c r="D16" s="6">
        <f>'Tabla 6,2'!E39</f>
        <v>41</v>
      </c>
      <c r="E16" s="23">
        <f t="shared" si="0"/>
        <v>3.7804878048780486</v>
      </c>
      <c r="F16" s="26" t="s">
        <v>50</v>
      </c>
    </row>
    <row r="17" spans="2:6" s="8" customFormat="1" ht="16.2" customHeight="1">
      <c r="B17" s="6">
        <f>'Tabla 6,2'!C27</f>
        <v>17</v>
      </c>
      <c r="C17" s="6">
        <f>'Tabla 6,2'!D27</f>
        <v>142</v>
      </c>
      <c r="D17" s="6">
        <f>'Tabla 6,2'!E27</f>
        <v>42</v>
      </c>
      <c r="E17" s="23">
        <f t="shared" si="0"/>
        <v>3.3809523809523809</v>
      </c>
      <c r="F17" s="26" t="s">
        <v>39</v>
      </c>
    </row>
    <row r="18" spans="2:6" s="8" customFormat="1" ht="16.2" customHeight="1">
      <c r="B18" s="6">
        <f>'Tabla 6,2'!C12</f>
        <v>2</v>
      </c>
      <c r="C18" s="6">
        <f>'Tabla 6,2'!D12</f>
        <v>80</v>
      </c>
      <c r="D18" s="6">
        <f>'Tabla 6,2'!E12</f>
        <v>43</v>
      </c>
      <c r="E18" s="23">
        <f t="shared" si="0"/>
        <v>1.8604651162790697</v>
      </c>
      <c r="F18" s="26" t="s">
        <v>24</v>
      </c>
    </row>
    <row r="19" spans="2:6" s="8" customFormat="1" ht="16.2" customHeight="1">
      <c r="B19" s="6">
        <f>'Tabla 6,2'!C14</f>
        <v>4</v>
      </c>
      <c r="C19" s="6">
        <f>'Tabla 6,2'!D14</f>
        <v>48</v>
      </c>
      <c r="D19" s="6">
        <f>'Tabla 6,2'!E14</f>
        <v>45</v>
      </c>
      <c r="E19" s="23">
        <f t="shared" si="0"/>
        <v>1.0666666666666667</v>
      </c>
      <c r="F19" s="26" t="s">
        <v>26</v>
      </c>
    </row>
    <row r="20" spans="2:6" s="8" customFormat="1" ht="16.2" customHeight="1">
      <c r="B20" s="6">
        <f>'Tabla 6,2'!C24</f>
        <v>14</v>
      </c>
      <c r="C20" s="6">
        <f>'Tabla 6,2'!D24</f>
        <v>92</v>
      </c>
      <c r="D20" s="6">
        <f>'Tabla 6,2'!E24</f>
        <v>46</v>
      </c>
      <c r="E20" s="23">
        <f t="shared" si="0"/>
        <v>2</v>
      </c>
      <c r="F20" s="26" t="s">
        <v>36</v>
      </c>
    </row>
    <row r="21" spans="2:6" s="8" customFormat="1" ht="16.2" customHeight="1">
      <c r="B21" s="6">
        <f>'Tabla 6,2'!C32</f>
        <v>22</v>
      </c>
      <c r="C21" s="6">
        <f>'Tabla 6,2'!D32</f>
        <v>100</v>
      </c>
      <c r="D21" s="6">
        <f>'Tabla 6,2'!E32</f>
        <v>50</v>
      </c>
      <c r="E21" s="23">
        <f t="shared" si="0"/>
        <v>2</v>
      </c>
      <c r="F21" s="26" t="s">
        <v>43</v>
      </c>
    </row>
    <row r="22" spans="2:6" s="8" customFormat="1" ht="16.2" customHeight="1">
      <c r="B22" s="6">
        <f>'Tabla 6,2'!C20</f>
        <v>10</v>
      </c>
      <c r="C22" s="6">
        <f>'Tabla 6,2'!D20</f>
        <v>90</v>
      </c>
      <c r="D22" s="6">
        <f>'Tabla 6,2'!E20</f>
        <v>52</v>
      </c>
      <c r="E22" s="23">
        <f t="shared" si="0"/>
        <v>1.7307692307692308</v>
      </c>
      <c r="F22" s="26" t="s">
        <v>32</v>
      </c>
    </row>
    <row r="23" spans="2:6" s="8" customFormat="1" ht="16.2" customHeight="1">
      <c r="B23" s="6">
        <f>'Tabla 6,2'!C35</f>
        <v>25</v>
      </c>
      <c r="C23" s="6">
        <f>'Tabla 6,2'!D35</f>
        <v>150</v>
      </c>
      <c r="D23" s="6">
        <f>'Tabla 6,2'!E35</f>
        <v>54</v>
      </c>
      <c r="E23" s="23">
        <f t="shared" si="0"/>
        <v>2.7777777777777777</v>
      </c>
      <c r="F23" s="26" t="s">
        <v>46</v>
      </c>
    </row>
    <row r="24" spans="2:6" s="8" customFormat="1" ht="16.2" customHeight="1">
      <c r="B24" s="6">
        <f>'Tabla 6,2'!C23</f>
        <v>13</v>
      </c>
      <c r="C24" s="6">
        <f>'Tabla 6,2'!D23</f>
        <v>145</v>
      </c>
      <c r="D24" s="6">
        <f>'Tabla 6,2'!E23</f>
        <v>55</v>
      </c>
      <c r="E24" s="23">
        <f t="shared" si="0"/>
        <v>2.6363636363636362</v>
      </c>
      <c r="F24" s="26" t="s">
        <v>35</v>
      </c>
    </row>
    <row r="25" spans="2:6" s="8" customFormat="1" ht="16.2" customHeight="1">
      <c r="B25" s="6">
        <f>'Tabla 6,2'!C37</f>
        <v>27</v>
      </c>
      <c r="C25" s="6">
        <f>'Tabla 6,2'!D37</f>
        <v>180</v>
      </c>
      <c r="D25" s="6">
        <f>'Tabla 6,2'!E37</f>
        <v>56</v>
      </c>
      <c r="E25" s="23">
        <f t="shared" si="0"/>
        <v>3.2142857142857144</v>
      </c>
      <c r="F25" s="26" t="s">
        <v>48</v>
      </c>
    </row>
    <row r="26" spans="2:6" s="8" customFormat="1" ht="16.2" customHeight="1">
      <c r="B26" s="6">
        <f>'Tabla 6,2'!C46</f>
        <v>36</v>
      </c>
      <c r="C26" s="6">
        <f>'Tabla 6,2'!D46</f>
        <v>120</v>
      </c>
      <c r="D26" s="6">
        <f>'Tabla 6,2'!E46</f>
        <v>56</v>
      </c>
      <c r="E26" s="23">
        <f t="shared" si="0"/>
        <v>2.1428571428571428</v>
      </c>
      <c r="F26" s="26" t="s">
        <v>57</v>
      </c>
    </row>
    <row r="27" spans="2:6" s="8" customFormat="1" ht="16.2" customHeight="1">
      <c r="B27" s="6">
        <f>'Tabla 6,2'!C26</f>
        <v>16</v>
      </c>
      <c r="C27" s="6">
        <f>'Tabla 6,2'!D26</f>
        <v>160</v>
      </c>
      <c r="D27" s="6">
        <f>'Tabla 6,2'!E26</f>
        <v>57</v>
      </c>
      <c r="E27" s="23">
        <f t="shared" si="0"/>
        <v>2.807017543859649</v>
      </c>
      <c r="F27" s="26" t="s">
        <v>38</v>
      </c>
    </row>
    <row r="28" spans="2:6" s="8" customFormat="1" ht="16.2" customHeight="1">
      <c r="B28" s="6">
        <f>'Tabla 6,2'!C38</f>
        <v>28</v>
      </c>
      <c r="C28" s="6">
        <f>'Tabla 6,2'!D38</f>
        <v>150</v>
      </c>
      <c r="D28" s="6">
        <f>'Tabla 6,2'!E38</f>
        <v>57</v>
      </c>
      <c r="E28" s="23">
        <f t="shared" si="0"/>
        <v>2.6315789473684212</v>
      </c>
      <c r="F28" s="26" t="s">
        <v>49</v>
      </c>
    </row>
    <row r="29" spans="2:6" s="8" customFormat="1" ht="16.2" customHeight="1">
      <c r="B29" s="6">
        <f>'Tabla 6,2'!C30</f>
        <v>20</v>
      </c>
      <c r="C29" s="6">
        <f>'Tabla 6,2'!D30</f>
        <v>177</v>
      </c>
      <c r="D29" s="6">
        <f>'Tabla 6,2'!E30</f>
        <v>58</v>
      </c>
      <c r="E29" s="23">
        <f t="shared" si="0"/>
        <v>3.0517241379310347</v>
      </c>
      <c r="F29" s="26" t="s">
        <v>33</v>
      </c>
    </row>
    <row r="30" spans="2:6" s="8" customFormat="1" ht="16.2" customHeight="1">
      <c r="B30" s="6">
        <f>'Tabla 6,2'!C33</f>
        <v>23</v>
      </c>
      <c r="C30" s="6">
        <f>'Tabla 6,2'!D33</f>
        <v>105</v>
      </c>
      <c r="D30" s="6">
        <f>'Tabla 6,2'!E33</f>
        <v>60</v>
      </c>
      <c r="E30" s="23">
        <f t="shared" si="0"/>
        <v>1.75</v>
      </c>
      <c r="F30" s="26" t="s">
        <v>44</v>
      </c>
    </row>
    <row r="31" spans="2:6" s="8" customFormat="1" ht="16.2" customHeight="1">
      <c r="B31" s="6">
        <f>'Tabla 6,2'!C29</f>
        <v>19</v>
      </c>
      <c r="C31" s="6">
        <f>'Tabla 6,2'!D29</f>
        <v>166</v>
      </c>
      <c r="D31" s="6">
        <f>'Tabla 6,2'!E29</f>
        <v>62</v>
      </c>
      <c r="E31" s="23">
        <f t="shared" si="0"/>
        <v>2.6774193548387095</v>
      </c>
      <c r="F31" s="26" t="s">
        <v>41</v>
      </c>
    </row>
    <row r="32" spans="2:6" s="8" customFormat="1" ht="16.2" customHeight="1">
      <c r="B32" s="6">
        <f>'Tabla 6,2'!C44</f>
        <v>34</v>
      </c>
      <c r="C32" s="6">
        <f>'Tabla 6,2'!D44</f>
        <v>200</v>
      </c>
      <c r="D32" s="6">
        <f>'Tabla 6,2'!E44</f>
        <v>63</v>
      </c>
      <c r="E32" s="23">
        <f t="shared" si="0"/>
        <v>3.1746031746031744</v>
      </c>
      <c r="F32" s="26" t="s">
        <v>55</v>
      </c>
    </row>
    <row r="33" spans="2:6" s="8" customFormat="1" ht="16.2" customHeight="1">
      <c r="B33" s="6">
        <f>'Tabla 6,2'!C13</f>
        <v>3</v>
      </c>
      <c r="C33" s="6">
        <f>'Tabla 6,2'!D13</f>
        <v>110</v>
      </c>
      <c r="D33" s="6">
        <f>'Tabla 6,2'!E13</f>
        <v>66</v>
      </c>
      <c r="E33" s="23">
        <f t="shared" si="0"/>
        <v>1.6666666666666667</v>
      </c>
      <c r="F33" s="26" t="s">
        <v>25</v>
      </c>
    </row>
    <row r="34" spans="2:6" s="8" customFormat="1" ht="16.2" customHeight="1">
      <c r="B34" s="6">
        <f>'Tabla 6,2'!C25</f>
        <v>15</v>
      </c>
      <c r="C34" s="6">
        <f>'Tabla 6,2'!D25</f>
        <v>165</v>
      </c>
      <c r="D34" s="6">
        <f>'Tabla 6,2'!E25</f>
        <v>69</v>
      </c>
      <c r="E34" s="23">
        <f t="shared" si="0"/>
        <v>2.3913043478260869</v>
      </c>
      <c r="F34" s="26" t="s">
        <v>37</v>
      </c>
    </row>
    <row r="35" spans="2:6" s="8" customFormat="1" ht="16.2" customHeight="1">
      <c r="B35" s="6">
        <f>'Tabla 6,2'!C42</f>
        <v>32</v>
      </c>
      <c r="C35" s="6">
        <f>'Tabla 6,2'!D42</f>
        <v>220</v>
      </c>
      <c r="D35" s="6">
        <f>'Tabla 6,2'!E42</f>
        <v>69</v>
      </c>
      <c r="E35" s="23">
        <f t="shared" si="0"/>
        <v>3.1884057971014492</v>
      </c>
      <c r="F35" s="26" t="s">
        <v>53</v>
      </c>
    </row>
    <row r="36" spans="2:6" s="8" customFormat="1" ht="16.2" customHeight="1">
      <c r="B36" s="6">
        <f>'Tabla 6,2'!C18</f>
        <v>8</v>
      </c>
      <c r="C36" s="6">
        <f>'Tabla 6,2'!D18</f>
        <v>60</v>
      </c>
      <c r="D36" s="6">
        <f>'Tabla 6,2'!E18</f>
        <v>72</v>
      </c>
      <c r="E36" s="23">
        <f t="shared" si="0"/>
        <v>0.83333333333333337</v>
      </c>
      <c r="F36" s="26" t="s">
        <v>30</v>
      </c>
    </row>
    <row r="37" spans="2:6" s="8" customFormat="1" ht="16.2" customHeight="1">
      <c r="B37" s="6">
        <f>'Tabla 6,2'!C31</f>
        <v>21</v>
      </c>
      <c r="C37" s="6">
        <f>'Tabla 6,2'!D31</f>
        <v>199</v>
      </c>
      <c r="D37" s="6">
        <f>'Tabla 6,2'!E31</f>
        <v>72</v>
      </c>
      <c r="E37" s="23">
        <f t="shared" si="0"/>
        <v>2.7638888888888888</v>
      </c>
      <c r="F37" s="26" t="s">
        <v>42</v>
      </c>
    </row>
    <row r="38" spans="2:6" s="8" customFormat="1" ht="16.2" customHeight="1">
      <c r="B38" s="6">
        <f>'Tabla 6,2'!C22</f>
        <v>12</v>
      </c>
      <c r="C38" s="6">
        <f>'Tabla 6,2'!D22</f>
        <v>110</v>
      </c>
      <c r="D38" s="6">
        <f>'Tabla 6,2'!E22</f>
        <v>73</v>
      </c>
      <c r="E38" s="23">
        <f t="shared" si="0"/>
        <v>1.5068493150684932</v>
      </c>
      <c r="F38" s="26" t="s">
        <v>34</v>
      </c>
    </row>
    <row r="39" spans="2:6" s="8" customFormat="1" ht="16.2" customHeight="1">
      <c r="B39" s="6">
        <f>'Tabla 6,2'!C40</f>
        <v>30</v>
      </c>
      <c r="C39" s="6">
        <f>'Tabla 6,2'!D40</f>
        <v>96</v>
      </c>
      <c r="D39" s="6">
        <f>'Tabla 6,2'!E40</f>
        <v>74</v>
      </c>
      <c r="E39" s="23">
        <f t="shared" si="0"/>
        <v>1.2972972972972974</v>
      </c>
      <c r="F39" s="26" t="s">
        <v>156</v>
      </c>
    </row>
    <row r="40" spans="2:6" s="8" customFormat="1" ht="16.2" customHeight="1">
      <c r="B40" s="6">
        <f>'Tabla 6,2'!C36</f>
        <v>26</v>
      </c>
      <c r="C40" s="6">
        <f>'Tabla 6,2'!D36</f>
        <v>90</v>
      </c>
      <c r="D40" s="6">
        <f>'Tabla 6,2'!E36</f>
        <v>77</v>
      </c>
      <c r="E40" s="23">
        <f t="shared" si="0"/>
        <v>1.1688311688311688</v>
      </c>
      <c r="F40" s="26" t="s">
        <v>47</v>
      </c>
    </row>
    <row r="41" spans="2:6" s="8" customFormat="1" ht="16.2" customHeight="1">
      <c r="B41" s="6">
        <f>'Tabla 6,2'!C41</f>
        <v>31</v>
      </c>
      <c r="C41" s="6">
        <f>'Tabla 6,2'!D41</f>
        <v>100</v>
      </c>
      <c r="D41" s="6">
        <f>'Tabla 6,2'!E41</f>
        <v>78</v>
      </c>
      <c r="E41" s="23">
        <f t="shared" si="0"/>
        <v>1.2820512820512822</v>
      </c>
      <c r="F41" s="26" t="s">
        <v>157</v>
      </c>
    </row>
    <row r="42" spans="2:6" s="8" customFormat="1" ht="16.2" customHeight="1">
      <c r="B42" s="6">
        <f>'Tabla 6,2'!C45</f>
        <v>35</v>
      </c>
      <c r="C42" s="6">
        <f>'Tabla 6,2'!D45</f>
        <v>240</v>
      </c>
      <c r="D42" s="6">
        <f>'Tabla 6,2'!E45</f>
        <v>80</v>
      </c>
      <c r="E42" s="23">
        <f t="shared" si="0"/>
        <v>3</v>
      </c>
      <c r="F42" s="26" t="s">
        <v>56</v>
      </c>
    </row>
    <row r="43" spans="2:6" s="8" customFormat="1" ht="16.2" customHeight="1">
      <c r="B43" s="6">
        <f>'Tabla 6,2'!C11</f>
        <v>1</v>
      </c>
      <c r="C43" s="6">
        <f>'Tabla 6,2'!D11</f>
        <v>120</v>
      </c>
      <c r="D43" s="6">
        <f>'Tabla 6,2'!E11</f>
        <v>82</v>
      </c>
      <c r="E43" s="23">
        <f t="shared" si="0"/>
        <v>1.4634146341463414</v>
      </c>
      <c r="F43" s="26" t="s">
        <v>23</v>
      </c>
    </row>
    <row r="44" spans="2:6" s="8" customFormat="1" ht="16.2" customHeight="1">
      <c r="B44" s="6">
        <f>'Tabla 6,2'!C34</f>
        <v>24</v>
      </c>
      <c r="C44" s="6">
        <f>'Tabla 6,2'!D34</f>
        <v>120</v>
      </c>
      <c r="D44" s="6">
        <f>'Tabla 6,2'!E34</f>
        <v>84</v>
      </c>
      <c r="E44" s="23">
        <f t="shared" si="0"/>
        <v>1.4285714285714286</v>
      </c>
      <c r="F44" s="26" t="s">
        <v>45</v>
      </c>
    </row>
    <row r="45" spans="2:6" s="8" customFormat="1" ht="16.2" customHeight="1">
      <c r="B45" s="6">
        <f>'Tabla 6,2'!C28</f>
        <v>18</v>
      </c>
      <c r="C45" s="6">
        <f>'Tabla 6,2'!D28</f>
        <v>185</v>
      </c>
      <c r="D45" s="6">
        <f>'Tabla 6,2'!E28</f>
        <v>86</v>
      </c>
      <c r="E45" s="23">
        <f t="shared" si="0"/>
        <v>2.1511627906976742</v>
      </c>
      <c r="F45" s="26" t="s">
        <v>40</v>
      </c>
    </row>
    <row r="46" spans="2:6">
      <c r="B46" s="1"/>
      <c r="C46" s="27">
        <f>SUM(C10:C45)</f>
        <v>4345</v>
      </c>
      <c r="D46" s="27">
        <f>SUM(D10:D45)</f>
        <v>2102</v>
      </c>
      <c r="E46" s="38">
        <f t="shared" si="0"/>
        <v>2.0670789724072312</v>
      </c>
    </row>
  </sheetData>
  <sortState xmlns:xlrd2="http://schemas.microsoft.com/office/spreadsheetml/2017/richdata2" ref="B10:F45">
    <sortCondition ref="D10:D45"/>
  </sortState>
  <mergeCells count="7">
    <mergeCell ref="B2:G2"/>
    <mergeCell ref="B3:G3"/>
    <mergeCell ref="B4:B6"/>
    <mergeCell ref="D4:D6"/>
    <mergeCell ref="E4:E6"/>
    <mergeCell ref="F4:F5"/>
    <mergeCell ref="G4:G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56471-4063-45CC-AE6A-C1E1A38E30A8}">
  <dimension ref="B2:L74"/>
  <sheetViews>
    <sheetView topLeftCell="A13" zoomScale="85" workbookViewId="0">
      <selection activeCell="N10" sqref="N10"/>
    </sheetView>
  </sheetViews>
  <sheetFormatPr baseColWidth="10" defaultColWidth="11.3984375" defaultRowHeight="13.8"/>
  <cols>
    <col min="2" max="2" width="21.59765625" customWidth="1"/>
    <col min="3" max="3" width="15.09765625" customWidth="1"/>
    <col min="4" max="4" width="24.296875" customWidth="1"/>
    <col min="5" max="5" width="27.8984375" customWidth="1"/>
    <col min="6" max="8" width="13.59765625" customWidth="1"/>
  </cols>
  <sheetData>
    <row r="2" spans="2:8">
      <c r="B2" s="76" t="s">
        <v>137</v>
      </c>
      <c r="C2" s="76"/>
      <c r="D2" s="76"/>
      <c r="E2" s="76"/>
      <c r="F2" s="76"/>
      <c r="G2" s="76"/>
    </row>
    <row r="3" spans="2:8" ht="15.6">
      <c r="B3" s="88" t="s">
        <v>148</v>
      </c>
      <c r="C3" s="89"/>
      <c r="D3" s="89"/>
      <c r="E3" s="89"/>
      <c r="F3" s="89"/>
      <c r="G3" s="90"/>
    </row>
    <row r="4" spans="2:8">
      <c r="B4" s="78" t="s">
        <v>139</v>
      </c>
      <c r="C4" s="14" t="s">
        <v>140</v>
      </c>
      <c r="D4" s="79" t="s">
        <v>141</v>
      </c>
      <c r="E4" s="82" t="s">
        <v>159</v>
      </c>
      <c r="F4" s="78" t="s">
        <v>142</v>
      </c>
      <c r="G4" s="85" t="s">
        <v>143</v>
      </c>
    </row>
    <row r="5" spans="2:8">
      <c r="B5" s="78"/>
      <c r="C5" s="14" t="s">
        <v>144</v>
      </c>
      <c r="D5" s="80"/>
      <c r="E5" s="83"/>
      <c r="F5" s="78"/>
      <c r="G5" s="85"/>
    </row>
    <row r="6" spans="2:8">
      <c r="B6" s="78"/>
      <c r="C6" s="14" t="s">
        <v>145</v>
      </c>
      <c r="D6" s="81"/>
      <c r="E6" s="84"/>
      <c r="F6" s="20" t="s">
        <v>146</v>
      </c>
      <c r="G6" s="5">
        <v>2563</v>
      </c>
    </row>
    <row r="9" spans="2:8">
      <c r="B9" s="28" t="s">
        <v>22</v>
      </c>
      <c r="C9" s="28" t="s">
        <v>12</v>
      </c>
      <c r="D9" s="28" t="s">
        <v>21</v>
      </c>
      <c r="E9" s="28" t="s">
        <v>20</v>
      </c>
      <c r="F9" s="28" t="s">
        <v>19</v>
      </c>
      <c r="G9" s="28" t="s">
        <v>18</v>
      </c>
      <c r="H9" s="28" t="s">
        <v>17</v>
      </c>
    </row>
    <row r="10" spans="2:8" ht="28.2" customHeight="1">
      <c r="B10" s="16" t="s">
        <v>126</v>
      </c>
      <c r="C10" s="5"/>
      <c r="D10" s="5"/>
      <c r="E10" s="5"/>
      <c r="F10" s="5"/>
      <c r="G10" s="5"/>
      <c r="H10" s="5"/>
    </row>
    <row r="11" spans="2:8" ht="28.2" customHeight="1">
      <c r="B11" s="5">
        <f>'Tabla 6,2'!C11</f>
        <v>1</v>
      </c>
      <c r="C11" s="5">
        <f>'Tabla 6,2'!E11</f>
        <v>82</v>
      </c>
      <c r="D11" s="15" t="s">
        <v>151</v>
      </c>
      <c r="E11" s="15" t="s">
        <v>58</v>
      </c>
      <c r="F11" s="5">
        <f>G11-(G11*20%)</f>
        <v>24</v>
      </c>
      <c r="G11" s="5">
        <f>'Tabla 6,3'!C10</f>
        <v>30</v>
      </c>
      <c r="H11" s="5">
        <f>G11+(G11*20%)</f>
        <v>36</v>
      </c>
    </row>
    <row r="12" spans="2:8" ht="28.2" customHeight="1">
      <c r="B12" s="5">
        <f>'Tabla 6,2'!C12</f>
        <v>2</v>
      </c>
      <c r="C12" s="5">
        <f>'Tabla 6,2'!E12</f>
        <v>43</v>
      </c>
      <c r="D12" s="15" t="s">
        <v>59</v>
      </c>
      <c r="E12" s="15" t="s">
        <v>60</v>
      </c>
      <c r="F12" s="5">
        <f t="shared" ref="F12:F57" si="0">G12-(G12*20%)</f>
        <v>36</v>
      </c>
      <c r="G12" s="5">
        <f>'Tabla 6,3'!C11</f>
        <v>45</v>
      </c>
      <c r="H12" s="5">
        <f t="shared" ref="H12:H57" si="1">G12+(G12*20%)</f>
        <v>54</v>
      </c>
    </row>
    <row r="13" spans="2:8" ht="28.2" customHeight="1">
      <c r="B13" s="5">
        <f>'Tabla 6,2'!C13</f>
        <v>3</v>
      </c>
      <c r="C13" s="5">
        <f>'Tabla 6,2'!E13</f>
        <v>66</v>
      </c>
      <c r="D13" s="15" t="s">
        <v>61</v>
      </c>
      <c r="E13" s="15" t="s">
        <v>62</v>
      </c>
      <c r="F13" s="5">
        <f t="shared" si="0"/>
        <v>20</v>
      </c>
      <c r="G13" s="5">
        <f>'Tabla 6,3'!C12</f>
        <v>25</v>
      </c>
      <c r="H13" s="5">
        <f t="shared" si="1"/>
        <v>30</v>
      </c>
    </row>
    <row r="14" spans="2:8" ht="28.2" customHeight="1">
      <c r="B14" s="5">
        <f>'Tabla 6,2'!C14</f>
        <v>4</v>
      </c>
      <c r="C14" s="5">
        <f>'Tabla 6,2'!E14</f>
        <v>45</v>
      </c>
      <c r="D14" s="15" t="s">
        <v>63</v>
      </c>
      <c r="E14" s="15" t="s">
        <v>64</v>
      </c>
      <c r="F14" s="5">
        <f t="shared" si="0"/>
        <v>28</v>
      </c>
      <c r="G14" s="5">
        <f>'Tabla 6,3'!C13</f>
        <v>35</v>
      </c>
      <c r="H14" s="5">
        <f t="shared" si="1"/>
        <v>42</v>
      </c>
    </row>
    <row r="15" spans="2:8" ht="28.2" customHeight="1">
      <c r="B15" s="5">
        <f>'Tabla 6,2'!C15</f>
        <v>5</v>
      </c>
      <c r="C15" s="5">
        <f>'Tabla 6,2'!E15</f>
        <v>41</v>
      </c>
      <c r="D15" s="15" t="s">
        <v>65</v>
      </c>
      <c r="E15" s="15" t="s">
        <v>66</v>
      </c>
      <c r="F15" s="5">
        <f t="shared" si="0"/>
        <v>68</v>
      </c>
      <c r="G15" s="5">
        <f>'Tabla 6,3'!C14</f>
        <v>85</v>
      </c>
      <c r="H15" s="5">
        <f t="shared" si="1"/>
        <v>102</v>
      </c>
    </row>
    <row r="16" spans="2:8" ht="28.2" customHeight="1">
      <c r="B16" s="5">
        <f>'Tabla 6,2'!C16</f>
        <v>6</v>
      </c>
      <c r="C16" s="5">
        <f>'Tabla 6,2'!E16</f>
        <v>38</v>
      </c>
      <c r="D16" s="15" t="s">
        <v>67</v>
      </c>
      <c r="E16" s="15" t="s">
        <v>68</v>
      </c>
      <c r="F16" s="5">
        <f t="shared" si="0"/>
        <v>40</v>
      </c>
      <c r="G16" s="5">
        <f>'Tabla 6,3'!C15</f>
        <v>50</v>
      </c>
      <c r="H16" s="5">
        <f t="shared" si="1"/>
        <v>60</v>
      </c>
    </row>
    <row r="17" spans="2:12" ht="28.2" customHeight="1">
      <c r="B17" s="5">
        <f>'Tabla 6,2'!C17</f>
        <v>7</v>
      </c>
      <c r="C17" s="5">
        <f>'Tabla 6,2'!E17</f>
        <v>36</v>
      </c>
      <c r="D17" s="15" t="s">
        <v>69</v>
      </c>
      <c r="E17" s="15" t="s">
        <v>70</v>
      </c>
      <c r="F17" s="5">
        <f t="shared" si="0"/>
        <v>124</v>
      </c>
      <c r="G17" s="5">
        <f>'Tabla 6,3'!C16</f>
        <v>155</v>
      </c>
      <c r="H17" s="5">
        <f t="shared" si="1"/>
        <v>186</v>
      </c>
    </row>
    <row r="18" spans="2:12" ht="28.2" customHeight="1">
      <c r="B18" s="16" t="s">
        <v>127</v>
      </c>
      <c r="C18" s="5"/>
      <c r="D18" s="5"/>
      <c r="E18" s="5"/>
      <c r="F18" s="5"/>
      <c r="G18" s="5"/>
      <c r="H18" s="5"/>
    </row>
    <row r="19" spans="2:12" ht="28.2" customHeight="1">
      <c r="B19" s="5">
        <f>'Tabla 6,2'!C18</f>
        <v>8</v>
      </c>
      <c r="C19" s="5">
        <f>'Tabla 6,2'!E18</f>
        <v>72</v>
      </c>
      <c r="D19" s="15" t="s">
        <v>71</v>
      </c>
      <c r="E19" s="15" t="s">
        <v>72</v>
      </c>
      <c r="F19" s="5">
        <f t="shared" si="0"/>
        <v>113.6</v>
      </c>
      <c r="G19" s="5">
        <f>'Tabla 6,3'!C17</f>
        <v>142</v>
      </c>
      <c r="H19" s="5">
        <f t="shared" si="1"/>
        <v>170.4</v>
      </c>
    </row>
    <row r="20" spans="2:12" ht="28.2" customHeight="1">
      <c r="B20" s="5">
        <f>'Tabla 6,2'!C19</f>
        <v>9</v>
      </c>
      <c r="C20" s="5">
        <f>'Tabla 6,2'!E19</f>
        <v>33</v>
      </c>
      <c r="D20" s="15" t="s">
        <v>73</v>
      </c>
      <c r="E20" s="15" t="s">
        <v>74</v>
      </c>
      <c r="F20" s="5">
        <f t="shared" si="0"/>
        <v>64</v>
      </c>
      <c r="G20" s="5">
        <f>'Tabla 6,3'!C18</f>
        <v>80</v>
      </c>
      <c r="H20" s="5">
        <f t="shared" si="1"/>
        <v>96</v>
      </c>
    </row>
    <row r="21" spans="2:12" ht="28.2" customHeight="1">
      <c r="B21" s="5">
        <f>'Tabla 6,2'!C20</f>
        <v>10</v>
      </c>
      <c r="C21" s="5">
        <f>'Tabla 6,2'!E20</f>
        <v>52</v>
      </c>
      <c r="D21" s="15" t="s">
        <v>75</v>
      </c>
      <c r="E21" s="15" t="s">
        <v>76</v>
      </c>
      <c r="F21" s="5">
        <f t="shared" si="0"/>
        <v>38.4</v>
      </c>
      <c r="G21" s="5">
        <f>'Tabla 6,3'!C19</f>
        <v>48</v>
      </c>
      <c r="H21" s="5">
        <f t="shared" si="1"/>
        <v>57.6</v>
      </c>
    </row>
    <row r="22" spans="2:12" ht="28.2" customHeight="1">
      <c r="B22" s="5">
        <f>'Tabla 6,2'!C21</f>
        <v>11</v>
      </c>
      <c r="C22" s="5">
        <f>'Tabla 6,2'!E21</f>
        <v>40</v>
      </c>
      <c r="D22" s="15" t="s">
        <v>77</v>
      </c>
      <c r="E22" s="15" t="s">
        <v>78</v>
      </c>
      <c r="F22" s="5">
        <f t="shared" si="0"/>
        <v>73.599999999999994</v>
      </c>
      <c r="G22" s="5">
        <f>'Tabla 6,3'!C20</f>
        <v>92</v>
      </c>
      <c r="H22" s="5">
        <f t="shared" si="1"/>
        <v>110.4</v>
      </c>
    </row>
    <row r="23" spans="2:12" ht="28.2" customHeight="1">
      <c r="B23" s="20" t="s">
        <v>128</v>
      </c>
      <c r="C23" s="5"/>
      <c r="D23" s="5"/>
      <c r="E23" s="5"/>
      <c r="F23" s="5"/>
      <c r="G23" s="5"/>
      <c r="H23" s="5"/>
    </row>
    <row r="24" spans="2:12" ht="28.2" customHeight="1">
      <c r="B24" s="6">
        <f>'Tabla 6,2'!C22</f>
        <v>12</v>
      </c>
      <c r="C24" s="5">
        <f>'Tabla 6,2'!E22</f>
        <v>73</v>
      </c>
      <c r="D24" s="15" t="s">
        <v>79</v>
      </c>
      <c r="E24" s="15" t="s">
        <v>80</v>
      </c>
      <c r="F24" s="5">
        <f t="shared" si="0"/>
        <v>80</v>
      </c>
      <c r="G24" s="5">
        <f>'Tabla 6,3'!C21</f>
        <v>100</v>
      </c>
      <c r="H24" s="5">
        <f t="shared" si="1"/>
        <v>120</v>
      </c>
    </row>
    <row r="25" spans="2:12" ht="28.2" customHeight="1">
      <c r="B25" s="6">
        <f>'Tabla 6,2'!C23</f>
        <v>13</v>
      </c>
      <c r="C25" s="5">
        <f>'Tabla 6,2'!E23</f>
        <v>55</v>
      </c>
      <c r="D25" s="15" t="s">
        <v>81</v>
      </c>
      <c r="E25" s="15" t="s">
        <v>82</v>
      </c>
      <c r="F25" s="5">
        <f t="shared" si="0"/>
        <v>72</v>
      </c>
      <c r="G25" s="5">
        <f>'Tabla 6,3'!C22</f>
        <v>90</v>
      </c>
      <c r="H25" s="5">
        <f t="shared" si="1"/>
        <v>108</v>
      </c>
      <c r="L25" s="13"/>
    </row>
    <row r="26" spans="2:12" ht="28.2" customHeight="1">
      <c r="B26" s="6">
        <f>'Tabla 6,2'!C24</f>
        <v>14</v>
      </c>
      <c r="C26" s="5">
        <f>'Tabla 6,2'!E24</f>
        <v>46</v>
      </c>
      <c r="D26" s="15" t="s">
        <v>83</v>
      </c>
      <c r="E26" s="6" t="s">
        <v>84</v>
      </c>
      <c r="F26" s="5">
        <f t="shared" si="0"/>
        <v>120</v>
      </c>
      <c r="G26" s="5">
        <f>'Tabla 6,3'!C23</f>
        <v>150</v>
      </c>
      <c r="H26" s="5">
        <f t="shared" si="1"/>
        <v>180</v>
      </c>
    </row>
    <row r="27" spans="2:12" ht="28.2" customHeight="1">
      <c r="B27" s="16" t="s">
        <v>129</v>
      </c>
      <c r="C27" s="5"/>
      <c r="D27" s="5"/>
      <c r="E27" s="5"/>
      <c r="F27" s="5"/>
      <c r="G27" s="5"/>
      <c r="H27" s="5"/>
    </row>
    <row r="28" spans="2:12" ht="28.2" customHeight="1">
      <c r="B28" s="5">
        <f>'Tabla 6,2'!C25</f>
        <v>15</v>
      </c>
      <c r="C28" s="5">
        <f>'Tabla 6,2'!E25</f>
        <v>69</v>
      </c>
      <c r="D28" s="15" t="s">
        <v>85</v>
      </c>
      <c r="E28" s="15" t="s">
        <v>86</v>
      </c>
      <c r="F28" s="5">
        <f t="shared" si="0"/>
        <v>116</v>
      </c>
      <c r="G28" s="5">
        <f>'Tabla 6,3'!C24</f>
        <v>145</v>
      </c>
      <c r="H28" s="5">
        <f t="shared" si="1"/>
        <v>174</v>
      </c>
    </row>
    <row r="29" spans="2:12" ht="28.2" customHeight="1">
      <c r="B29" s="5">
        <f>'Tabla 6,2'!C26</f>
        <v>16</v>
      </c>
      <c r="C29" s="5">
        <f>'Tabla 6,2'!E26</f>
        <v>57</v>
      </c>
      <c r="D29" s="15" t="s">
        <v>87</v>
      </c>
      <c r="E29" s="15" t="s">
        <v>88</v>
      </c>
      <c r="F29" s="5">
        <f t="shared" si="0"/>
        <v>144</v>
      </c>
      <c r="G29" s="5">
        <f>'Tabla 6,3'!C25</f>
        <v>180</v>
      </c>
      <c r="H29" s="5">
        <f t="shared" si="1"/>
        <v>216</v>
      </c>
    </row>
    <row r="30" spans="2:12" ht="28.2" customHeight="1">
      <c r="B30" s="5">
        <f>'Tabla 6,2'!C27</f>
        <v>17</v>
      </c>
      <c r="C30" s="5">
        <f>'Tabla 6,2'!E27</f>
        <v>42</v>
      </c>
      <c r="D30" s="15" t="s">
        <v>89</v>
      </c>
      <c r="E30" s="15" t="s">
        <v>90</v>
      </c>
      <c r="F30" s="5">
        <f t="shared" si="0"/>
        <v>96</v>
      </c>
      <c r="G30" s="5">
        <f>'Tabla 6,3'!C26</f>
        <v>120</v>
      </c>
      <c r="H30" s="5">
        <f t="shared" si="1"/>
        <v>144</v>
      </c>
    </row>
    <row r="31" spans="2:12" ht="28.2" customHeight="1">
      <c r="B31" s="16" t="s">
        <v>131</v>
      </c>
      <c r="C31" s="5"/>
      <c r="D31" s="5"/>
      <c r="E31" s="5"/>
      <c r="F31" s="5"/>
      <c r="G31" s="5"/>
      <c r="H31" s="5"/>
    </row>
    <row r="32" spans="2:12" ht="28.2" customHeight="1">
      <c r="B32" s="5">
        <f>'Tabla 6,2'!C28</f>
        <v>18</v>
      </c>
      <c r="C32" s="5">
        <f>'Tabla 6,2'!E28</f>
        <v>86</v>
      </c>
      <c r="D32" s="15" t="s">
        <v>91</v>
      </c>
      <c r="E32" s="15" t="s">
        <v>92</v>
      </c>
      <c r="F32" s="5">
        <f t="shared" si="0"/>
        <v>128</v>
      </c>
      <c r="G32" s="5">
        <f>'Tabla 6,3'!C27</f>
        <v>160</v>
      </c>
      <c r="H32" s="5">
        <f t="shared" si="1"/>
        <v>192</v>
      </c>
    </row>
    <row r="33" spans="2:8" ht="28.2" customHeight="1">
      <c r="B33" s="5">
        <f>'Tabla 6,2'!C29</f>
        <v>19</v>
      </c>
      <c r="C33" s="5">
        <f>'Tabla 6,2'!E29</f>
        <v>62</v>
      </c>
      <c r="D33" s="15" t="s">
        <v>93</v>
      </c>
      <c r="E33" s="15" t="s">
        <v>94</v>
      </c>
      <c r="F33" s="5">
        <f t="shared" si="0"/>
        <v>120</v>
      </c>
      <c r="G33" s="5">
        <f>'Tabla 6,3'!C28</f>
        <v>150</v>
      </c>
      <c r="H33" s="5">
        <f t="shared" si="1"/>
        <v>180</v>
      </c>
    </row>
    <row r="34" spans="2:8" ht="28.2" customHeight="1">
      <c r="B34" s="5">
        <f>'Tabla 6,2'!C30</f>
        <v>20</v>
      </c>
      <c r="C34" s="5">
        <f>'Tabla 6,2'!E30</f>
        <v>58</v>
      </c>
      <c r="D34" s="15" t="s">
        <v>95</v>
      </c>
      <c r="E34" s="15" t="s">
        <v>96</v>
      </c>
      <c r="F34" s="5">
        <f t="shared" si="0"/>
        <v>141.6</v>
      </c>
      <c r="G34" s="5">
        <f>'Tabla 6,3'!C29</f>
        <v>177</v>
      </c>
      <c r="H34" s="5">
        <f t="shared" si="1"/>
        <v>212.4</v>
      </c>
    </row>
    <row r="35" spans="2:8" ht="28.2" customHeight="1">
      <c r="B35" s="16" t="s">
        <v>130</v>
      </c>
      <c r="C35" s="5"/>
      <c r="D35" s="5"/>
      <c r="E35" s="5"/>
      <c r="F35" s="5"/>
      <c r="G35" s="5"/>
      <c r="H35" s="5"/>
    </row>
    <row r="36" spans="2:8" ht="28.2" customHeight="1">
      <c r="B36" s="5">
        <f>'Tabla 6,2'!C31</f>
        <v>21</v>
      </c>
      <c r="C36" s="5">
        <f>'Tabla 6,2'!E31</f>
        <v>72</v>
      </c>
      <c r="D36" s="15" t="s">
        <v>97</v>
      </c>
      <c r="E36" s="15" t="s">
        <v>98</v>
      </c>
      <c r="F36" s="5">
        <f t="shared" si="0"/>
        <v>84</v>
      </c>
      <c r="G36" s="5">
        <f>'Tabla 6,3'!C30</f>
        <v>105</v>
      </c>
      <c r="H36" s="5">
        <f t="shared" si="1"/>
        <v>126</v>
      </c>
    </row>
    <row r="37" spans="2:8" ht="28.2" customHeight="1">
      <c r="B37" s="5">
        <f>'Tabla 6,2'!C32</f>
        <v>22</v>
      </c>
      <c r="C37" s="5">
        <f>'Tabla 6,2'!E32</f>
        <v>50</v>
      </c>
      <c r="D37" s="15" t="s">
        <v>99</v>
      </c>
      <c r="E37" s="15" t="s">
        <v>100</v>
      </c>
      <c r="F37" s="5">
        <f t="shared" si="0"/>
        <v>132.80000000000001</v>
      </c>
      <c r="G37" s="5">
        <f>'Tabla 6,3'!C31</f>
        <v>166</v>
      </c>
      <c r="H37" s="5">
        <f t="shared" si="1"/>
        <v>199.2</v>
      </c>
    </row>
    <row r="38" spans="2:8" ht="28.2" customHeight="1">
      <c r="B38" s="5">
        <f>'Tabla 6,2'!C33</f>
        <v>23</v>
      </c>
      <c r="C38" s="5">
        <f>'Tabla 6,2'!E33</f>
        <v>60</v>
      </c>
      <c r="D38" s="15" t="s">
        <v>101</v>
      </c>
      <c r="E38" s="15" t="s">
        <v>102</v>
      </c>
      <c r="F38" s="5">
        <f t="shared" si="0"/>
        <v>160</v>
      </c>
      <c r="G38" s="5">
        <f>'Tabla 6,3'!C32</f>
        <v>200</v>
      </c>
      <c r="H38" s="5">
        <f t="shared" si="1"/>
        <v>240</v>
      </c>
    </row>
    <row r="39" spans="2:8" ht="28.2" customHeight="1">
      <c r="B39" s="16" t="s">
        <v>132</v>
      </c>
      <c r="C39" s="14"/>
      <c r="D39" s="14"/>
      <c r="E39" s="14"/>
      <c r="F39" s="5"/>
      <c r="G39" s="14"/>
      <c r="H39" s="5"/>
    </row>
    <row r="40" spans="2:8" ht="28.2" customHeight="1">
      <c r="B40" s="5">
        <f>'Tabla 6,2'!C34</f>
        <v>24</v>
      </c>
      <c r="C40" s="5">
        <f>'Tabla 6,2'!E34</f>
        <v>84</v>
      </c>
      <c r="D40" s="15" t="s">
        <v>103</v>
      </c>
      <c r="E40" s="15" t="s">
        <v>104</v>
      </c>
      <c r="F40" s="5">
        <f t="shared" si="0"/>
        <v>88</v>
      </c>
      <c r="G40" s="5">
        <f>'Tabla 6,3'!C33</f>
        <v>110</v>
      </c>
      <c r="H40" s="5">
        <f t="shared" si="1"/>
        <v>132</v>
      </c>
    </row>
    <row r="41" spans="2:8" ht="28.2" customHeight="1">
      <c r="B41" s="5">
        <f>'Tabla 6,2'!C35</f>
        <v>25</v>
      </c>
      <c r="C41" s="5">
        <f>'Tabla 6,2'!E35</f>
        <v>54</v>
      </c>
      <c r="D41" s="15" t="s">
        <v>105</v>
      </c>
      <c r="E41" s="15" t="s">
        <v>106</v>
      </c>
      <c r="F41" s="5">
        <f t="shared" si="0"/>
        <v>132</v>
      </c>
      <c r="G41" s="5">
        <f>'Tabla 6,3'!C34</f>
        <v>165</v>
      </c>
      <c r="H41" s="5">
        <f t="shared" si="1"/>
        <v>198</v>
      </c>
    </row>
    <row r="42" spans="2:8" ht="28.2" customHeight="1">
      <c r="B42" s="16" t="s">
        <v>135</v>
      </c>
      <c r="C42" s="14"/>
      <c r="D42" s="14"/>
      <c r="E42" s="14"/>
      <c r="F42" s="5"/>
      <c r="G42" s="14"/>
      <c r="H42" s="5"/>
    </row>
    <row r="43" spans="2:8" ht="28.2" customHeight="1">
      <c r="B43" s="5">
        <f>'Tabla 6,2'!C36</f>
        <v>26</v>
      </c>
      <c r="C43" s="5">
        <f>'Tabla 6,2'!E36</f>
        <v>77</v>
      </c>
      <c r="D43" s="15" t="s">
        <v>107</v>
      </c>
      <c r="E43" s="15" t="s">
        <v>108</v>
      </c>
      <c r="F43" s="5">
        <f t="shared" si="0"/>
        <v>176</v>
      </c>
      <c r="G43" s="5">
        <f>'Tabla 6,3'!C35</f>
        <v>220</v>
      </c>
      <c r="H43" s="5">
        <f t="shared" si="1"/>
        <v>264</v>
      </c>
    </row>
    <row r="44" spans="2:8" ht="28.2" customHeight="1">
      <c r="B44" s="5">
        <f>'Tabla 6,2'!C37</f>
        <v>27</v>
      </c>
      <c r="C44" s="5">
        <f>'Tabla 6,2'!E37</f>
        <v>56</v>
      </c>
      <c r="D44" s="15" t="s">
        <v>109</v>
      </c>
      <c r="E44" s="15" t="s">
        <v>110</v>
      </c>
      <c r="F44" s="5">
        <f t="shared" si="0"/>
        <v>48</v>
      </c>
      <c r="G44" s="5">
        <f>'Tabla 6,3'!C36</f>
        <v>60</v>
      </c>
      <c r="H44" s="5">
        <f t="shared" si="1"/>
        <v>72</v>
      </c>
    </row>
    <row r="45" spans="2:8" ht="28.2" customHeight="1">
      <c r="B45" s="16" t="s">
        <v>133</v>
      </c>
      <c r="C45" s="14"/>
      <c r="D45" s="14"/>
      <c r="E45" s="14"/>
      <c r="F45" s="5"/>
      <c r="G45" s="14"/>
      <c r="H45" s="5"/>
    </row>
    <row r="46" spans="2:8" ht="28.2" customHeight="1">
      <c r="B46" s="5">
        <f>'Tabla 6,2'!C38</f>
        <v>28</v>
      </c>
      <c r="C46" s="5">
        <f>'Tabla 6,2'!E38</f>
        <v>57</v>
      </c>
      <c r="D46" s="15" t="s">
        <v>111</v>
      </c>
      <c r="E46" s="15" t="s">
        <v>112</v>
      </c>
      <c r="F46" s="5">
        <f t="shared" si="0"/>
        <v>159.19999999999999</v>
      </c>
      <c r="G46" s="5">
        <f>'Tabla 6,3'!C37</f>
        <v>199</v>
      </c>
      <c r="H46" s="5">
        <f t="shared" si="1"/>
        <v>238.8</v>
      </c>
    </row>
    <row r="47" spans="2:8" ht="28.2" customHeight="1">
      <c r="B47" s="5">
        <f>'Tabla 6,2'!C39</f>
        <v>29</v>
      </c>
      <c r="C47" s="5">
        <f>'Tabla 6,2'!E39</f>
        <v>41</v>
      </c>
      <c r="D47" s="15" t="s">
        <v>113</v>
      </c>
      <c r="E47" s="15" t="s">
        <v>114</v>
      </c>
      <c r="F47" s="5">
        <f t="shared" si="0"/>
        <v>88</v>
      </c>
      <c r="G47" s="5">
        <f>'Tabla 6,3'!C38</f>
        <v>110</v>
      </c>
      <c r="H47" s="5">
        <f t="shared" si="1"/>
        <v>132</v>
      </c>
    </row>
    <row r="48" spans="2:8" ht="28.2" customHeight="1">
      <c r="B48" s="16" t="s">
        <v>152</v>
      </c>
      <c r="C48" s="14"/>
      <c r="D48" s="14"/>
      <c r="E48" s="14"/>
      <c r="F48" s="5"/>
      <c r="G48" s="14"/>
      <c r="H48" s="5"/>
    </row>
    <row r="49" spans="2:8" ht="28.2" customHeight="1">
      <c r="B49" s="5">
        <f>'Tabla 6,2'!C40</f>
        <v>30</v>
      </c>
      <c r="C49" s="5">
        <f>'Tabla 6,2'!E40</f>
        <v>74</v>
      </c>
      <c r="D49" s="15" t="s">
        <v>153</v>
      </c>
      <c r="E49" s="15" t="s">
        <v>155</v>
      </c>
      <c r="F49" s="5">
        <f t="shared" si="0"/>
        <v>76.8</v>
      </c>
      <c r="G49" s="5">
        <f>'Tabla 6,3'!C39</f>
        <v>96</v>
      </c>
      <c r="H49" s="5">
        <f t="shared" si="1"/>
        <v>115.2</v>
      </c>
    </row>
    <row r="50" spans="2:8" ht="28.2" customHeight="1">
      <c r="B50" s="5">
        <f>'Tabla 6,2'!C41</f>
        <v>31</v>
      </c>
      <c r="C50" s="5">
        <f>'Tabla 6,2'!E41</f>
        <v>78</v>
      </c>
      <c r="D50" s="15" t="s">
        <v>154</v>
      </c>
      <c r="E50" s="15" t="s">
        <v>115</v>
      </c>
      <c r="F50" s="5">
        <f t="shared" si="0"/>
        <v>72</v>
      </c>
      <c r="G50" s="5">
        <f>'Tabla 6,3'!C40</f>
        <v>90</v>
      </c>
      <c r="H50" s="5">
        <f t="shared" si="1"/>
        <v>108</v>
      </c>
    </row>
    <row r="51" spans="2:8" ht="28.2" customHeight="1">
      <c r="B51" s="16" t="s">
        <v>134</v>
      </c>
      <c r="C51" s="14"/>
      <c r="D51" s="14"/>
      <c r="E51" s="14"/>
      <c r="F51" s="5"/>
      <c r="G51" s="14"/>
      <c r="H51" s="5"/>
    </row>
    <row r="52" spans="2:8" ht="28.2" customHeight="1">
      <c r="B52" s="5">
        <f>'Tabla 6,2'!C42</f>
        <v>32</v>
      </c>
      <c r="C52" s="5">
        <f>'Tabla 6,2'!E42</f>
        <v>69</v>
      </c>
      <c r="D52" s="15" t="s">
        <v>116</v>
      </c>
      <c r="E52" s="15" t="s">
        <v>117</v>
      </c>
      <c r="F52" s="5">
        <f t="shared" si="0"/>
        <v>80</v>
      </c>
      <c r="G52" s="5">
        <f>'Tabla 6,3'!C41</f>
        <v>100</v>
      </c>
      <c r="H52" s="5">
        <f t="shared" si="1"/>
        <v>120</v>
      </c>
    </row>
    <row r="53" spans="2:8" ht="28.2" customHeight="1">
      <c r="B53" s="5">
        <f>'Tabla 6,2'!C43</f>
        <v>33</v>
      </c>
      <c r="C53" s="5">
        <f>'Tabla 6,2'!E43</f>
        <v>35</v>
      </c>
      <c r="D53" s="15" t="s">
        <v>118</v>
      </c>
      <c r="E53" s="15" t="s">
        <v>119</v>
      </c>
      <c r="F53" s="5">
        <f t="shared" si="0"/>
        <v>192</v>
      </c>
      <c r="G53" s="5">
        <f>'Tabla 6,3'!C42</f>
        <v>240</v>
      </c>
      <c r="H53" s="5">
        <f t="shared" si="1"/>
        <v>288</v>
      </c>
    </row>
    <row r="54" spans="2:8" ht="28.2" customHeight="1">
      <c r="B54" s="5">
        <f>'Tabla 6,2'!C44</f>
        <v>34</v>
      </c>
      <c r="C54" s="5">
        <f>'Tabla 6,2'!E44</f>
        <v>63</v>
      </c>
      <c r="D54" s="15" t="s">
        <v>120</v>
      </c>
      <c r="E54" s="15" t="s">
        <v>121</v>
      </c>
      <c r="F54" s="5">
        <f t="shared" si="0"/>
        <v>96</v>
      </c>
      <c r="G54" s="5">
        <f>'Tabla 6,3'!C43</f>
        <v>120</v>
      </c>
      <c r="H54" s="5">
        <f t="shared" si="1"/>
        <v>144</v>
      </c>
    </row>
    <row r="55" spans="2:8" ht="28.2" customHeight="1">
      <c r="B55" s="16" t="s">
        <v>136</v>
      </c>
      <c r="C55" s="14"/>
      <c r="D55" s="14"/>
      <c r="E55" s="14"/>
      <c r="F55" s="5"/>
      <c r="G55" s="14"/>
      <c r="H55" s="5"/>
    </row>
    <row r="56" spans="2:8" ht="28.2" customHeight="1">
      <c r="B56" s="5">
        <f>'Tabla 6,2'!C45</f>
        <v>35</v>
      </c>
      <c r="C56" s="5">
        <f>'Tabla 6,2'!E45</f>
        <v>80</v>
      </c>
      <c r="D56" s="15" t="s">
        <v>122</v>
      </c>
      <c r="E56" s="15" t="s">
        <v>123</v>
      </c>
      <c r="F56" s="5">
        <f t="shared" si="0"/>
        <v>96</v>
      </c>
      <c r="G56" s="5">
        <f>'Tabla 6,3'!C44</f>
        <v>120</v>
      </c>
      <c r="H56" s="5">
        <f t="shared" si="1"/>
        <v>144</v>
      </c>
    </row>
    <row r="57" spans="2:8" ht="28.2" customHeight="1">
      <c r="B57" s="5">
        <f>'Tabla 6,2'!C46</f>
        <v>36</v>
      </c>
      <c r="C57" s="5">
        <f>'Tabla 6,2'!E46</f>
        <v>56</v>
      </c>
      <c r="D57" s="15" t="s">
        <v>124</v>
      </c>
      <c r="E57" s="15" t="s">
        <v>125</v>
      </c>
      <c r="F57" s="5">
        <f t="shared" si="0"/>
        <v>148</v>
      </c>
      <c r="G57" s="5">
        <f>'Tabla 6,3'!C45</f>
        <v>185</v>
      </c>
      <c r="H57" s="5">
        <f t="shared" si="1"/>
        <v>222</v>
      </c>
    </row>
    <row r="58" spans="2:8" ht="28.2" customHeight="1">
      <c r="B58" s="20" t="s">
        <v>149</v>
      </c>
      <c r="C58" s="5">
        <f>SUM(C11:C57)</f>
        <v>2102</v>
      </c>
      <c r="D58" s="5"/>
      <c r="E58" s="5"/>
      <c r="F58" s="5">
        <f>G58-(G58*20%)</f>
        <v>3476</v>
      </c>
      <c r="G58" s="5">
        <f>SUM(G11:G57)</f>
        <v>4345</v>
      </c>
      <c r="H58" s="5">
        <f>G58+(G58*20%)</f>
        <v>5214</v>
      </c>
    </row>
    <row r="59" spans="2:8" ht="28.2" customHeight="1"/>
    <row r="60" spans="2:8" ht="14.4" customHeight="1">
      <c r="E60" s="67" t="s">
        <v>229</v>
      </c>
      <c r="F60" s="68">
        <f>F58/60</f>
        <v>57.93333333333333</v>
      </c>
      <c r="G60" s="68">
        <f t="shared" ref="G60:H60" si="2">G58/60</f>
        <v>72.416666666666671</v>
      </c>
      <c r="H60" s="68">
        <f t="shared" si="2"/>
        <v>86.9</v>
      </c>
    </row>
    <row r="61" spans="2:8">
      <c r="E61" s="8"/>
      <c r="F61" s="68">
        <f>C58/F60</f>
        <v>36.283084004602991</v>
      </c>
      <c r="G61" s="68">
        <f>C58/G60</f>
        <v>29.02646720368239</v>
      </c>
      <c r="H61" s="68">
        <f>C58/H60</f>
        <v>24.188722669735327</v>
      </c>
    </row>
    <row r="62" spans="2:8">
      <c r="E62" s="8"/>
      <c r="F62" s="8"/>
      <c r="G62" s="8"/>
      <c r="H62" s="8"/>
    </row>
    <row r="63" spans="2:8">
      <c r="E63" s="67" t="s">
        <v>231</v>
      </c>
      <c r="F63" s="68">
        <f>H58/C58</f>
        <v>2.4804947668886776</v>
      </c>
      <c r="G63" s="8"/>
      <c r="H63" s="8"/>
    </row>
    <row r="64" spans="2:8">
      <c r="E64" s="67" t="s">
        <v>230</v>
      </c>
      <c r="F64" s="68">
        <f>G58/C58</f>
        <v>2.0670789724072312</v>
      </c>
      <c r="G64" s="8"/>
      <c r="H64" s="8"/>
    </row>
    <row r="68" spans="2:8">
      <c r="B68" s="87" t="s">
        <v>228</v>
      </c>
      <c r="C68" s="87"/>
      <c r="D68" s="87"/>
      <c r="E68" s="87"/>
      <c r="F68" s="87"/>
      <c r="G68" s="87"/>
      <c r="H68" s="87"/>
    </row>
    <row r="69" spans="2:8">
      <c r="B69" s="87"/>
      <c r="C69" s="87"/>
      <c r="D69" s="87"/>
      <c r="E69" s="87"/>
      <c r="F69" s="87"/>
      <c r="G69" s="87"/>
      <c r="H69" s="87"/>
    </row>
    <row r="70" spans="2:8">
      <c r="B70" s="87"/>
      <c r="C70" s="87"/>
      <c r="D70" s="87"/>
      <c r="E70" s="87"/>
      <c r="F70" s="87"/>
      <c r="G70" s="87"/>
      <c r="H70" s="87"/>
    </row>
    <row r="71" spans="2:8">
      <c r="B71" s="87"/>
      <c r="C71" s="87"/>
      <c r="D71" s="87"/>
      <c r="E71" s="87"/>
      <c r="F71" s="87"/>
      <c r="G71" s="87"/>
      <c r="H71" s="87"/>
    </row>
    <row r="72" spans="2:8">
      <c r="B72" s="87"/>
      <c r="C72" s="87"/>
      <c r="D72" s="87"/>
      <c r="E72" s="87"/>
      <c r="F72" s="87"/>
      <c r="G72" s="87"/>
      <c r="H72" s="87"/>
    </row>
    <row r="73" spans="2:8">
      <c r="B73" s="87"/>
      <c r="C73" s="87"/>
      <c r="D73" s="87"/>
      <c r="E73" s="87"/>
      <c r="F73" s="87"/>
      <c r="G73" s="87"/>
      <c r="H73" s="87"/>
    </row>
    <row r="74" spans="2:8">
      <c r="B74" s="87"/>
      <c r="C74" s="87"/>
      <c r="D74" s="87"/>
      <c r="E74" s="87"/>
      <c r="F74" s="87"/>
      <c r="G74" s="87"/>
      <c r="H74" s="87"/>
    </row>
  </sheetData>
  <mergeCells count="8">
    <mergeCell ref="B68:H74"/>
    <mergeCell ref="B2:G2"/>
    <mergeCell ref="B3:G3"/>
    <mergeCell ref="B4:B6"/>
    <mergeCell ref="D4:D6"/>
    <mergeCell ref="E4:E6"/>
    <mergeCell ref="F4:F5"/>
    <mergeCell ref="G4:G5"/>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0656-C806-4C2C-82C5-54BF16B80081}">
  <dimension ref="B2:J46"/>
  <sheetViews>
    <sheetView workbookViewId="0">
      <selection activeCell="E50" sqref="E50"/>
    </sheetView>
  </sheetViews>
  <sheetFormatPr baseColWidth="10" defaultRowHeight="13.8"/>
  <cols>
    <col min="2" max="4" width="20.09765625" customWidth="1"/>
    <col min="5" max="5" width="27.19921875" customWidth="1"/>
    <col min="9" max="9" width="12.59765625" bestFit="1" customWidth="1"/>
    <col min="10" max="10" width="22.09765625" customWidth="1"/>
  </cols>
  <sheetData>
    <row r="2" spans="2:10">
      <c r="B2" s="76" t="s">
        <v>137</v>
      </c>
      <c r="C2" s="76"/>
      <c r="D2" s="76"/>
      <c r="E2" s="76"/>
      <c r="F2" s="76"/>
      <c r="G2" s="76"/>
    </row>
    <row r="3" spans="2:10" ht="15.6">
      <c r="B3" s="77" t="s">
        <v>158</v>
      </c>
      <c r="C3" s="77"/>
      <c r="D3" s="77"/>
      <c r="E3" s="77"/>
      <c r="F3" s="77"/>
      <c r="G3" s="77"/>
    </row>
    <row r="4" spans="2:10">
      <c r="B4" s="78" t="s">
        <v>139</v>
      </c>
      <c r="C4" s="14" t="s">
        <v>140</v>
      </c>
      <c r="D4" s="79" t="s">
        <v>141</v>
      </c>
      <c r="E4" s="82" t="s">
        <v>159</v>
      </c>
      <c r="F4" s="78" t="s">
        <v>142</v>
      </c>
      <c r="G4" s="85" t="s">
        <v>188</v>
      </c>
    </row>
    <row r="5" spans="2:10" ht="23.4" customHeight="1">
      <c r="B5" s="78"/>
      <c r="C5" s="14" t="s">
        <v>144</v>
      </c>
      <c r="D5" s="80"/>
      <c r="E5" s="83"/>
      <c r="F5" s="78"/>
      <c r="G5" s="85"/>
    </row>
    <row r="6" spans="2:10" ht="23.4" customHeight="1">
      <c r="B6" s="78"/>
      <c r="C6" s="14" t="s">
        <v>145</v>
      </c>
      <c r="D6" s="81"/>
      <c r="E6" s="84"/>
      <c r="F6" s="20" t="s">
        <v>146</v>
      </c>
      <c r="G6" s="5">
        <v>2563</v>
      </c>
    </row>
    <row r="7" spans="2:10" ht="23.4" customHeight="1"/>
    <row r="8" spans="2:10" ht="23.4" customHeight="1"/>
    <row r="9" spans="2:10" ht="23.4" customHeight="1">
      <c r="B9" s="3" t="s">
        <v>0</v>
      </c>
      <c r="C9" s="3" t="s">
        <v>2</v>
      </c>
      <c r="D9" s="3" t="s">
        <v>1</v>
      </c>
      <c r="E9" s="1"/>
    </row>
    <row r="10" spans="2:10" ht="23.4" customHeight="1">
      <c r="B10" s="6">
        <f>'Tabla 6,2'!C11</f>
        <v>1</v>
      </c>
      <c r="C10" s="6">
        <v>15</v>
      </c>
      <c r="D10" s="5">
        <v>90</v>
      </c>
      <c r="E10" s="19" t="s">
        <v>23</v>
      </c>
      <c r="H10" s="3" t="s">
        <v>4</v>
      </c>
      <c r="I10" s="2">
        <v>1000</v>
      </c>
    </row>
    <row r="11" spans="2:10" ht="23.4" customHeight="1">
      <c r="B11" s="6">
        <f>'Tabla 6,2'!C12</f>
        <v>2</v>
      </c>
      <c r="C11" s="6">
        <v>16</v>
      </c>
      <c r="D11" s="5">
        <v>48</v>
      </c>
      <c r="E11" s="19" t="s">
        <v>24</v>
      </c>
      <c r="H11" s="3" t="s">
        <v>4</v>
      </c>
      <c r="I11" s="4">
        <f>I10*(C46)/(D46)</f>
        <v>226.05694564279551</v>
      </c>
      <c r="J11" t="s">
        <v>5</v>
      </c>
    </row>
    <row r="12" spans="2:10" ht="23.4" customHeight="1">
      <c r="B12" s="6">
        <f>'Tabla 6,2'!C13</f>
        <v>3</v>
      </c>
      <c r="C12" s="6">
        <v>13</v>
      </c>
      <c r="D12" s="5">
        <v>68</v>
      </c>
      <c r="E12" s="19" t="s">
        <v>25</v>
      </c>
    </row>
    <row r="13" spans="2:10" ht="23.4" customHeight="1">
      <c r="B13" s="6">
        <f>'Tabla 6,2'!C14</f>
        <v>4</v>
      </c>
      <c r="C13" s="6">
        <v>12</v>
      </c>
      <c r="D13" s="5">
        <v>45</v>
      </c>
      <c r="E13" s="19" t="s">
        <v>26</v>
      </c>
    </row>
    <row r="14" spans="2:10" ht="23.4" customHeight="1">
      <c r="B14" s="6">
        <f>'Tabla 6,2'!C15</f>
        <v>5</v>
      </c>
      <c r="C14" s="6">
        <v>12</v>
      </c>
      <c r="D14" s="5">
        <v>50</v>
      </c>
      <c r="E14" s="19" t="s">
        <v>27</v>
      </c>
    </row>
    <row r="15" spans="2:10" ht="23.4" customHeight="1">
      <c r="B15" s="6">
        <f>'Tabla 6,2'!C16</f>
        <v>6</v>
      </c>
      <c r="C15" s="6">
        <v>10</v>
      </c>
      <c r="D15" s="5">
        <v>41</v>
      </c>
      <c r="E15" s="19" t="s">
        <v>28</v>
      </c>
    </row>
    <row r="16" spans="2:10" ht="23.4" customHeight="1">
      <c r="B16" s="6">
        <f>'Tabla 6,2'!C17</f>
        <v>7</v>
      </c>
      <c r="C16" s="6">
        <v>22</v>
      </c>
      <c r="D16" s="5">
        <v>96</v>
      </c>
      <c r="E16" s="19" t="s">
        <v>29</v>
      </c>
    </row>
    <row r="17" spans="2:5" ht="23.4" customHeight="1">
      <c r="B17" s="6">
        <f>'Tabla 6,2'!C18</f>
        <v>8</v>
      </c>
      <c r="C17" s="6">
        <v>18</v>
      </c>
      <c r="D17" s="5">
        <v>79</v>
      </c>
      <c r="E17" s="19" t="s">
        <v>30</v>
      </c>
    </row>
    <row r="18" spans="2:5" ht="23.4" customHeight="1">
      <c r="B18" s="6">
        <f>'Tabla 6,2'!C19</f>
        <v>9</v>
      </c>
      <c r="C18" s="6">
        <v>14</v>
      </c>
      <c r="D18" s="5">
        <v>38</v>
      </c>
      <c r="E18" s="19" t="s">
        <v>31</v>
      </c>
    </row>
    <row r="19" spans="2:5" ht="23.4" customHeight="1">
      <c r="B19" s="6">
        <f>'Tabla 6,2'!C20</f>
        <v>10</v>
      </c>
      <c r="C19" s="6">
        <v>15</v>
      </c>
      <c r="D19" s="5">
        <v>62</v>
      </c>
      <c r="E19" s="19" t="s">
        <v>32</v>
      </c>
    </row>
    <row r="20" spans="2:5" ht="23.4" customHeight="1">
      <c r="B20" s="6">
        <f>'Tabla 6,2'!C21</f>
        <v>11</v>
      </c>
      <c r="C20" s="6">
        <v>19</v>
      </c>
      <c r="D20" s="5">
        <v>93</v>
      </c>
      <c r="E20" s="19" t="s">
        <v>33</v>
      </c>
    </row>
    <row r="21" spans="2:5" ht="23.4" customHeight="1">
      <c r="B21" s="6">
        <f>'Tabla 6,2'!C22</f>
        <v>12</v>
      </c>
      <c r="C21" s="6">
        <v>14</v>
      </c>
      <c r="D21" s="5">
        <v>75</v>
      </c>
      <c r="E21" s="19" t="s">
        <v>34</v>
      </c>
    </row>
    <row r="22" spans="2:5" ht="23.4" customHeight="1">
      <c r="B22" s="6">
        <f>'Tabla 6,2'!C23</f>
        <v>13</v>
      </c>
      <c r="C22" s="6">
        <v>17</v>
      </c>
      <c r="D22" s="5">
        <v>60</v>
      </c>
      <c r="E22" s="19" t="s">
        <v>35</v>
      </c>
    </row>
    <row r="23" spans="2:5" ht="23.4" customHeight="1">
      <c r="B23" s="6">
        <f>'Tabla 6,2'!C24</f>
        <v>14</v>
      </c>
      <c r="C23" s="6">
        <v>16</v>
      </c>
      <c r="D23" s="5">
        <v>46</v>
      </c>
      <c r="E23" s="19" t="s">
        <v>36</v>
      </c>
    </row>
    <row r="24" spans="2:5" ht="23.4" customHeight="1">
      <c r="B24" s="6">
        <f>'Tabla 6,2'!C25</f>
        <v>15</v>
      </c>
      <c r="C24" s="6">
        <v>15</v>
      </c>
      <c r="D24" s="5">
        <v>71</v>
      </c>
      <c r="E24" s="19" t="s">
        <v>37</v>
      </c>
    </row>
    <row r="25" spans="2:5" ht="23.4" customHeight="1">
      <c r="B25" s="6">
        <f>'Tabla 6,2'!C26</f>
        <v>16</v>
      </c>
      <c r="C25" s="6">
        <v>10</v>
      </c>
      <c r="D25" s="5">
        <v>60</v>
      </c>
      <c r="E25" s="19" t="s">
        <v>38</v>
      </c>
    </row>
    <row r="26" spans="2:5" ht="23.4" customHeight="1">
      <c r="B26" s="6">
        <f>'Tabla 6,2'!C27</f>
        <v>17</v>
      </c>
      <c r="C26" s="6">
        <v>12</v>
      </c>
      <c r="D26" s="5">
        <v>52</v>
      </c>
      <c r="E26" s="19" t="s">
        <v>39</v>
      </c>
    </row>
    <row r="27" spans="2:5" ht="23.4" customHeight="1">
      <c r="B27" s="6">
        <f>'Tabla 6,2'!C28</f>
        <v>18</v>
      </c>
      <c r="C27" s="6">
        <v>20</v>
      </c>
      <c r="D27" s="5">
        <v>88</v>
      </c>
      <c r="E27" s="19" t="s">
        <v>40</v>
      </c>
    </row>
    <row r="28" spans="2:5" ht="23.4" customHeight="1">
      <c r="B28" s="6">
        <f>'Tabla 6,2'!C29</f>
        <v>19</v>
      </c>
      <c r="C28" s="6">
        <v>11</v>
      </c>
      <c r="D28" s="5">
        <v>62</v>
      </c>
      <c r="E28" s="19" t="s">
        <v>41</v>
      </c>
    </row>
    <row r="29" spans="2:5" ht="23.4" customHeight="1">
      <c r="B29" s="6">
        <f>'Tabla 6,2'!C30</f>
        <v>20</v>
      </c>
      <c r="C29" s="6">
        <v>13</v>
      </c>
      <c r="D29" s="5">
        <v>50</v>
      </c>
      <c r="E29" s="19" t="s">
        <v>33</v>
      </c>
    </row>
    <row r="30" spans="2:5" ht="23.4" customHeight="1">
      <c r="B30" s="6">
        <f>'Tabla 6,2'!C31</f>
        <v>21</v>
      </c>
      <c r="C30" s="6">
        <v>12</v>
      </c>
      <c r="D30" s="5">
        <v>79</v>
      </c>
      <c r="E30" s="19" t="s">
        <v>42</v>
      </c>
    </row>
    <row r="31" spans="2:5" ht="23.4" customHeight="1">
      <c r="B31" s="6">
        <f>'Tabla 6,2'!C32</f>
        <v>22</v>
      </c>
      <c r="C31" s="6">
        <v>11</v>
      </c>
      <c r="D31" s="5">
        <v>62</v>
      </c>
      <c r="E31" s="19" t="s">
        <v>43</v>
      </c>
    </row>
    <row r="32" spans="2:5" ht="23.4" customHeight="1">
      <c r="B32" s="6">
        <f>'Tabla 6,2'!C33</f>
        <v>23</v>
      </c>
      <c r="C32" s="6">
        <v>13</v>
      </c>
      <c r="D32" s="5">
        <v>62</v>
      </c>
      <c r="E32" s="19" t="s">
        <v>44</v>
      </c>
    </row>
    <row r="33" spans="2:5" ht="23.4" customHeight="1">
      <c r="B33" s="6">
        <f>'Tabla 6,2'!C34</f>
        <v>24</v>
      </c>
      <c r="C33" s="6">
        <v>23</v>
      </c>
      <c r="D33" s="5">
        <v>86</v>
      </c>
      <c r="E33" s="19" t="s">
        <v>45</v>
      </c>
    </row>
    <row r="34" spans="2:5" ht="23.4" customHeight="1">
      <c r="B34" s="6">
        <f>'Tabla 6,2'!C35</f>
        <v>25</v>
      </c>
      <c r="C34" s="6">
        <v>11</v>
      </c>
      <c r="D34" s="5">
        <v>59</v>
      </c>
      <c r="E34" s="19" t="s">
        <v>46</v>
      </c>
    </row>
    <row r="35" spans="2:5" ht="23.4" customHeight="1">
      <c r="B35" s="6">
        <f>'Tabla 6,2'!C36</f>
        <v>26</v>
      </c>
      <c r="C35" s="6">
        <v>10</v>
      </c>
      <c r="D35" s="5">
        <v>70</v>
      </c>
      <c r="E35" s="19" t="s">
        <v>47</v>
      </c>
    </row>
    <row r="36" spans="2:5" ht="23.4" customHeight="1">
      <c r="B36" s="6">
        <f>'Tabla 6,2'!C37</f>
        <v>27</v>
      </c>
      <c r="C36" s="6">
        <v>13</v>
      </c>
      <c r="D36" s="5">
        <v>56</v>
      </c>
      <c r="E36" s="19" t="s">
        <v>48</v>
      </c>
    </row>
    <row r="37" spans="2:5" ht="23.4" customHeight="1">
      <c r="B37" s="6">
        <f>'Tabla 6,2'!C38</f>
        <v>28</v>
      </c>
      <c r="C37" s="6">
        <v>12</v>
      </c>
      <c r="D37" s="5">
        <v>59</v>
      </c>
      <c r="E37" s="19" t="s">
        <v>49</v>
      </c>
    </row>
    <row r="38" spans="2:5" ht="23.4" customHeight="1">
      <c r="B38" s="6">
        <f>'Tabla 6,2'!C39</f>
        <v>29</v>
      </c>
      <c r="C38" s="6">
        <v>13</v>
      </c>
      <c r="D38" s="5">
        <v>41</v>
      </c>
      <c r="E38" s="19" t="s">
        <v>50</v>
      </c>
    </row>
    <row r="39" spans="2:5" ht="23.4" customHeight="1">
      <c r="B39" s="6">
        <f>'Tabla 6,2'!C40</f>
        <v>30</v>
      </c>
      <c r="C39" s="6">
        <v>15</v>
      </c>
      <c r="D39" s="5">
        <v>74</v>
      </c>
      <c r="E39" s="19" t="s">
        <v>51</v>
      </c>
    </row>
    <row r="40" spans="2:5" ht="23.4" customHeight="1">
      <c r="B40" s="6">
        <f>'Tabla 6,2'!C41</f>
        <v>31</v>
      </c>
      <c r="C40" s="6">
        <v>15</v>
      </c>
      <c r="D40" s="5">
        <v>78</v>
      </c>
      <c r="E40" s="19" t="s">
        <v>52</v>
      </c>
    </row>
    <row r="41" spans="2:5" ht="23.4" customHeight="1">
      <c r="B41" s="6">
        <f>'Tabla 6,2'!C42</f>
        <v>32</v>
      </c>
      <c r="C41" s="6">
        <v>16</v>
      </c>
      <c r="D41" s="5">
        <v>63</v>
      </c>
      <c r="E41" s="19" t="s">
        <v>53</v>
      </c>
    </row>
    <row r="42" spans="2:5" ht="23.4" customHeight="1">
      <c r="B42" s="6">
        <f>'Tabla 6,2'!C43</f>
        <v>33</v>
      </c>
      <c r="C42" s="6">
        <v>12</v>
      </c>
      <c r="D42" s="5">
        <v>45</v>
      </c>
      <c r="E42" s="19" t="s">
        <v>54</v>
      </c>
    </row>
    <row r="43" spans="2:5" ht="23.4" customHeight="1">
      <c r="B43" s="6">
        <f>'Tabla 6,2'!C44</f>
        <v>34</v>
      </c>
      <c r="C43" s="6">
        <v>15</v>
      </c>
      <c r="D43" s="5">
        <v>70</v>
      </c>
      <c r="E43" s="19" t="s">
        <v>55</v>
      </c>
    </row>
    <row r="44" spans="2:5" ht="23.4" customHeight="1">
      <c r="B44" s="6">
        <f>'Tabla 6,2'!C45</f>
        <v>35</v>
      </c>
      <c r="C44" s="6">
        <v>24</v>
      </c>
      <c r="D44" s="5">
        <v>81</v>
      </c>
      <c r="E44" s="19" t="s">
        <v>56</v>
      </c>
    </row>
    <row r="45" spans="2:5" ht="23.4" customHeight="1">
      <c r="B45" s="6">
        <f>'Tabla 6,2'!C46</f>
        <v>36</v>
      </c>
      <c r="C45" s="6">
        <v>15</v>
      </c>
      <c r="D45" s="5">
        <v>59</v>
      </c>
      <c r="E45" s="19" t="s">
        <v>57</v>
      </c>
    </row>
    <row r="46" spans="2:5" ht="22.2" customHeight="1">
      <c r="B46" s="17" t="s">
        <v>3</v>
      </c>
      <c r="C46" s="18">
        <f>SUM(C10:C45)</f>
        <v>524</v>
      </c>
      <c r="D46" s="18">
        <f>SUM(D10:D45)</f>
        <v>2318</v>
      </c>
    </row>
  </sheetData>
  <mergeCells count="7">
    <mergeCell ref="B2:G2"/>
    <mergeCell ref="B3:G3"/>
    <mergeCell ref="B4:B6"/>
    <mergeCell ref="D4:D6"/>
    <mergeCell ref="E4:E6"/>
    <mergeCell ref="F4:F5"/>
    <mergeCell ref="G4:G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CB2A-E93A-4CBB-974B-0ECB471C7048}">
  <dimension ref="B2:J54"/>
  <sheetViews>
    <sheetView topLeftCell="A4" zoomScale="85" zoomScaleNormal="85" workbookViewId="0">
      <selection activeCell="F14" sqref="F14"/>
    </sheetView>
  </sheetViews>
  <sheetFormatPr baseColWidth="10" defaultRowHeight="13.8"/>
  <cols>
    <col min="2" max="4" width="20.09765625" customWidth="1"/>
    <col min="5" max="5" width="40.796875" customWidth="1"/>
    <col min="9" max="9" width="12.59765625" bestFit="1" customWidth="1"/>
    <col min="10" max="10" width="22.09765625" customWidth="1"/>
  </cols>
  <sheetData>
    <row r="2" spans="2:10">
      <c r="B2" s="76" t="s">
        <v>137</v>
      </c>
      <c r="C2" s="76"/>
      <c r="D2" s="76"/>
      <c r="E2" s="76"/>
      <c r="F2" s="76"/>
      <c r="G2" s="76"/>
    </row>
    <row r="3" spans="2:10" ht="15.6">
      <c r="B3" s="77" t="s">
        <v>158</v>
      </c>
      <c r="C3" s="77"/>
      <c r="D3" s="77"/>
      <c r="E3" s="77"/>
      <c r="F3" s="77"/>
      <c r="G3" s="77"/>
    </row>
    <row r="4" spans="2:10">
      <c r="B4" s="78" t="s">
        <v>139</v>
      </c>
      <c r="C4" s="14" t="s">
        <v>140</v>
      </c>
      <c r="D4" s="79" t="s">
        <v>141</v>
      </c>
      <c r="E4" s="82" t="s">
        <v>159</v>
      </c>
      <c r="F4" s="78" t="s">
        <v>142</v>
      </c>
      <c r="G4" s="85" t="s">
        <v>187</v>
      </c>
    </row>
    <row r="5" spans="2:10" ht="23.4" customHeight="1">
      <c r="B5" s="78"/>
      <c r="C5" s="14" t="s">
        <v>144</v>
      </c>
      <c r="D5" s="80"/>
      <c r="E5" s="83"/>
      <c r="F5" s="78"/>
      <c r="G5" s="85"/>
    </row>
    <row r="6" spans="2:10" ht="23.4" customHeight="1">
      <c r="B6" s="78"/>
      <c r="C6" s="14" t="s">
        <v>145</v>
      </c>
      <c r="D6" s="81"/>
      <c r="E6" s="84"/>
      <c r="F6" s="20" t="s">
        <v>146</v>
      </c>
      <c r="G6" s="5">
        <v>2563</v>
      </c>
    </row>
    <row r="7" spans="2:10" ht="23.4" customHeight="1"/>
    <row r="8" spans="2:10" ht="23.4" customHeight="1"/>
    <row r="9" spans="2:10" ht="23.4" customHeight="1">
      <c r="B9" s="3" t="s">
        <v>0</v>
      </c>
      <c r="C9" s="3" t="s">
        <v>2</v>
      </c>
      <c r="D9" s="3" t="s">
        <v>1</v>
      </c>
      <c r="E9" s="1"/>
    </row>
    <row r="10" spans="2:10" ht="36" customHeight="1">
      <c r="B10" s="6">
        <f>'Tabla 6,2'!C11</f>
        <v>1</v>
      </c>
      <c r="C10" s="6">
        <v>8</v>
      </c>
      <c r="D10" s="5">
        <f>'Tabla 6,2'!E11</f>
        <v>82</v>
      </c>
      <c r="E10" s="19" t="s">
        <v>160</v>
      </c>
      <c r="H10" s="3" t="s">
        <v>4</v>
      </c>
      <c r="I10" s="2">
        <v>1000</v>
      </c>
    </row>
    <row r="11" spans="2:10" ht="36" customHeight="1">
      <c r="B11" s="6">
        <f>'Tabla 6,2'!C12</f>
        <v>2</v>
      </c>
      <c r="C11" s="6">
        <v>7</v>
      </c>
      <c r="D11" s="5">
        <f>'Tabla 6,2'!E12</f>
        <v>43</v>
      </c>
      <c r="E11" s="19" t="s">
        <v>161</v>
      </c>
      <c r="H11" s="3" t="s">
        <v>4</v>
      </c>
      <c r="I11" s="4">
        <f>I10*((C46)/(D46))</f>
        <v>145.57564224548051</v>
      </c>
      <c r="J11" t="s">
        <v>5</v>
      </c>
    </row>
    <row r="12" spans="2:10" ht="36" customHeight="1">
      <c r="B12" s="6">
        <f>'Tabla 6,2'!C13</f>
        <v>3</v>
      </c>
      <c r="C12" s="6">
        <v>9</v>
      </c>
      <c r="D12" s="5">
        <f>'Tabla 6,2'!E13</f>
        <v>66</v>
      </c>
      <c r="E12" s="19" t="s">
        <v>162</v>
      </c>
    </row>
    <row r="13" spans="2:10" ht="36" customHeight="1">
      <c r="B13" s="6">
        <f>'Tabla 6,2'!C14</f>
        <v>4</v>
      </c>
      <c r="C13" s="6">
        <v>8</v>
      </c>
      <c r="D13" s="5">
        <f>'Tabla 6,2'!E14</f>
        <v>45</v>
      </c>
      <c r="E13" s="19" t="s">
        <v>163</v>
      </c>
      <c r="I13">
        <f>I11*216/1000</f>
        <v>31.44433872502379</v>
      </c>
    </row>
    <row r="14" spans="2:10" ht="36" customHeight="1">
      <c r="B14" s="6">
        <f>'Tabla 6,2'!C15</f>
        <v>5</v>
      </c>
      <c r="C14" s="6">
        <v>5</v>
      </c>
      <c r="D14" s="5">
        <f>'Tabla 6,2'!E15</f>
        <v>41</v>
      </c>
      <c r="E14" s="19"/>
    </row>
    <row r="15" spans="2:10" ht="36" customHeight="1">
      <c r="B15" s="6">
        <f>'Tabla 6,2'!C16</f>
        <v>6</v>
      </c>
      <c r="C15" s="6">
        <v>9</v>
      </c>
      <c r="D15" s="5">
        <f>'Tabla 6,2'!E16</f>
        <v>38</v>
      </c>
      <c r="E15" s="19"/>
    </row>
    <row r="16" spans="2:10" ht="36" customHeight="1">
      <c r="B16" s="6">
        <f>'Tabla 6,2'!C17</f>
        <v>7</v>
      </c>
      <c r="C16" s="6">
        <v>6</v>
      </c>
      <c r="D16" s="5">
        <f>'Tabla 6,2'!E17</f>
        <v>36</v>
      </c>
      <c r="E16" s="19" t="s">
        <v>164</v>
      </c>
    </row>
    <row r="17" spans="2:5" ht="36" customHeight="1">
      <c r="B17" s="6">
        <f>'Tabla 6,2'!C18</f>
        <v>8</v>
      </c>
      <c r="C17" s="6">
        <v>8</v>
      </c>
      <c r="D17" s="5">
        <f>'Tabla 6,2'!E18</f>
        <v>72</v>
      </c>
      <c r="E17" s="19" t="s">
        <v>165</v>
      </c>
    </row>
    <row r="18" spans="2:5" ht="36" customHeight="1">
      <c r="B18" s="6">
        <f>'Tabla 6,2'!C19</f>
        <v>9</v>
      </c>
      <c r="C18" s="6">
        <v>7</v>
      </c>
      <c r="D18" s="5">
        <f>'Tabla 6,2'!E19</f>
        <v>33</v>
      </c>
      <c r="E18" s="19" t="s">
        <v>166</v>
      </c>
    </row>
    <row r="19" spans="2:5" ht="36" customHeight="1">
      <c r="B19" s="6">
        <f>'Tabla 6,2'!C20</f>
        <v>10</v>
      </c>
      <c r="C19" s="6">
        <v>5</v>
      </c>
      <c r="D19" s="5">
        <f>'Tabla 6,2'!E20</f>
        <v>52</v>
      </c>
      <c r="E19" s="19" t="s">
        <v>167</v>
      </c>
    </row>
    <row r="20" spans="2:5" ht="36" customHeight="1">
      <c r="B20" s="6">
        <f>'Tabla 6,2'!C21</f>
        <v>11</v>
      </c>
      <c r="C20" s="6">
        <v>10</v>
      </c>
      <c r="D20" s="5">
        <f>'Tabla 6,2'!E21</f>
        <v>40</v>
      </c>
      <c r="E20" s="19" t="s">
        <v>168</v>
      </c>
    </row>
    <row r="21" spans="2:5" ht="36" customHeight="1">
      <c r="B21" s="6">
        <f>'Tabla 6,2'!C22</f>
        <v>12</v>
      </c>
      <c r="C21" s="6">
        <v>8</v>
      </c>
      <c r="D21" s="5">
        <f>'Tabla 6,2'!E22</f>
        <v>73</v>
      </c>
      <c r="E21" s="19" t="s">
        <v>169</v>
      </c>
    </row>
    <row r="22" spans="2:5" ht="36" customHeight="1">
      <c r="B22" s="6">
        <f>'Tabla 6,2'!C23</f>
        <v>13</v>
      </c>
      <c r="C22" s="6">
        <v>9</v>
      </c>
      <c r="D22" s="5">
        <f>'Tabla 6,2'!E23</f>
        <v>55</v>
      </c>
      <c r="E22" s="19" t="s">
        <v>170</v>
      </c>
    </row>
    <row r="23" spans="2:5" ht="36" customHeight="1">
      <c r="B23" s="6">
        <f>'Tabla 6,2'!C24</f>
        <v>14</v>
      </c>
      <c r="C23" s="6">
        <v>10</v>
      </c>
      <c r="D23" s="5">
        <f>'Tabla 6,2'!E24</f>
        <v>46</v>
      </c>
      <c r="E23" s="19"/>
    </row>
    <row r="24" spans="2:5" ht="36" customHeight="1">
      <c r="B24" s="6">
        <f>'Tabla 6,2'!C25</f>
        <v>15</v>
      </c>
      <c r="C24" s="6">
        <v>13</v>
      </c>
      <c r="D24" s="5">
        <f>'Tabla 6,2'!E25</f>
        <v>69</v>
      </c>
      <c r="E24" s="19" t="s">
        <v>171</v>
      </c>
    </row>
    <row r="25" spans="2:5" ht="36" customHeight="1">
      <c r="B25" s="6">
        <f>'Tabla 6,2'!C26</f>
        <v>16</v>
      </c>
      <c r="C25" s="6">
        <v>11</v>
      </c>
      <c r="D25" s="5">
        <f>'Tabla 6,2'!E26</f>
        <v>57</v>
      </c>
      <c r="E25" s="19" t="s">
        <v>172</v>
      </c>
    </row>
    <row r="26" spans="2:5" ht="36" customHeight="1">
      <c r="B26" s="6">
        <f>'Tabla 6,2'!C27</f>
        <v>17</v>
      </c>
      <c r="C26" s="6">
        <v>9</v>
      </c>
      <c r="D26" s="5">
        <f>'Tabla 6,2'!E27</f>
        <v>42</v>
      </c>
      <c r="E26" s="19" t="s">
        <v>173</v>
      </c>
    </row>
    <row r="27" spans="2:5" ht="36" customHeight="1">
      <c r="B27" s="6">
        <f>'Tabla 6,2'!C28</f>
        <v>18</v>
      </c>
      <c r="C27" s="6">
        <v>8</v>
      </c>
      <c r="D27" s="5">
        <f>'Tabla 6,2'!E28</f>
        <v>86</v>
      </c>
      <c r="E27" s="19" t="s">
        <v>174</v>
      </c>
    </row>
    <row r="28" spans="2:5" ht="36" customHeight="1">
      <c r="B28" s="6">
        <f>'Tabla 6,2'!C29</f>
        <v>19</v>
      </c>
      <c r="C28" s="6">
        <v>7</v>
      </c>
      <c r="D28" s="5">
        <f>'Tabla 6,2'!E29</f>
        <v>62</v>
      </c>
      <c r="E28" s="19"/>
    </row>
    <row r="29" spans="2:5" ht="36" customHeight="1">
      <c r="B29" s="6">
        <f>'Tabla 6,2'!C30</f>
        <v>20</v>
      </c>
      <c r="C29" s="6">
        <v>8</v>
      </c>
      <c r="D29" s="5">
        <f>'Tabla 6,2'!E30</f>
        <v>58</v>
      </c>
      <c r="E29" s="19" t="s">
        <v>175</v>
      </c>
    </row>
    <row r="30" spans="2:5" ht="36" customHeight="1">
      <c r="B30" s="6">
        <f>'Tabla 6,2'!C31</f>
        <v>21</v>
      </c>
      <c r="C30" s="6">
        <v>10</v>
      </c>
      <c r="D30" s="5">
        <f>'Tabla 6,2'!E31</f>
        <v>72</v>
      </c>
      <c r="E30" s="19" t="s">
        <v>176</v>
      </c>
    </row>
    <row r="31" spans="2:5" ht="36" customHeight="1">
      <c r="B31" s="6">
        <f>'Tabla 6,2'!C32</f>
        <v>22</v>
      </c>
      <c r="C31" s="6">
        <v>11</v>
      </c>
      <c r="D31" s="5">
        <f>'Tabla 6,2'!E32</f>
        <v>50</v>
      </c>
      <c r="E31" s="19" t="s">
        <v>177</v>
      </c>
    </row>
    <row r="32" spans="2:5" ht="36" customHeight="1">
      <c r="B32" s="6">
        <f>'Tabla 6,2'!C33</f>
        <v>23</v>
      </c>
      <c r="C32" s="6">
        <v>10</v>
      </c>
      <c r="D32" s="5">
        <f>'Tabla 6,2'!E33</f>
        <v>60</v>
      </c>
      <c r="E32" s="19" t="s">
        <v>178</v>
      </c>
    </row>
    <row r="33" spans="2:5" ht="36" customHeight="1">
      <c r="B33" s="6">
        <f>'Tabla 6,2'!C34</f>
        <v>24</v>
      </c>
      <c r="C33" s="6">
        <v>4</v>
      </c>
      <c r="D33" s="5">
        <f>'Tabla 6,2'!E34</f>
        <v>84</v>
      </c>
      <c r="E33" s="19" t="s">
        <v>179</v>
      </c>
    </row>
    <row r="34" spans="2:5" ht="36" customHeight="1">
      <c r="B34" s="6">
        <f>'Tabla 6,2'!C35</f>
        <v>25</v>
      </c>
      <c r="C34" s="6">
        <v>6</v>
      </c>
      <c r="D34" s="5">
        <f>'Tabla 6,2'!E35</f>
        <v>54</v>
      </c>
      <c r="E34" s="19" t="s">
        <v>180</v>
      </c>
    </row>
    <row r="35" spans="2:5" ht="36" customHeight="1">
      <c r="B35" s="6">
        <f>'Tabla 6,2'!C36</f>
        <v>26</v>
      </c>
      <c r="C35" s="6">
        <v>9</v>
      </c>
      <c r="D35" s="5">
        <f>'Tabla 6,2'!E36</f>
        <v>77</v>
      </c>
      <c r="E35" s="19" t="s">
        <v>181</v>
      </c>
    </row>
    <row r="36" spans="2:5" ht="36" customHeight="1">
      <c r="B36" s="6">
        <f>'Tabla 6,2'!C37</f>
        <v>27</v>
      </c>
      <c r="C36" s="6">
        <v>8</v>
      </c>
      <c r="D36" s="5">
        <f>'Tabla 6,2'!E37</f>
        <v>56</v>
      </c>
      <c r="E36" s="19"/>
    </row>
    <row r="37" spans="2:5" ht="36" customHeight="1">
      <c r="B37" s="6">
        <f>'Tabla 6,2'!C38</f>
        <v>28</v>
      </c>
      <c r="C37" s="6">
        <v>10</v>
      </c>
      <c r="D37" s="5">
        <f>'Tabla 6,2'!E38</f>
        <v>57</v>
      </c>
      <c r="E37" s="19" t="s">
        <v>182</v>
      </c>
    </row>
    <row r="38" spans="2:5" ht="36" customHeight="1">
      <c r="B38" s="6">
        <f>'Tabla 6,2'!C39</f>
        <v>29</v>
      </c>
      <c r="C38" s="6">
        <v>9</v>
      </c>
      <c r="D38" s="5">
        <f>'Tabla 6,2'!E39</f>
        <v>41</v>
      </c>
      <c r="E38" s="19"/>
    </row>
    <row r="39" spans="2:5" ht="36" customHeight="1">
      <c r="B39" s="6">
        <f>'Tabla 6,2'!C40</f>
        <v>30</v>
      </c>
      <c r="C39" s="6">
        <v>9</v>
      </c>
      <c r="D39" s="5">
        <f>'Tabla 6,2'!E40</f>
        <v>74</v>
      </c>
      <c r="E39" s="19"/>
    </row>
    <row r="40" spans="2:5" ht="36" customHeight="1">
      <c r="B40" s="6">
        <f>'Tabla 6,2'!C41</f>
        <v>31</v>
      </c>
      <c r="C40" s="6">
        <v>9</v>
      </c>
      <c r="D40" s="5">
        <f>'Tabla 6,2'!E41</f>
        <v>78</v>
      </c>
      <c r="E40" s="19"/>
    </row>
    <row r="41" spans="2:5" ht="36" customHeight="1">
      <c r="B41" s="6">
        <f>'Tabla 6,2'!C42</f>
        <v>32</v>
      </c>
      <c r="C41" s="6">
        <v>8</v>
      </c>
      <c r="D41" s="5">
        <f>'Tabla 6,2'!E42</f>
        <v>69</v>
      </c>
      <c r="E41" s="19" t="s">
        <v>166</v>
      </c>
    </row>
    <row r="42" spans="2:5" ht="36" customHeight="1">
      <c r="B42" s="6">
        <f>'Tabla 6,2'!C43</f>
        <v>33</v>
      </c>
      <c r="C42" s="6">
        <v>12</v>
      </c>
      <c r="D42" s="5">
        <f>'Tabla 6,2'!E43</f>
        <v>35</v>
      </c>
      <c r="E42" s="19" t="s">
        <v>183</v>
      </c>
    </row>
    <row r="43" spans="2:5" ht="36" customHeight="1">
      <c r="B43" s="6">
        <f>'Tabla 6,2'!C44</f>
        <v>34</v>
      </c>
      <c r="C43" s="6">
        <v>8</v>
      </c>
      <c r="D43" s="5">
        <f>'Tabla 6,2'!E44</f>
        <v>63</v>
      </c>
      <c r="E43" s="19" t="s">
        <v>184</v>
      </c>
    </row>
    <row r="44" spans="2:5" ht="36" customHeight="1">
      <c r="B44" s="6">
        <f>'Tabla 6,2'!C45</f>
        <v>35</v>
      </c>
      <c r="C44" s="6">
        <v>7</v>
      </c>
      <c r="D44" s="5">
        <f>'Tabla 6,2'!E45</f>
        <v>80</v>
      </c>
      <c r="E44" s="19" t="s">
        <v>185</v>
      </c>
    </row>
    <row r="45" spans="2:5" ht="36" customHeight="1">
      <c r="B45" s="6">
        <f>'Tabla 6,2'!C46</f>
        <v>36</v>
      </c>
      <c r="C45" s="6">
        <v>11</v>
      </c>
      <c r="D45" s="5">
        <f>'Tabla 6,2'!E46</f>
        <v>56</v>
      </c>
      <c r="E45" s="19" t="s">
        <v>186</v>
      </c>
    </row>
    <row r="46" spans="2:5" ht="22.2" customHeight="1">
      <c r="B46" s="17" t="s">
        <v>3</v>
      </c>
      <c r="C46" s="18">
        <f>SUM(C10:C45)</f>
        <v>306</v>
      </c>
      <c r="D46" s="18">
        <f>SUM(D10:D45)</f>
        <v>2102</v>
      </c>
    </row>
    <row r="50" spans="3:6">
      <c r="C50" s="7" t="s">
        <v>7</v>
      </c>
      <c r="D50" s="7">
        <f>'Defectos Desarrollo 1'!C46 - C46</f>
        <v>218</v>
      </c>
      <c r="E50" s="8" t="s">
        <v>6</v>
      </c>
      <c r="F50" s="8"/>
    </row>
    <row r="51" spans="3:6">
      <c r="C51" s="8"/>
      <c r="D51" s="8"/>
      <c r="E51" s="8"/>
      <c r="F51" s="8"/>
    </row>
    <row r="52" spans="3:6">
      <c r="C52" s="8"/>
      <c r="D52" s="11" t="s">
        <v>4</v>
      </c>
      <c r="E52" s="10">
        <f>D50*'Defectos Desarrollo 1'!I11/I10</f>
        <v>49.280414150129424</v>
      </c>
      <c r="F52" s="8"/>
    </row>
    <row r="53" spans="3:6">
      <c r="C53" s="8"/>
      <c r="D53" s="8"/>
      <c r="E53" s="8"/>
      <c r="F53" s="8"/>
    </row>
    <row r="54" spans="3:6">
      <c r="C54" s="9"/>
      <c r="D54" s="91" t="s">
        <v>189</v>
      </c>
      <c r="E54" s="91"/>
      <c r="F54" s="91"/>
    </row>
  </sheetData>
  <mergeCells count="8">
    <mergeCell ref="D54:F54"/>
    <mergeCell ref="B2:G2"/>
    <mergeCell ref="B3:G3"/>
    <mergeCell ref="B4:B6"/>
    <mergeCell ref="D4:D6"/>
    <mergeCell ref="E4:E6"/>
    <mergeCell ref="F4:F5"/>
    <mergeCell ref="G4:G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6D85A-ECBF-4724-AA0D-58449E80544B}">
  <dimension ref="A1:H48"/>
  <sheetViews>
    <sheetView showGridLines="0" tabSelected="1" zoomScale="85" zoomScaleNormal="85" workbookViewId="0">
      <selection activeCell="L12" sqref="L12"/>
    </sheetView>
  </sheetViews>
  <sheetFormatPr baseColWidth="10" defaultRowHeight="13.8"/>
  <cols>
    <col min="2" max="2" width="9.09765625" customWidth="1"/>
    <col min="3" max="4" width="20.09765625" customWidth="1"/>
    <col min="5" max="5" width="16.19921875" customWidth="1"/>
    <col min="6" max="6" width="16" customWidth="1"/>
    <col min="7" max="7" width="15.796875" customWidth="1"/>
    <col min="9" max="9" width="12.59765625" bestFit="1" customWidth="1"/>
    <col min="10" max="10" width="22.09765625" customWidth="1"/>
  </cols>
  <sheetData>
    <row r="1" spans="1:8">
      <c r="A1" t="s">
        <v>199</v>
      </c>
    </row>
    <row r="2" spans="1:8">
      <c r="B2" s="76" t="s">
        <v>137</v>
      </c>
      <c r="C2" s="76"/>
      <c r="D2" s="76"/>
      <c r="E2" s="76"/>
      <c r="F2" s="76"/>
      <c r="G2" s="76"/>
    </row>
    <row r="3" spans="1:8" ht="14.4" customHeight="1">
      <c r="B3" s="92" t="s">
        <v>200</v>
      </c>
      <c r="C3" s="93"/>
      <c r="D3" s="93"/>
      <c r="E3" s="93"/>
      <c r="F3" s="36" t="s">
        <v>202</v>
      </c>
      <c r="G3" s="37" t="s">
        <v>203</v>
      </c>
    </row>
    <row r="4" spans="1:8" ht="15.6">
      <c r="B4" s="77" t="s">
        <v>158</v>
      </c>
      <c r="C4" s="77"/>
      <c r="D4" s="77"/>
      <c r="E4" s="77"/>
      <c r="F4" s="77"/>
      <c r="G4" s="77"/>
    </row>
    <row r="5" spans="1:8">
      <c r="B5" s="78" t="s">
        <v>139</v>
      </c>
      <c r="C5" s="14" t="s">
        <v>140</v>
      </c>
      <c r="D5" s="79" t="s">
        <v>141</v>
      </c>
      <c r="E5" s="82" t="s">
        <v>159</v>
      </c>
      <c r="F5" s="78" t="s">
        <v>142</v>
      </c>
      <c r="G5" s="85" t="s">
        <v>187</v>
      </c>
    </row>
    <row r="6" spans="1:8" ht="23.4" customHeight="1">
      <c r="B6" s="78"/>
      <c r="C6" s="14" t="s">
        <v>144</v>
      </c>
      <c r="D6" s="80"/>
      <c r="E6" s="83"/>
      <c r="F6" s="78"/>
      <c r="G6" s="85"/>
    </row>
    <row r="7" spans="1:8" ht="23.4" customHeight="1">
      <c r="B7" s="78"/>
      <c r="C7" s="14" t="s">
        <v>145</v>
      </c>
      <c r="D7" s="81"/>
      <c r="E7" s="84"/>
      <c r="F7" s="20" t="s">
        <v>146</v>
      </c>
      <c r="G7" s="5">
        <v>2563</v>
      </c>
    </row>
    <row r="8" spans="1:8" ht="23.4" customHeight="1"/>
    <row r="9" spans="1:8" ht="18" customHeight="1">
      <c r="B9" s="52" t="s">
        <v>201</v>
      </c>
      <c r="C9" s="53"/>
      <c r="D9" s="54" t="s">
        <v>208</v>
      </c>
      <c r="E9" s="54" t="s">
        <v>209</v>
      </c>
      <c r="F9" s="54" t="s">
        <v>210</v>
      </c>
      <c r="G9" s="53"/>
      <c r="H9" s="70"/>
    </row>
    <row r="10" spans="1:8" ht="18" customHeight="1">
      <c r="B10" s="42"/>
      <c r="C10" s="48" t="s">
        <v>11</v>
      </c>
      <c r="D10" s="43">
        <f>'Tabla 6,4'!F64</f>
        <v>2.0670789724072312</v>
      </c>
      <c r="E10" s="43">
        <f>'Tabla 6,4'!F63</f>
        <v>2.4804947668886776</v>
      </c>
      <c r="F10" s="43">
        <f>AVERAGE(E10,D10)</f>
        <v>2.2737868696479544</v>
      </c>
      <c r="G10" s="44"/>
      <c r="H10" s="39"/>
    </row>
    <row r="11" spans="1:8" ht="18" customHeight="1">
      <c r="B11" s="42"/>
      <c r="C11" s="48" t="s">
        <v>204</v>
      </c>
      <c r="D11" s="43">
        <f>60/D10</f>
        <v>29.026467203682394</v>
      </c>
      <c r="E11" s="43">
        <f>60/E10</f>
        <v>24.188722669735327</v>
      </c>
      <c r="F11" s="43">
        <f t="shared" ref="F11:F12" si="0">AVERAGE(E11,D11)</f>
        <v>26.60759493670886</v>
      </c>
      <c r="G11" s="44"/>
      <c r="H11" s="39"/>
    </row>
    <row r="12" spans="1:8" ht="18" customHeight="1">
      <c r="B12" s="42"/>
      <c r="C12" s="48" t="s">
        <v>205</v>
      </c>
      <c r="D12" s="44">
        <v>94.79</v>
      </c>
      <c r="E12" s="43">
        <f>1000*'Defectos Desarrollo 1_2'!C46/'Defectos Desarrollo 1_2'!D46</f>
        <v>145.57564224548048</v>
      </c>
      <c r="F12" s="43">
        <f t="shared" si="0"/>
        <v>120.18282112274025</v>
      </c>
      <c r="G12" s="44"/>
      <c r="H12" s="39"/>
    </row>
    <row r="13" spans="1:8" ht="18" customHeight="1">
      <c r="B13" s="42"/>
      <c r="C13" s="48" t="s">
        <v>206</v>
      </c>
      <c r="D13" s="44"/>
      <c r="E13" s="44"/>
      <c r="F13" s="44"/>
      <c r="G13" s="44"/>
      <c r="H13" s="39"/>
    </row>
    <row r="14" spans="1:8" ht="18" customHeight="1">
      <c r="B14" s="42"/>
      <c r="C14" s="48" t="s">
        <v>207</v>
      </c>
      <c r="D14" s="44"/>
      <c r="E14" s="44"/>
      <c r="F14" s="44"/>
      <c r="G14" s="44"/>
      <c r="H14" s="39"/>
    </row>
    <row r="15" spans="1:8" ht="18" customHeight="1">
      <c r="B15" s="50" t="s">
        <v>211</v>
      </c>
      <c r="C15" s="51"/>
      <c r="D15" s="51"/>
      <c r="E15" s="51"/>
      <c r="F15" s="51"/>
      <c r="G15" s="51"/>
      <c r="H15" s="71"/>
    </row>
    <row r="16" spans="1:8" ht="18" customHeight="1">
      <c r="B16" s="40"/>
      <c r="C16" s="47"/>
      <c r="D16" s="41"/>
      <c r="E16" s="41"/>
      <c r="F16" s="41"/>
      <c r="G16" s="41"/>
      <c r="H16" s="39"/>
    </row>
    <row r="17" spans="2:8" ht="18" customHeight="1">
      <c r="B17" s="42"/>
      <c r="C17" s="48" t="s">
        <v>212</v>
      </c>
      <c r="D17" s="44">
        <f>'Defectos Desarrollo 1'!D46</f>
        <v>2318</v>
      </c>
      <c r="E17" s="44">
        <f>'Defectos Desarrollo 1_2'!D46</f>
        <v>2102</v>
      </c>
      <c r="F17" s="44">
        <f>AVERAGE(D17,E17)</f>
        <v>2210</v>
      </c>
      <c r="G17" s="44"/>
      <c r="H17" s="39"/>
    </row>
    <row r="18" spans="2:8" ht="18" customHeight="1">
      <c r="B18" s="42"/>
      <c r="C18" s="48" t="s">
        <v>213</v>
      </c>
      <c r="D18" s="44">
        <f>D17+(D17*0.1)</f>
        <v>2549.8000000000002</v>
      </c>
      <c r="E18" s="44">
        <f>E17+(E17*0.2)</f>
        <v>2522.4</v>
      </c>
      <c r="F18" s="44">
        <f t="shared" ref="F18:F19" si="1">AVERAGE(D18,E18)</f>
        <v>2536.1000000000004</v>
      </c>
      <c r="G18" s="44"/>
      <c r="H18" s="39"/>
    </row>
    <row r="19" spans="2:8" ht="18" customHeight="1">
      <c r="B19" s="42"/>
      <c r="C19" s="48" t="s">
        <v>214</v>
      </c>
      <c r="D19" s="44">
        <f>D17-(D17*0.1)</f>
        <v>2086.1999999999998</v>
      </c>
      <c r="E19" s="44">
        <f>E17-(E17*0.2)</f>
        <v>1681.6</v>
      </c>
      <c r="F19" s="44">
        <f t="shared" si="1"/>
        <v>1883.8999999999999</v>
      </c>
      <c r="G19" s="44"/>
      <c r="H19" s="39"/>
    </row>
    <row r="20" spans="2:8" ht="18" customHeight="1">
      <c r="B20" s="45"/>
      <c r="C20" s="48"/>
      <c r="D20" s="44"/>
      <c r="E20" s="44"/>
      <c r="F20" s="44"/>
      <c r="G20" s="44"/>
      <c r="H20" s="39"/>
    </row>
    <row r="21" spans="2:8" ht="18" customHeight="1">
      <c r="B21" s="55" t="s">
        <v>215</v>
      </c>
      <c r="C21" s="56"/>
      <c r="D21" s="57" t="s">
        <v>208</v>
      </c>
      <c r="E21" s="57" t="s">
        <v>209</v>
      </c>
      <c r="F21" s="57" t="s">
        <v>210</v>
      </c>
      <c r="G21" s="57" t="s">
        <v>224</v>
      </c>
      <c r="H21" s="72"/>
    </row>
    <row r="22" spans="2:8" ht="18" customHeight="1">
      <c r="B22" s="40"/>
      <c r="C22" s="48" t="s">
        <v>216</v>
      </c>
      <c r="D22" s="44">
        <v>10</v>
      </c>
      <c r="E22" s="44">
        <v>22</v>
      </c>
      <c r="F22" s="44">
        <f>AVERAGE(D22,E22)</f>
        <v>16</v>
      </c>
      <c r="G22" s="43">
        <f>(F22/F29)*100</f>
        <v>5.4794520547945202</v>
      </c>
      <c r="H22" s="39"/>
    </row>
    <row r="23" spans="2:8" ht="18" customHeight="1">
      <c r="B23" s="42"/>
      <c r="C23" s="48" t="s">
        <v>217</v>
      </c>
      <c r="D23" s="44">
        <v>35</v>
      </c>
      <c r="E23" s="44">
        <v>24</v>
      </c>
      <c r="F23" s="44">
        <f t="shared" ref="F23:F28" si="2">AVERAGE(D23,E23)</f>
        <v>29.5</v>
      </c>
      <c r="G23" s="43">
        <f>(F23/$F$29)*100</f>
        <v>10.102739726027398</v>
      </c>
      <c r="H23" s="39"/>
    </row>
    <row r="24" spans="2:8" ht="18" customHeight="1">
      <c r="B24" s="42"/>
      <c r="C24" s="48" t="s">
        <v>218</v>
      </c>
      <c r="D24" s="44">
        <v>149</v>
      </c>
      <c r="E24" s="44">
        <v>93</v>
      </c>
      <c r="F24" s="44">
        <f t="shared" si="2"/>
        <v>121</v>
      </c>
      <c r="G24" s="43">
        <f t="shared" ref="G24:G28" si="3">(F24/$F$29)*100</f>
        <v>41.438356164383563</v>
      </c>
      <c r="H24" s="39"/>
    </row>
    <row r="25" spans="2:8" ht="18" customHeight="1">
      <c r="B25" s="42"/>
      <c r="C25" s="48" t="s">
        <v>219</v>
      </c>
      <c r="D25" s="44">
        <v>20</v>
      </c>
      <c r="E25" s="44">
        <v>37</v>
      </c>
      <c r="F25" s="44">
        <f t="shared" si="2"/>
        <v>28.5</v>
      </c>
      <c r="G25" s="43">
        <f t="shared" si="3"/>
        <v>9.7602739726027394</v>
      </c>
      <c r="H25" s="39"/>
    </row>
    <row r="26" spans="2:8" ht="18" customHeight="1">
      <c r="B26" s="42"/>
      <c r="C26" s="48" t="s">
        <v>220</v>
      </c>
      <c r="D26" s="44">
        <v>24</v>
      </c>
      <c r="E26" s="44">
        <v>14</v>
      </c>
      <c r="F26" s="44">
        <f t="shared" si="2"/>
        <v>19</v>
      </c>
      <c r="G26" s="43">
        <f t="shared" si="3"/>
        <v>6.506849315068493</v>
      </c>
      <c r="H26" s="39"/>
    </row>
    <row r="27" spans="2:8" ht="18" customHeight="1">
      <c r="B27" s="42"/>
      <c r="C27" s="48" t="s">
        <v>221</v>
      </c>
      <c r="D27" s="44">
        <v>64</v>
      </c>
      <c r="E27" s="44">
        <v>18</v>
      </c>
      <c r="F27" s="44">
        <f t="shared" si="2"/>
        <v>41</v>
      </c>
      <c r="G27" s="43">
        <f t="shared" si="3"/>
        <v>14.04109589041096</v>
      </c>
      <c r="H27" s="39"/>
    </row>
    <row r="28" spans="2:8" ht="18" customHeight="1">
      <c r="B28" s="42"/>
      <c r="C28" s="48" t="s">
        <v>222</v>
      </c>
      <c r="D28" s="44">
        <v>33</v>
      </c>
      <c r="E28" s="44">
        <v>41</v>
      </c>
      <c r="F28" s="44">
        <f t="shared" si="2"/>
        <v>37</v>
      </c>
      <c r="G28" s="43">
        <f t="shared" si="3"/>
        <v>12.671232876712329</v>
      </c>
      <c r="H28" s="39"/>
    </row>
    <row r="29" spans="2:8" ht="18" customHeight="1">
      <c r="B29" s="42"/>
      <c r="C29" s="48" t="s">
        <v>223</v>
      </c>
      <c r="D29" s="44">
        <f>SUM(D22:D28)</f>
        <v>335</v>
      </c>
      <c r="E29" s="44">
        <f t="shared" ref="E29:G29" si="4">SUM(E22:E28)</f>
        <v>249</v>
      </c>
      <c r="F29" s="44">
        <f t="shared" si="4"/>
        <v>292</v>
      </c>
      <c r="G29" s="44">
        <f t="shared" si="4"/>
        <v>100</v>
      </c>
      <c r="H29" s="39"/>
    </row>
    <row r="30" spans="2:8" ht="18" customHeight="1">
      <c r="B30" s="42"/>
      <c r="C30" s="58"/>
      <c r="D30" s="44"/>
      <c r="E30" s="44"/>
      <c r="F30" s="44"/>
      <c r="G30" s="44"/>
      <c r="H30" s="39"/>
    </row>
    <row r="31" spans="2:8" ht="18" customHeight="1">
      <c r="B31" s="59" t="s">
        <v>225</v>
      </c>
      <c r="C31" s="60"/>
      <c r="D31" s="61" t="s">
        <v>208</v>
      </c>
      <c r="E31" s="61" t="s">
        <v>209</v>
      </c>
      <c r="F31" s="61" t="s">
        <v>210</v>
      </c>
      <c r="G31" s="61" t="s">
        <v>224</v>
      </c>
      <c r="H31" s="62" t="s">
        <v>232</v>
      </c>
    </row>
    <row r="32" spans="2:8" ht="18" customHeight="1">
      <c r="B32" s="42"/>
      <c r="C32" s="48" t="s">
        <v>216</v>
      </c>
      <c r="D32" s="44">
        <v>1</v>
      </c>
      <c r="E32" s="44">
        <v>1</v>
      </c>
      <c r="F32" s="44">
        <f>AVERAGE(D32,E32)</f>
        <v>1</v>
      </c>
      <c r="G32" s="43">
        <f>(F32/$F$38)*100</f>
        <v>1.3071895424836601</v>
      </c>
      <c r="H32" s="69">
        <f>E32/E22</f>
        <v>4.5454545454545456E-2</v>
      </c>
    </row>
    <row r="33" spans="2:8" ht="18" customHeight="1">
      <c r="B33" s="42"/>
      <c r="C33" s="48" t="s">
        <v>217</v>
      </c>
      <c r="D33" s="44">
        <v>5</v>
      </c>
      <c r="E33" s="44">
        <v>5</v>
      </c>
      <c r="F33" s="44">
        <f t="shared" ref="F33:F37" si="5">AVERAGE(D33,E33)</f>
        <v>5</v>
      </c>
      <c r="G33" s="43">
        <f t="shared" ref="G33:G37" si="6">(F33/$F$38)*100</f>
        <v>6.5359477124183014</v>
      </c>
      <c r="H33" s="69">
        <f t="shared" ref="H33:H37" si="7">E33/E23</f>
        <v>0.20833333333333334</v>
      </c>
    </row>
    <row r="34" spans="2:8" ht="18" customHeight="1">
      <c r="B34" s="42"/>
      <c r="C34" s="48" t="s">
        <v>218</v>
      </c>
      <c r="D34" s="44">
        <v>29</v>
      </c>
      <c r="E34" s="44">
        <v>62</v>
      </c>
      <c r="F34" s="44">
        <f t="shared" si="5"/>
        <v>45.5</v>
      </c>
      <c r="G34" s="43">
        <f t="shared" si="6"/>
        <v>59.477124183006538</v>
      </c>
      <c r="H34" s="69">
        <f t="shared" si="7"/>
        <v>0.66666666666666663</v>
      </c>
    </row>
    <row r="35" spans="2:8" ht="18" customHeight="1">
      <c r="B35" s="42"/>
      <c r="C35" s="48" t="s">
        <v>219</v>
      </c>
      <c r="D35" s="44">
        <v>9</v>
      </c>
      <c r="E35" s="44">
        <v>14</v>
      </c>
      <c r="F35" s="44">
        <f t="shared" si="5"/>
        <v>11.5</v>
      </c>
      <c r="G35" s="43">
        <f t="shared" si="6"/>
        <v>15.032679738562091</v>
      </c>
      <c r="H35" s="69">
        <f t="shared" si="7"/>
        <v>0.3783783783783784</v>
      </c>
    </row>
    <row r="36" spans="2:8" ht="18" customHeight="1">
      <c r="B36" s="42"/>
      <c r="C36" s="48" t="s">
        <v>226</v>
      </c>
      <c r="D36" s="44">
        <v>3</v>
      </c>
      <c r="E36" s="44">
        <v>6</v>
      </c>
      <c r="F36" s="44">
        <f t="shared" si="5"/>
        <v>4.5</v>
      </c>
      <c r="G36" s="43">
        <f t="shared" si="6"/>
        <v>5.8823529411764701</v>
      </c>
      <c r="H36" s="69">
        <f t="shared" si="7"/>
        <v>0.42857142857142855</v>
      </c>
    </row>
    <row r="37" spans="2:8" ht="18" customHeight="1">
      <c r="B37" s="42"/>
      <c r="C37" s="48" t="s">
        <v>221</v>
      </c>
      <c r="D37" s="44">
        <v>6</v>
      </c>
      <c r="E37" s="44">
        <v>12</v>
      </c>
      <c r="F37" s="44">
        <f t="shared" si="5"/>
        <v>9</v>
      </c>
      <c r="G37" s="43">
        <f t="shared" si="6"/>
        <v>11.76470588235294</v>
      </c>
      <c r="H37" s="69">
        <f t="shared" si="7"/>
        <v>0.66666666666666663</v>
      </c>
    </row>
    <row r="38" spans="2:8" ht="18" customHeight="1">
      <c r="B38" s="42"/>
      <c r="C38" s="48" t="s">
        <v>223</v>
      </c>
      <c r="D38" s="44">
        <f>SUM(D32:D37)</f>
        <v>53</v>
      </c>
      <c r="E38" s="44">
        <f t="shared" ref="E38:H38" si="8">SUM(E32:E37)</f>
        <v>100</v>
      </c>
      <c r="F38" s="44">
        <f t="shared" si="8"/>
        <v>76.5</v>
      </c>
      <c r="G38" s="44">
        <f t="shared" si="8"/>
        <v>100</v>
      </c>
      <c r="H38" s="73">
        <f t="shared" si="8"/>
        <v>2.3940710190710193</v>
      </c>
    </row>
    <row r="39" spans="2:8" ht="18" customHeight="1">
      <c r="B39" s="63" t="s">
        <v>227</v>
      </c>
      <c r="C39" s="64"/>
      <c r="D39" s="65" t="s">
        <v>208</v>
      </c>
      <c r="E39" s="65" t="s">
        <v>209</v>
      </c>
      <c r="F39" s="65" t="s">
        <v>210</v>
      </c>
      <c r="G39" s="65" t="s">
        <v>224</v>
      </c>
      <c r="H39" s="66" t="s">
        <v>232</v>
      </c>
    </row>
    <row r="40" spans="2:8" ht="18" customHeight="1">
      <c r="B40" s="42"/>
      <c r="C40" s="48" t="s">
        <v>216</v>
      </c>
      <c r="D40" s="44">
        <v>1</v>
      </c>
      <c r="E40" s="44">
        <v>1</v>
      </c>
      <c r="F40" s="44">
        <f>AVERAGE(D40,E40)</f>
        <v>1</v>
      </c>
      <c r="G40" s="43">
        <f>(F40/$F$46)*100</f>
        <v>3.225806451612903</v>
      </c>
      <c r="H40" s="74">
        <f>E40/E22</f>
        <v>4.5454545454545456E-2</v>
      </c>
    </row>
    <row r="41" spans="2:8" ht="18" customHeight="1">
      <c r="B41" s="42"/>
      <c r="C41" s="48" t="s">
        <v>217</v>
      </c>
      <c r="D41" s="44">
        <v>5</v>
      </c>
      <c r="E41" s="44">
        <v>3</v>
      </c>
      <c r="F41" s="44">
        <f t="shared" ref="F41:F45" si="9">AVERAGE(D41,E41)</f>
        <v>4</v>
      </c>
      <c r="G41" s="43">
        <f t="shared" ref="G41:G45" si="10">(F41/$F$46)*100</f>
        <v>12.903225806451612</v>
      </c>
      <c r="H41" s="74">
        <f t="shared" ref="H41:H45" si="11">E41/E23</f>
        <v>0.125</v>
      </c>
    </row>
    <row r="42" spans="2:8" ht="18" customHeight="1">
      <c r="B42" s="42"/>
      <c r="C42" s="48" t="s">
        <v>218</v>
      </c>
      <c r="D42" s="44">
        <v>12</v>
      </c>
      <c r="E42" s="44">
        <v>10</v>
      </c>
      <c r="F42" s="44">
        <f t="shared" si="9"/>
        <v>11</v>
      </c>
      <c r="G42" s="43">
        <f t="shared" si="10"/>
        <v>35.483870967741936</v>
      </c>
      <c r="H42" s="74">
        <f t="shared" si="11"/>
        <v>0.10752688172043011</v>
      </c>
    </row>
    <row r="43" spans="2:8" ht="18" customHeight="1">
      <c r="B43" s="42"/>
      <c r="C43" s="48" t="s">
        <v>219</v>
      </c>
      <c r="D43" s="44">
        <v>10</v>
      </c>
      <c r="E43" s="44">
        <v>6</v>
      </c>
      <c r="F43" s="44">
        <f t="shared" si="9"/>
        <v>8</v>
      </c>
      <c r="G43" s="43">
        <f t="shared" si="10"/>
        <v>25.806451612903224</v>
      </c>
      <c r="H43" s="74">
        <f t="shared" si="11"/>
        <v>0.16216216216216217</v>
      </c>
    </row>
    <row r="44" spans="2:8" ht="18" customHeight="1">
      <c r="B44" s="42"/>
      <c r="C44" s="48" t="s">
        <v>226</v>
      </c>
      <c r="D44" s="44">
        <v>3</v>
      </c>
      <c r="E44" s="44">
        <v>3</v>
      </c>
      <c r="F44" s="44">
        <f t="shared" si="9"/>
        <v>3</v>
      </c>
      <c r="G44" s="43">
        <f t="shared" si="10"/>
        <v>9.67741935483871</v>
      </c>
      <c r="H44" s="74">
        <f t="shared" si="11"/>
        <v>0.21428571428571427</v>
      </c>
    </row>
    <row r="45" spans="2:8" ht="18" customHeight="1">
      <c r="B45" s="42"/>
      <c r="C45" s="48" t="s">
        <v>221</v>
      </c>
      <c r="D45" s="44">
        <v>4</v>
      </c>
      <c r="E45" s="44">
        <v>4</v>
      </c>
      <c r="F45" s="44">
        <f t="shared" si="9"/>
        <v>4</v>
      </c>
      <c r="G45" s="43">
        <f t="shared" si="10"/>
        <v>12.903225806451612</v>
      </c>
      <c r="H45" s="74">
        <f t="shared" si="11"/>
        <v>0.22222222222222221</v>
      </c>
    </row>
    <row r="46" spans="2:8" ht="18" customHeight="1">
      <c r="B46" s="45"/>
      <c r="C46" s="49" t="s">
        <v>223</v>
      </c>
      <c r="D46" s="46">
        <f>SUM(D40:D45)</f>
        <v>35</v>
      </c>
      <c r="E46" s="46">
        <f t="shared" ref="E46:H46" si="12">SUM(E40:E45)</f>
        <v>27</v>
      </c>
      <c r="F46" s="46">
        <f t="shared" si="12"/>
        <v>31</v>
      </c>
      <c r="G46" s="46">
        <f t="shared" si="12"/>
        <v>99.999999999999986</v>
      </c>
      <c r="H46" s="75">
        <f t="shared" si="12"/>
        <v>0.87665152584507422</v>
      </c>
    </row>
    <row r="47" spans="2:8">
      <c r="C47" s="12"/>
    </row>
    <row r="48" spans="2:8">
      <c r="C48" s="12"/>
    </row>
  </sheetData>
  <mergeCells count="8">
    <mergeCell ref="B3:E3"/>
    <mergeCell ref="B2:G2"/>
    <mergeCell ref="B4:G4"/>
    <mergeCell ref="B5:B7"/>
    <mergeCell ref="D5:D7"/>
    <mergeCell ref="E5:E7"/>
    <mergeCell ref="F5:F6"/>
    <mergeCell ref="G5:G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Tabla 6,1</vt:lpstr>
      <vt:lpstr>Tabla 6,2</vt:lpstr>
      <vt:lpstr>Tabla 6,3</vt:lpstr>
      <vt:lpstr>Tabla 6,4</vt:lpstr>
      <vt:lpstr>Defectos Desarrollo 1</vt:lpstr>
      <vt:lpstr>Defectos Desarrollo 1_2</vt:lpstr>
      <vt:lpstr>Resumen Semanal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ALEXANDER GUZMAN ARIZAGA</dc:creator>
  <cp:lastModifiedBy>Nicole Alexandra</cp:lastModifiedBy>
  <dcterms:created xsi:type="dcterms:W3CDTF">2025-02-10T16:35:54Z</dcterms:created>
  <dcterms:modified xsi:type="dcterms:W3CDTF">2025-02-24T08:11:23Z</dcterms:modified>
</cp:coreProperties>
</file>